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7.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ml.chartshapes+xml"/>
  <Override PartName="/xl/charts/chart20.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mc:AlternateContent xmlns:mc="http://schemas.openxmlformats.org/markup-compatibility/2006">
    <mc:Choice Requires="x15">
      <x15ac:absPath xmlns:x15ac="http://schemas.microsoft.com/office/spreadsheetml/2010/11/ac" url="/Users/heatherlewis/Google Drive/CALLC/EBA Families First/Dashboards &amp; Reports/Dec 17/"/>
    </mc:Choice>
  </mc:AlternateContent>
  <bookViews>
    <workbookView xWindow="1640" yWindow="460" windowWidth="25000" windowHeight="15920" tabRatio="766" xr2:uid="{00000000-000D-0000-FFFF-FFFF00000000}"/>
  </bookViews>
  <sheets>
    <sheet name="display" sheetId="55" r:id="rId1"/>
    <sheet name="data" sheetId="56" r:id="rId2"/>
    <sheet name="data submission" sheetId="51" state="hidden" r:id="rId3"/>
    <sheet name="summary" sheetId="1" r:id="rId4"/>
    <sheet name="referrals" sheetId="45" r:id="rId5"/>
    <sheet name="instructions" sheetId="57" r:id="rId6"/>
    <sheet name="definitions" sheetId="58" r:id="rId7"/>
  </sheets>
  <definedNames>
    <definedName name="_xlnm._FilterDatabase" localSheetId="1" hidden="1">data!$J$21:$Z$2128</definedName>
    <definedName name="CPPFV">#REF!</definedName>
    <definedName name="FFT">#REF!</definedName>
    <definedName name="maindashboard">summary!$A$1:$S$37</definedName>
    <definedName name="_xlnm.Print_Area" localSheetId="2">'data submission'!$A$1:$I$47</definedName>
    <definedName name="_xlnm.Print_Area" localSheetId="0">display!$A$2:$X$30</definedName>
    <definedName name="_xlnm.Print_Area" localSheetId="5">instructions!$A$1:$T$33</definedName>
    <definedName name="_xlnm.Print_Area" localSheetId="4">referrals!$A$1:$P$40</definedName>
    <definedName name="_xlnm.Print_Area" localSheetId="3">summary!$A$1:$S$37</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Y3962" i="56" l="1"/>
  <c r="Y3963" i="56"/>
  <c r="Y3964" i="56"/>
  <c r="Y3965" i="56"/>
  <c r="Y3966" i="56"/>
  <c r="Y3967" i="56"/>
  <c r="Y3968" i="56"/>
  <c r="Y3969" i="56"/>
  <c r="Y3970" i="56"/>
  <c r="Y3971" i="56"/>
  <c r="Y3972" i="56"/>
  <c r="Y3973" i="56"/>
  <c r="Y3974" i="56"/>
  <c r="Y3975" i="56"/>
  <c r="Y3976" i="56"/>
  <c r="Y3977" i="56"/>
  <c r="Y3978" i="56"/>
  <c r="Y3979" i="56"/>
  <c r="Y3980" i="56"/>
  <c r="Y3981" i="56"/>
  <c r="Y3982" i="56"/>
  <c r="Y3983" i="56"/>
  <c r="Y3984" i="56"/>
  <c r="Y3985" i="56"/>
  <c r="Y3986" i="56"/>
  <c r="Y3987" i="56"/>
  <c r="Y3988" i="56"/>
  <c r="Y3989" i="56"/>
  <c r="Y3990" i="56"/>
  <c r="Y3991" i="56"/>
  <c r="Y3992" i="56"/>
  <c r="Y3993" i="56"/>
  <c r="Y3994" i="56"/>
  <c r="Y3995" i="56"/>
  <c r="Y3996" i="56"/>
  <c r="Y3997" i="56"/>
  <c r="Y3998" i="56"/>
  <c r="Y3999" i="56"/>
  <c r="Y4000" i="56"/>
  <c r="Y4001" i="56"/>
  <c r="Y4002" i="56"/>
  <c r="Y4003" i="56"/>
  <c r="Y4004" i="56"/>
  <c r="Y4005" i="56"/>
  <c r="Y4006" i="56"/>
  <c r="Y4007" i="56"/>
  <c r="Y4008" i="56"/>
  <c r="Y4009" i="56"/>
  <c r="Y4010" i="56"/>
  <c r="Y4011" i="56"/>
  <c r="Y4012" i="56"/>
  <c r="Y4013" i="56"/>
  <c r="Y4014" i="56"/>
  <c r="Y4015" i="56"/>
  <c r="Y4016" i="56"/>
  <c r="Y4017" i="56"/>
  <c r="Y4018" i="56"/>
  <c r="Y4019" i="56"/>
  <c r="Y4020" i="56"/>
  <c r="Y4021" i="56"/>
  <c r="Y4022" i="56"/>
  <c r="Y4023" i="56"/>
  <c r="Y4024" i="56"/>
  <c r="Y4025" i="56"/>
  <c r="Y4026" i="56"/>
  <c r="T3962" i="56"/>
  <c r="T3963" i="56"/>
  <c r="T3964" i="56"/>
  <c r="T3965" i="56"/>
  <c r="T3966" i="56"/>
  <c r="T3967" i="56"/>
  <c r="T3968" i="56"/>
  <c r="T3969" i="56"/>
  <c r="T3970" i="56"/>
  <c r="T3971" i="56"/>
  <c r="T3972" i="56"/>
  <c r="T3973" i="56"/>
  <c r="T3974" i="56"/>
  <c r="T3975" i="56"/>
  <c r="T3976" i="56"/>
  <c r="T3977" i="56"/>
  <c r="T3978" i="56"/>
  <c r="T3979" i="56"/>
  <c r="T3980" i="56"/>
  <c r="T3981" i="56"/>
  <c r="T3982" i="56"/>
  <c r="T3983" i="56"/>
  <c r="T3984" i="56"/>
  <c r="T3985" i="56"/>
  <c r="T3986" i="56"/>
  <c r="T3987" i="56"/>
  <c r="T3988" i="56"/>
  <c r="T3989" i="56"/>
  <c r="T3990" i="56"/>
  <c r="T3991" i="56"/>
  <c r="T3992" i="56"/>
  <c r="T3993" i="56"/>
  <c r="T3994" i="56"/>
  <c r="T3995" i="56"/>
  <c r="T3996" i="56"/>
  <c r="T3997" i="56"/>
  <c r="T3998" i="56"/>
  <c r="T3999" i="56"/>
  <c r="T4000" i="56"/>
  <c r="T4001" i="56"/>
  <c r="T4002" i="56"/>
  <c r="T4003" i="56"/>
  <c r="T4004" i="56"/>
  <c r="T4005" i="56"/>
  <c r="T4006" i="56"/>
  <c r="T4007" i="56"/>
  <c r="T4008" i="56"/>
  <c r="T4009" i="56"/>
  <c r="T4010" i="56"/>
  <c r="T4011" i="56"/>
  <c r="T4012" i="56"/>
  <c r="T4013" i="56"/>
  <c r="T4014" i="56"/>
  <c r="T4015" i="56"/>
  <c r="T4016" i="56"/>
  <c r="T4017" i="56"/>
  <c r="T4018" i="56"/>
  <c r="T4019" i="56"/>
  <c r="T4020" i="56"/>
  <c r="T4021" i="56"/>
  <c r="T4022" i="56"/>
  <c r="T4023" i="56"/>
  <c r="T4024" i="56"/>
  <c r="T4025" i="56"/>
  <c r="T4026" i="56"/>
  <c r="R3962" i="56"/>
  <c r="R3963" i="56"/>
  <c r="R3964" i="56"/>
  <c r="R3965" i="56"/>
  <c r="R3966" i="56"/>
  <c r="R3967" i="56"/>
  <c r="R3968" i="56"/>
  <c r="R3969" i="56"/>
  <c r="R3970" i="56"/>
  <c r="R3971" i="56"/>
  <c r="R3972" i="56"/>
  <c r="R3973" i="56"/>
  <c r="R3974" i="56"/>
  <c r="R3975" i="56"/>
  <c r="R3976" i="56"/>
  <c r="R3977" i="56"/>
  <c r="R3978" i="56"/>
  <c r="R3979" i="56"/>
  <c r="R3980" i="56"/>
  <c r="R3981" i="56"/>
  <c r="R3982" i="56"/>
  <c r="R3983" i="56"/>
  <c r="R3984" i="56"/>
  <c r="R3985" i="56"/>
  <c r="R3986" i="56"/>
  <c r="R3987" i="56"/>
  <c r="R3988" i="56"/>
  <c r="R3989" i="56"/>
  <c r="R3990" i="56"/>
  <c r="R3991" i="56"/>
  <c r="R3992" i="56"/>
  <c r="R3993" i="56"/>
  <c r="R3994" i="56"/>
  <c r="R3995" i="56"/>
  <c r="R3996" i="56"/>
  <c r="R3997" i="56"/>
  <c r="R3998" i="56"/>
  <c r="R3999" i="56"/>
  <c r="R4000" i="56"/>
  <c r="R4001" i="56"/>
  <c r="R4002" i="56"/>
  <c r="R4003" i="56"/>
  <c r="R4004" i="56"/>
  <c r="R4005" i="56"/>
  <c r="R4006" i="56"/>
  <c r="R4007" i="56"/>
  <c r="R4008" i="56"/>
  <c r="R4009" i="56"/>
  <c r="R4010" i="56"/>
  <c r="R4011" i="56"/>
  <c r="R4012" i="56"/>
  <c r="R4013" i="56"/>
  <c r="R4014" i="56"/>
  <c r="R4015" i="56"/>
  <c r="R4016" i="56"/>
  <c r="R4017" i="56"/>
  <c r="R4018" i="56"/>
  <c r="R4019" i="56"/>
  <c r="R4020" i="56"/>
  <c r="R4021" i="56"/>
  <c r="R4022" i="56"/>
  <c r="R4023" i="56"/>
  <c r="R4024" i="56"/>
  <c r="R4025" i="56"/>
  <c r="R4026" i="56"/>
  <c r="O3962" i="56"/>
  <c r="O3963" i="56"/>
  <c r="O3964" i="56"/>
  <c r="O3965" i="56"/>
  <c r="O3966" i="56"/>
  <c r="O3967" i="56"/>
  <c r="O3968" i="56"/>
  <c r="O3969" i="56"/>
  <c r="O3970" i="56"/>
  <c r="O3971" i="56"/>
  <c r="O3972" i="56"/>
  <c r="O3973" i="56"/>
  <c r="O3974" i="56"/>
  <c r="O3975" i="56"/>
  <c r="O3976" i="56"/>
  <c r="O3977" i="56"/>
  <c r="O3978" i="56"/>
  <c r="O3979" i="56"/>
  <c r="O3980" i="56"/>
  <c r="O3981" i="56"/>
  <c r="O3982" i="56"/>
  <c r="O3983" i="56"/>
  <c r="O3984" i="56"/>
  <c r="O3985" i="56"/>
  <c r="O3986" i="56"/>
  <c r="O3987" i="56"/>
  <c r="O3988" i="56"/>
  <c r="O3989" i="56"/>
  <c r="O3990" i="56"/>
  <c r="O3991" i="56"/>
  <c r="O3992" i="56"/>
  <c r="O3993" i="56"/>
  <c r="O3994" i="56"/>
  <c r="O3995" i="56"/>
  <c r="O3996" i="56"/>
  <c r="O3997" i="56"/>
  <c r="O3998" i="56"/>
  <c r="O3999" i="56"/>
  <c r="O4000" i="56"/>
  <c r="O4001" i="56"/>
  <c r="O4002" i="56"/>
  <c r="O4003" i="56"/>
  <c r="O4004" i="56"/>
  <c r="O4005" i="56"/>
  <c r="O4006" i="56"/>
  <c r="O4007" i="56"/>
  <c r="O4008" i="56"/>
  <c r="O4009" i="56"/>
  <c r="O4010" i="56"/>
  <c r="O4011" i="56"/>
  <c r="O4012" i="56"/>
  <c r="O4013" i="56"/>
  <c r="O4014" i="56"/>
  <c r="O4015" i="56"/>
  <c r="O4016" i="56"/>
  <c r="O4017" i="56"/>
  <c r="O4018" i="56"/>
  <c r="O4019" i="56"/>
  <c r="O4020" i="56"/>
  <c r="O4021" i="56"/>
  <c r="O4022" i="56"/>
  <c r="O4023" i="56"/>
  <c r="O4024" i="56"/>
  <c r="O4025" i="56"/>
  <c r="O4026" i="56"/>
  <c r="I3963" i="56" l="1"/>
  <c r="I3964" i="56"/>
  <c r="I3965" i="56"/>
  <c r="I3966" i="56"/>
  <c r="I3967" i="56"/>
  <c r="I3968" i="56"/>
  <c r="I3969" i="56"/>
  <c r="I3970" i="56"/>
  <c r="I3971" i="56"/>
  <c r="I3972" i="56"/>
  <c r="I3973" i="56"/>
  <c r="I3974" i="56"/>
  <c r="I3975" i="56"/>
  <c r="I3976" i="56"/>
  <c r="I3977" i="56"/>
  <c r="I3978" i="56"/>
  <c r="I3979" i="56"/>
  <c r="I3980" i="56"/>
  <c r="I3981" i="56"/>
  <c r="I3982" i="56"/>
  <c r="I3983" i="56"/>
  <c r="I3984" i="56"/>
  <c r="I3985" i="56"/>
  <c r="I3986" i="56"/>
  <c r="I3987" i="56"/>
  <c r="I3988" i="56"/>
  <c r="I3989" i="56"/>
  <c r="I3990" i="56"/>
  <c r="I3991" i="56"/>
  <c r="I3992" i="56"/>
  <c r="I3993" i="56"/>
  <c r="I3994" i="56"/>
  <c r="I3995" i="56"/>
  <c r="I3996" i="56"/>
  <c r="I3997" i="56"/>
  <c r="I3998" i="56"/>
  <c r="I3999" i="56"/>
  <c r="I4000" i="56"/>
  <c r="I4001" i="56"/>
  <c r="I4002" i="56"/>
  <c r="I4003" i="56"/>
  <c r="I4004" i="56"/>
  <c r="I4005" i="56"/>
  <c r="I4006" i="56"/>
  <c r="I4007" i="56"/>
  <c r="I4008" i="56"/>
  <c r="I4009" i="56"/>
  <c r="I4010" i="56"/>
  <c r="I4011" i="56"/>
  <c r="I4012" i="56"/>
  <c r="I4013" i="56"/>
  <c r="I4014" i="56"/>
  <c r="I4015" i="56"/>
  <c r="I4016" i="56"/>
  <c r="I4017" i="56"/>
  <c r="I4018" i="56"/>
  <c r="I4019" i="56"/>
  <c r="I4020" i="56"/>
  <c r="I4021" i="56"/>
  <c r="I4022" i="56"/>
  <c r="I4023" i="56"/>
  <c r="I4024" i="56"/>
  <c r="I4025" i="56"/>
  <c r="I4026" i="56"/>
  <c r="I3962" i="56"/>
  <c r="Y3897" i="56"/>
  <c r="Y3898" i="56"/>
  <c r="Y3899" i="56"/>
  <c r="Y3900" i="56"/>
  <c r="Y3901" i="56"/>
  <c r="Y3902" i="56"/>
  <c r="Y3903" i="56"/>
  <c r="Y3904" i="56"/>
  <c r="Y3905" i="56"/>
  <c r="Y3906" i="56"/>
  <c r="Y3907" i="56"/>
  <c r="Y3908" i="56"/>
  <c r="Y3909" i="56"/>
  <c r="Y3910" i="56"/>
  <c r="Y3911" i="56"/>
  <c r="Y3912" i="56"/>
  <c r="Y3913" i="56"/>
  <c r="Y3914" i="56"/>
  <c r="Y3915" i="56"/>
  <c r="Y3916" i="56"/>
  <c r="Y3917" i="56"/>
  <c r="Y3918" i="56"/>
  <c r="Y3919" i="56"/>
  <c r="Y3920" i="56"/>
  <c r="Y3921" i="56"/>
  <c r="Y3922" i="56"/>
  <c r="Y3923" i="56"/>
  <c r="Y3924" i="56"/>
  <c r="Y3925" i="56"/>
  <c r="Y3926" i="56"/>
  <c r="Y3927" i="56"/>
  <c r="Y3928" i="56"/>
  <c r="Y3929" i="56"/>
  <c r="Y3930" i="56"/>
  <c r="Y3931" i="56"/>
  <c r="Y3932" i="56"/>
  <c r="Y3933" i="56"/>
  <c r="Y3934" i="56"/>
  <c r="Y3935" i="56"/>
  <c r="Y3936" i="56"/>
  <c r="Y3937" i="56"/>
  <c r="Y3938" i="56"/>
  <c r="Y3939" i="56"/>
  <c r="Y3940" i="56"/>
  <c r="Y3941" i="56"/>
  <c r="Y3942" i="56"/>
  <c r="Y3943" i="56"/>
  <c r="Y3944" i="56"/>
  <c r="Y3945" i="56"/>
  <c r="Y3946" i="56"/>
  <c r="Y3947" i="56"/>
  <c r="Y3948" i="56"/>
  <c r="Y3949" i="56"/>
  <c r="Y3950" i="56"/>
  <c r="Y3951" i="56"/>
  <c r="Y3952" i="56"/>
  <c r="Y3953" i="56"/>
  <c r="Y3954" i="56"/>
  <c r="Y3955" i="56"/>
  <c r="Y3956" i="56"/>
  <c r="Y3957" i="56"/>
  <c r="Y3958" i="56"/>
  <c r="Y3959" i="56"/>
  <c r="Y3960" i="56"/>
  <c r="Y3961" i="56"/>
  <c r="T3897" i="56"/>
  <c r="T3898" i="56"/>
  <c r="T3899" i="56"/>
  <c r="T3900" i="56"/>
  <c r="T3901" i="56"/>
  <c r="T3902" i="56"/>
  <c r="T3903" i="56"/>
  <c r="T3904" i="56"/>
  <c r="T3905" i="56"/>
  <c r="T3906" i="56"/>
  <c r="T3907" i="56"/>
  <c r="T3908" i="56"/>
  <c r="T3909" i="56"/>
  <c r="T3910" i="56"/>
  <c r="T3911" i="56"/>
  <c r="T3912" i="56"/>
  <c r="T3913" i="56"/>
  <c r="T3914" i="56"/>
  <c r="T3915" i="56"/>
  <c r="T3916" i="56"/>
  <c r="T3917" i="56"/>
  <c r="T3918" i="56"/>
  <c r="T3919" i="56"/>
  <c r="T3920" i="56"/>
  <c r="T3921" i="56"/>
  <c r="T3922" i="56"/>
  <c r="T3923" i="56"/>
  <c r="T3924" i="56"/>
  <c r="T3925" i="56"/>
  <c r="T3926" i="56"/>
  <c r="T3927" i="56"/>
  <c r="T3928" i="56"/>
  <c r="T3929" i="56"/>
  <c r="T3930" i="56"/>
  <c r="T3931" i="56"/>
  <c r="T3932" i="56"/>
  <c r="T3933" i="56"/>
  <c r="T3934" i="56"/>
  <c r="T3935" i="56"/>
  <c r="T3936" i="56"/>
  <c r="T3937" i="56"/>
  <c r="T3938" i="56"/>
  <c r="T3939" i="56"/>
  <c r="T3940" i="56"/>
  <c r="T3941" i="56"/>
  <c r="T3942" i="56"/>
  <c r="T3943" i="56"/>
  <c r="T3944" i="56"/>
  <c r="T3945" i="56"/>
  <c r="T3946" i="56"/>
  <c r="T3947" i="56"/>
  <c r="T3948" i="56"/>
  <c r="T3949" i="56"/>
  <c r="T3950" i="56"/>
  <c r="T3951" i="56"/>
  <c r="T3952" i="56"/>
  <c r="T3953" i="56"/>
  <c r="T3954" i="56"/>
  <c r="T3955" i="56"/>
  <c r="T3956" i="56"/>
  <c r="T3957" i="56"/>
  <c r="T3958" i="56"/>
  <c r="T3959" i="56"/>
  <c r="T3960" i="56"/>
  <c r="T3961" i="56"/>
  <c r="R3897" i="56"/>
  <c r="R3898" i="56"/>
  <c r="R3899" i="56"/>
  <c r="R3900" i="56"/>
  <c r="R3901" i="56"/>
  <c r="R3902" i="56"/>
  <c r="R3903" i="56"/>
  <c r="R3904" i="56"/>
  <c r="R3905" i="56"/>
  <c r="R3906" i="56"/>
  <c r="R3907" i="56"/>
  <c r="R3908" i="56"/>
  <c r="R3909" i="56"/>
  <c r="R3910" i="56"/>
  <c r="R3911" i="56"/>
  <c r="R3912" i="56"/>
  <c r="R3913" i="56"/>
  <c r="R3914" i="56"/>
  <c r="R3915" i="56"/>
  <c r="R3916" i="56"/>
  <c r="R3917" i="56"/>
  <c r="R3918" i="56"/>
  <c r="R3919" i="56"/>
  <c r="R3920" i="56"/>
  <c r="R3921" i="56"/>
  <c r="R3922" i="56"/>
  <c r="R3923" i="56"/>
  <c r="R3924" i="56"/>
  <c r="R3925" i="56"/>
  <c r="R3926" i="56"/>
  <c r="R3927" i="56"/>
  <c r="R3928" i="56"/>
  <c r="R3929" i="56"/>
  <c r="R3930" i="56"/>
  <c r="R3931" i="56"/>
  <c r="R3932" i="56"/>
  <c r="R3933" i="56"/>
  <c r="R3934" i="56"/>
  <c r="R3935" i="56"/>
  <c r="R3936" i="56"/>
  <c r="R3937" i="56"/>
  <c r="R3938" i="56"/>
  <c r="R3939" i="56"/>
  <c r="R3940" i="56"/>
  <c r="R3941" i="56"/>
  <c r="R3942" i="56"/>
  <c r="R3943" i="56"/>
  <c r="R3944" i="56"/>
  <c r="R3945" i="56"/>
  <c r="R3946" i="56"/>
  <c r="R3947" i="56"/>
  <c r="R3948" i="56"/>
  <c r="R3949" i="56"/>
  <c r="R3950" i="56"/>
  <c r="R3951" i="56"/>
  <c r="R3952" i="56"/>
  <c r="R3953" i="56"/>
  <c r="R3954" i="56"/>
  <c r="R3955" i="56"/>
  <c r="R3956" i="56"/>
  <c r="R3957" i="56"/>
  <c r="R3958" i="56"/>
  <c r="R3959" i="56"/>
  <c r="R3960" i="56"/>
  <c r="R3961" i="56"/>
  <c r="O3897" i="56"/>
  <c r="O3898" i="56"/>
  <c r="O3899" i="56"/>
  <c r="O3900" i="56"/>
  <c r="O3901" i="56"/>
  <c r="O3902" i="56"/>
  <c r="O3903" i="56"/>
  <c r="O3904" i="56"/>
  <c r="O3905" i="56"/>
  <c r="O3906" i="56"/>
  <c r="O3907" i="56"/>
  <c r="O3908" i="56"/>
  <c r="O3909" i="56"/>
  <c r="O3910" i="56"/>
  <c r="O3911" i="56"/>
  <c r="O3912" i="56"/>
  <c r="O3913" i="56"/>
  <c r="O3914" i="56"/>
  <c r="O3915" i="56"/>
  <c r="O3916" i="56"/>
  <c r="O3917" i="56"/>
  <c r="O3918" i="56"/>
  <c r="O3919" i="56"/>
  <c r="O3920" i="56"/>
  <c r="O3921" i="56"/>
  <c r="O3922" i="56"/>
  <c r="O3923" i="56"/>
  <c r="O3924" i="56"/>
  <c r="O3925" i="56"/>
  <c r="O3926" i="56"/>
  <c r="O3927" i="56"/>
  <c r="O3928" i="56"/>
  <c r="O3929" i="56"/>
  <c r="O3930" i="56"/>
  <c r="O3931" i="56"/>
  <c r="O3932" i="56"/>
  <c r="O3933" i="56"/>
  <c r="O3934" i="56"/>
  <c r="O3935" i="56"/>
  <c r="O3936" i="56"/>
  <c r="O3937" i="56"/>
  <c r="O3938" i="56"/>
  <c r="O3939" i="56"/>
  <c r="O3940" i="56"/>
  <c r="O3941" i="56"/>
  <c r="O3942" i="56"/>
  <c r="O3943" i="56"/>
  <c r="O3944" i="56"/>
  <c r="O3945" i="56"/>
  <c r="O3946" i="56"/>
  <c r="O3947" i="56"/>
  <c r="O3948" i="56"/>
  <c r="O3949" i="56"/>
  <c r="O3950" i="56"/>
  <c r="O3951" i="56"/>
  <c r="O3952" i="56"/>
  <c r="O3953" i="56"/>
  <c r="O3954" i="56"/>
  <c r="O3955" i="56"/>
  <c r="O3956" i="56"/>
  <c r="O3957" i="56"/>
  <c r="O3958" i="56"/>
  <c r="O3959" i="56"/>
  <c r="O3960" i="56"/>
  <c r="O3961" i="56"/>
  <c r="I3898" i="56"/>
  <c r="I3899" i="56"/>
  <c r="I3900" i="56"/>
  <c r="I3901" i="56"/>
  <c r="I3902" i="56"/>
  <c r="I3903" i="56"/>
  <c r="I3904" i="56"/>
  <c r="I3905" i="56"/>
  <c r="I3906" i="56"/>
  <c r="I3907" i="56"/>
  <c r="I3908" i="56"/>
  <c r="I3909" i="56"/>
  <c r="I3910" i="56"/>
  <c r="I3911" i="56"/>
  <c r="I3912" i="56"/>
  <c r="I3913" i="56"/>
  <c r="I3914" i="56"/>
  <c r="I3915" i="56"/>
  <c r="I3916" i="56"/>
  <c r="I3917" i="56"/>
  <c r="I3918" i="56"/>
  <c r="I3919" i="56"/>
  <c r="I3920" i="56"/>
  <c r="I3921" i="56"/>
  <c r="I3922" i="56"/>
  <c r="I3923" i="56"/>
  <c r="I3924" i="56"/>
  <c r="I3925" i="56"/>
  <c r="I3926" i="56"/>
  <c r="I3927" i="56"/>
  <c r="I3928" i="56"/>
  <c r="I3929" i="56"/>
  <c r="I3930" i="56"/>
  <c r="I3931" i="56"/>
  <c r="I3932" i="56"/>
  <c r="I3933" i="56"/>
  <c r="I3934" i="56"/>
  <c r="I3935" i="56"/>
  <c r="I3936" i="56"/>
  <c r="I3937" i="56"/>
  <c r="I3938" i="56"/>
  <c r="I3939" i="56"/>
  <c r="I3940" i="56"/>
  <c r="I3941" i="56"/>
  <c r="I3942" i="56"/>
  <c r="I3943" i="56"/>
  <c r="I3944" i="56"/>
  <c r="I3945" i="56"/>
  <c r="I3946" i="56"/>
  <c r="I3947" i="56"/>
  <c r="I3948" i="56"/>
  <c r="I3949" i="56"/>
  <c r="I3950" i="56"/>
  <c r="I3951" i="56"/>
  <c r="I3952" i="56"/>
  <c r="I3953" i="56"/>
  <c r="I3954" i="56"/>
  <c r="I3955" i="56"/>
  <c r="I3956" i="56"/>
  <c r="I3957" i="56"/>
  <c r="I3958" i="56"/>
  <c r="I3959" i="56"/>
  <c r="I3960" i="56"/>
  <c r="I3961" i="56"/>
  <c r="I3897" i="56"/>
  <c r="Y3896" i="56"/>
  <c r="T3896" i="56"/>
  <c r="R3896" i="56"/>
  <c r="O3896" i="56"/>
  <c r="I3896" i="56"/>
  <c r="Y3895" i="56"/>
  <c r="T3895" i="56"/>
  <c r="R3895" i="56"/>
  <c r="O3895" i="56"/>
  <c r="I3895" i="56"/>
  <c r="Y3894" i="56"/>
  <c r="T3894" i="56"/>
  <c r="R3894" i="56"/>
  <c r="O3894" i="56"/>
  <c r="I3894" i="56"/>
  <c r="Y3893" i="56"/>
  <c r="T3893" i="56"/>
  <c r="R3893" i="56"/>
  <c r="O3893" i="56"/>
  <c r="I3893" i="56"/>
  <c r="Y3892" i="56"/>
  <c r="T3892" i="56"/>
  <c r="R3892" i="56"/>
  <c r="O3892" i="56"/>
  <c r="I3892" i="56"/>
  <c r="Y3891" i="56"/>
  <c r="T3891" i="56"/>
  <c r="R3891" i="56"/>
  <c r="O3891" i="56"/>
  <c r="I3891" i="56"/>
  <c r="Y3890" i="56"/>
  <c r="T3890" i="56"/>
  <c r="R3890" i="56"/>
  <c r="O3890" i="56"/>
  <c r="I3890" i="56"/>
  <c r="Y3889" i="56"/>
  <c r="T3889" i="56"/>
  <c r="R3889" i="56"/>
  <c r="O3889" i="56"/>
  <c r="I3889" i="56"/>
  <c r="Y3888" i="56"/>
  <c r="T3888" i="56"/>
  <c r="R3888" i="56"/>
  <c r="O3888" i="56"/>
  <c r="I3888" i="56"/>
  <c r="Y3887" i="56"/>
  <c r="T3887" i="56"/>
  <c r="R3887" i="56"/>
  <c r="O3887" i="56"/>
  <c r="I3887" i="56"/>
  <c r="Y3886" i="56"/>
  <c r="T3886" i="56"/>
  <c r="R3886" i="56"/>
  <c r="O3886" i="56"/>
  <c r="I3886" i="56"/>
  <c r="Y3885" i="56"/>
  <c r="T3885" i="56"/>
  <c r="R3885" i="56"/>
  <c r="O3885" i="56"/>
  <c r="I3885" i="56"/>
  <c r="Y3884" i="56"/>
  <c r="T3884" i="56"/>
  <c r="R3884" i="56"/>
  <c r="O3884" i="56"/>
  <c r="I3884" i="56"/>
  <c r="Y3883" i="56"/>
  <c r="T3883" i="56"/>
  <c r="R3883" i="56"/>
  <c r="O3883" i="56"/>
  <c r="I3883" i="56"/>
  <c r="Y3882" i="56"/>
  <c r="T3882" i="56"/>
  <c r="R3882" i="56"/>
  <c r="O3882" i="56"/>
  <c r="I3882" i="56"/>
  <c r="Y3881" i="56"/>
  <c r="T3881" i="56"/>
  <c r="R3881" i="56"/>
  <c r="O3881" i="56"/>
  <c r="I3881" i="56"/>
  <c r="Y3880" i="56"/>
  <c r="T3880" i="56"/>
  <c r="R3880" i="56"/>
  <c r="O3880" i="56"/>
  <c r="I3880" i="56"/>
  <c r="Y3879" i="56"/>
  <c r="T3879" i="56"/>
  <c r="R3879" i="56"/>
  <c r="O3879" i="56"/>
  <c r="I3879" i="56"/>
  <c r="Y3878" i="56"/>
  <c r="T3878" i="56"/>
  <c r="R3878" i="56"/>
  <c r="O3878" i="56"/>
  <c r="I3878" i="56"/>
  <c r="Y3877" i="56"/>
  <c r="T3877" i="56"/>
  <c r="R3877" i="56"/>
  <c r="O3877" i="56"/>
  <c r="I3877" i="56"/>
  <c r="Y3876" i="56"/>
  <c r="T3876" i="56"/>
  <c r="R3876" i="56"/>
  <c r="O3876" i="56"/>
  <c r="I3876" i="56"/>
  <c r="Y3875" i="56"/>
  <c r="T3875" i="56"/>
  <c r="R3875" i="56"/>
  <c r="O3875" i="56"/>
  <c r="I3875" i="56"/>
  <c r="Y3874" i="56"/>
  <c r="T3874" i="56"/>
  <c r="R3874" i="56"/>
  <c r="O3874" i="56"/>
  <c r="I3874" i="56"/>
  <c r="Y3873" i="56"/>
  <c r="T3873" i="56"/>
  <c r="R3873" i="56"/>
  <c r="O3873" i="56"/>
  <c r="I3873" i="56"/>
  <c r="Y3872" i="56"/>
  <c r="T3872" i="56"/>
  <c r="R3872" i="56"/>
  <c r="O3872" i="56"/>
  <c r="I3872" i="56"/>
  <c r="Y3871" i="56"/>
  <c r="T3871" i="56"/>
  <c r="R3871" i="56"/>
  <c r="O3871" i="56"/>
  <c r="I3871" i="56"/>
  <c r="Y3870" i="56"/>
  <c r="T3870" i="56"/>
  <c r="R3870" i="56"/>
  <c r="O3870" i="56"/>
  <c r="I3870" i="56"/>
  <c r="Y3869" i="56"/>
  <c r="T3869" i="56"/>
  <c r="R3869" i="56"/>
  <c r="O3869" i="56"/>
  <c r="I3869" i="56"/>
  <c r="Y3868" i="56"/>
  <c r="T3868" i="56"/>
  <c r="R3868" i="56"/>
  <c r="O3868" i="56"/>
  <c r="I3868" i="56"/>
  <c r="Y3867" i="56"/>
  <c r="T3867" i="56"/>
  <c r="R3867" i="56"/>
  <c r="O3867" i="56"/>
  <c r="I3867" i="56"/>
  <c r="Y3866" i="56"/>
  <c r="T3866" i="56"/>
  <c r="R3866" i="56"/>
  <c r="O3866" i="56"/>
  <c r="I3866" i="56"/>
  <c r="Y3865" i="56"/>
  <c r="T3865" i="56"/>
  <c r="R3865" i="56"/>
  <c r="O3865" i="56"/>
  <c r="I3865" i="56"/>
  <c r="Y3864" i="56"/>
  <c r="T3864" i="56"/>
  <c r="R3864" i="56"/>
  <c r="O3864" i="56"/>
  <c r="I3864" i="56"/>
  <c r="Y3863" i="56"/>
  <c r="T3863" i="56"/>
  <c r="R3863" i="56"/>
  <c r="O3863" i="56"/>
  <c r="I3863" i="56"/>
  <c r="Y3862" i="56"/>
  <c r="T3862" i="56"/>
  <c r="R3862" i="56"/>
  <c r="O3862" i="56"/>
  <c r="I3862" i="56"/>
  <c r="Y3861" i="56"/>
  <c r="T3861" i="56"/>
  <c r="R3861" i="56"/>
  <c r="O3861" i="56"/>
  <c r="I3861" i="56"/>
  <c r="Y3860" i="56"/>
  <c r="T3860" i="56"/>
  <c r="R3860" i="56"/>
  <c r="O3860" i="56"/>
  <c r="I3860" i="56"/>
  <c r="Y3859" i="56"/>
  <c r="T3859" i="56"/>
  <c r="R3859" i="56"/>
  <c r="O3859" i="56"/>
  <c r="I3859" i="56"/>
  <c r="Y3858" i="56"/>
  <c r="T3858" i="56"/>
  <c r="R3858" i="56"/>
  <c r="O3858" i="56"/>
  <c r="I3858" i="56"/>
  <c r="Y3857" i="56"/>
  <c r="T3857" i="56"/>
  <c r="R3857" i="56"/>
  <c r="O3857" i="56"/>
  <c r="I3857" i="56"/>
  <c r="Y3856" i="56"/>
  <c r="T3856" i="56"/>
  <c r="R3856" i="56"/>
  <c r="O3856" i="56"/>
  <c r="I3856" i="56"/>
  <c r="Y3855" i="56"/>
  <c r="T3855" i="56"/>
  <c r="R3855" i="56"/>
  <c r="O3855" i="56"/>
  <c r="I3855" i="56"/>
  <c r="Y3854" i="56"/>
  <c r="T3854" i="56"/>
  <c r="R3854" i="56"/>
  <c r="O3854" i="56"/>
  <c r="I3854" i="56"/>
  <c r="Y3853" i="56"/>
  <c r="T3853" i="56"/>
  <c r="R3853" i="56"/>
  <c r="O3853" i="56"/>
  <c r="I3853" i="56"/>
  <c r="Y3852" i="56"/>
  <c r="T3852" i="56"/>
  <c r="R3852" i="56"/>
  <c r="O3852" i="56"/>
  <c r="I3852" i="56"/>
  <c r="Y3851" i="56"/>
  <c r="T3851" i="56"/>
  <c r="R3851" i="56"/>
  <c r="O3851" i="56"/>
  <c r="I3851" i="56"/>
  <c r="Y3850" i="56"/>
  <c r="T3850" i="56"/>
  <c r="R3850" i="56"/>
  <c r="O3850" i="56"/>
  <c r="I3850" i="56"/>
  <c r="Y3849" i="56"/>
  <c r="T3849" i="56"/>
  <c r="R3849" i="56"/>
  <c r="O3849" i="56"/>
  <c r="I3849" i="56"/>
  <c r="Y3848" i="56"/>
  <c r="T3848" i="56"/>
  <c r="R3848" i="56"/>
  <c r="O3848" i="56"/>
  <c r="I3848" i="56"/>
  <c r="Y3847" i="56"/>
  <c r="T3847" i="56"/>
  <c r="R3847" i="56"/>
  <c r="O3847" i="56"/>
  <c r="I3847" i="56"/>
  <c r="Y3846" i="56"/>
  <c r="T3846" i="56"/>
  <c r="R3846" i="56"/>
  <c r="O3846" i="56"/>
  <c r="I3846" i="56"/>
  <c r="Y3845" i="56"/>
  <c r="T3845" i="56"/>
  <c r="R3845" i="56"/>
  <c r="O3845" i="56"/>
  <c r="I3845" i="56"/>
  <c r="Y3844" i="56"/>
  <c r="T3844" i="56"/>
  <c r="R3844" i="56"/>
  <c r="O3844" i="56"/>
  <c r="I3844" i="56"/>
  <c r="Y3843" i="56"/>
  <c r="T3843" i="56"/>
  <c r="R3843" i="56"/>
  <c r="O3843" i="56"/>
  <c r="I3843" i="56"/>
  <c r="Y3842" i="56"/>
  <c r="T3842" i="56"/>
  <c r="R3842" i="56"/>
  <c r="O3842" i="56"/>
  <c r="I3842" i="56"/>
  <c r="Y3841" i="56"/>
  <c r="T3841" i="56"/>
  <c r="R3841" i="56"/>
  <c r="O3841" i="56"/>
  <c r="I3841" i="56"/>
  <c r="Y3840" i="56"/>
  <c r="T3840" i="56"/>
  <c r="R3840" i="56"/>
  <c r="O3840" i="56"/>
  <c r="I3840" i="56"/>
  <c r="Y3839" i="56"/>
  <c r="T3839" i="56"/>
  <c r="R3839" i="56"/>
  <c r="O3839" i="56"/>
  <c r="I3839" i="56"/>
  <c r="Y3838" i="56"/>
  <c r="T3838" i="56"/>
  <c r="R3838" i="56"/>
  <c r="O3838" i="56"/>
  <c r="I3838" i="56"/>
  <c r="Y3837" i="56"/>
  <c r="T3837" i="56"/>
  <c r="R3837" i="56"/>
  <c r="O3837" i="56"/>
  <c r="I3837" i="56"/>
  <c r="Y3836" i="56"/>
  <c r="T3836" i="56"/>
  <c r="R3836" i="56"/>
  <c r="O3836" i="56"/>
  <c r="I3836" i="56"/>
  <c r="Y3835" i="56"/>
  <c r="T3835" i="56"/>
  <c r="R3835" i="56"/>
  <c r="O3835" i="56"/>
  <c r="I3835" i="56"/>
  <c r="Y3834" i="56"/>
  <c r="T3834" i="56"/>
  <c r="R3834" i="56"/>
  <c r="O3834" i="56"/>
  <c r="I3834" i="56"/>
  <c r="Y3833" i="56"/>
  <c r="T3833" i="56"/>
  <c r="R3833" i="56"/>
  <c r="O3833" i="56"/>
  <c r="I3833" i="56"/>
  <c r="Y3832" i="56"/>
  <c r="T3832" i="56"/>
  <c r="R3832" i="56"/>
  <c r="O3832" i="56"/>
  <c r="I3832" i="56"/>
  <c r="Y3831" i="56"/>
  <c r="T3831" i="56"/>
  <c r="R3831" i="56"/>
  <c r="O3831" i="56"/>
  <c r="I3831" i="56"/>
  <c r="Y3830" i="56"/>
  <c r="T3830" i="56"/>
  <c r="R3830" i="56"/>
  <c r="O3830" i="56"/>
  <c r="I3830" i="56"/>
  <c r="Y3829" i="56"/>
  <c r="T3829" i="56"/>
  <c r="R3829" i="56"/>
  <c r="O3829" i="56"/>
  <c r="I3829" i="56"/>
  <c r="Y3828" i="56"/>
  <c r="T3828" i="56"/>
  <c r="R3828" i="56"/>
  <c r="O3828" i="56"/>
  <c r="I3828" i="56"/>
  <c r="Y3827" i="56"/>
  <c r="T3827" i="56"/>
  <c r="R3827" i="56"/>
  <c r="O3827" i="56"/>
  <c r="I3827" i="56"/>
  <c r="Y3826" i="56"/>
  <c r="T3826" i="56"/>
  <c r="R3826" i="56"/>
  <c r="O3826" i="56"/>
  <c r="I3826" i="56"/>
  <c r="Y3825" i="56"/>
  <c r="T3825" i="56"/>
  <c r="R3825" i="56"/>
  <c r="O3825" i="56"/>
  <c r="I3825" i="56"/>
  <c r="Y3824" i="56"/>
  <c r="T3824" i="56"/>
  <c r="R3824" i="56"/>
  <c r="O3824" i="56"/>
  <c r="I3824" i="56"/>
  <c r="Y3823" i="56"/>
  <c r="T3823" i="56"/>
  <c r="R3823" i="56"/>
  <c r="O3823" i="56"/>
  <c r="I3823" i="56"/>
  <c r="Y3822" i="56"/>
  <c r="T3822" i="56"/>
  <c r="R3822" i="56"/>
  <c r="O3822" i="56"/>
  <c r="I3822" i="56"/>
  <c r="Y3821" i="56"/>
  <c r="T3821" i="56"/>
  <c r="R3821" i="56"/>
  <c r="O3821" i="56"/>
  <c r="I3821" i="56"/>
  <c r="Y3820" i="56"/>
  <c r="T3820" i="56"/>
  <c r="R3820" i="56"/>
  <c r="O3820" i="56"/>
  <c r="I3820" i="56"/>
  <c r="Y3819" i="56"/>
  <c r="T3819" i="56"/>
  <c r="R3819" i="56"/>
  <c r="O3819" i="56"/>
  <c r="I3819" i="56"/>
  <c r="Y3818" i="56"/>
  <c r="T3818" i="56"/>
  <c r="R3818" i="56"/>
  <c r="O3818" i="56"/>
  <c r="I3818" i="56"/>
  <c r="Y3817" i="56"/>
  <c r="T3817" i="56"/>
  <c r="R3817" i="56"/>
  <c r="O3817" i="56"/>
  <c r="I3817" i="56"/>
  <c r="Y3816" i="56"/>
  <c r="T3816" i="56"/>
  <c r="R3816" i="56"/>
  <c r="O3816" i="56"/>
  <c r="I3816" i="56"/>
  <c r="Y3815" i="56"/>
  <c r="T3815" i="56"/>
  <c r="R3815" i="56"/>
  <c r="O3815" i="56"/>
  <c r="I3815" i="56"/>
  <c r="Y3814" i="56"/>
  <c r="T3814" i="56"/>
  <c r="R3814" i="56"/>
  <c r="O3814" i="56"/>
  <c r="I3814" i="56"/>
  <c r="Y3813" i="56"/>
  <c r="T3813" i="56"/>
  <c r="R3813" i="56"/>
  <c r="O3813" i="56"/>
  <c r="I3813" i="56"/>
  <c r="Y3812" i="56"/>
  <c r="T3812" i="56"/>
  <c r="R3812" i="56"/>
  <c r="O3812" i="56"/>
  <c r="I3812" i="56"/>
  <c r="Y3811" i="56"/>
  <c r="T3811" i="56"/>
  <c r="R3811" i="56"/>
  <c r="O3811" i="56"/>
  <c r="I3811" i="56"/>
  <c r="Y3810" i="56"/>
  <c r="T3810" i="56"/>
  <c r="R3810" i="56"/>
  <c r="O3810" i="56"/>
  <c r="I3810" i="56"/>
  <c r="Y3809" i="56"/>
  <c r="T3809" i="56"/>
  <c r="R3809" i="56"/>
  <c r="O3809" i="56"/>
  <c r="I3809" i="56"/>
  <c r="Y3808" i="56"/>
  <c r="T3808" i="56"/>
  <c r="R3808" i="56"/>
  <c r="O3808" i="56"/>
  <c r="I3808" i="56"/>
  <c r="Y3807" i="56"/>
  <c r="T3807" i="56"/>
  <c r="R3807" i="56"/>
  <c r="O3807" i="56"/>
  <c r="I3807" i="56"/>
  <c r="Y3806" i="56"/>
  <c r="T3806" i="56"/>
  <c r="R3806" i="56"/>
  <c r="O3806" i="56"/>
  <c r="I3806" i="56"/>
  <c r="Y3805" i="56"/>
  <c r="T3805" i="56"/>
  <c r="R3805" i="56"/>
  <c r="O3805" i="56"/>
  <c r="I3805" i="56"/>
  <c r="Y3804" i="56"/>
  <c r="T3804" i="56"/>
  <c r="R3804" i="56"/>
  <c r="O3804" i="56"/>
  <c r="I3804" i="56"/>
  <c r="Y3803" i="56"/>
  <c r="T3803" i="56"/>
  <c r="R3803" i="56"/>
  <c r="O3803" i="56"/>
  <c r="I3803" i="56"/>
  <c r="Y3802" i="56"/>
  <c r="T3802" i="56"/>
  <c r="R3802" i="56"/>
  <c r="O3802" i="56"/>
  <c r="I3802" i="56"/>
  <c r="Y3801" i="56"/>
  <c r="T3801" i="56"/>
  <c r="R3801" i="56"/>
  <c r="O3801" i="56"/>
  <c r="I3801" i="56"/>
  <c r="Y3800" i="56"/>
  <c r="T3800" i="56"/>
  <c r="R3800" i="56"/>
  <c r="O3800" i="56"/>
  <c r="I3800" i="56"/>
  <c r="Y3799" i="56"/>
  <c r="T3799" i="56"/>
  <c r="R3799" i="56"/>
  <c r="O3799" i="56"/>
  <c r="I3799" i="56"/>
  <c r="Y3798" i="56"/>
  <c r="T3798" i="56"/>
  <c r="R3798" i="56"/>
  <c r="O3798" i="56"/>
  <c r="I3798" i="56"/>
  <c r="Y3797" i="56"/>
  <c r="T3797" i="56"/>
  <c r="R3797" i="56"/>
  <c r="O3797" i="56"/>
  <c r="I3797" i="56"/>
  <c r="Y3796" i="56"/>
  <c r="T3796" i="56"/>
  <c r="R3796" i="56"/>
  <c r="O3796" i="56"/>
  <c r="I3796" i="56"/>
  <c r="Y3795" i="56"/>
  <c r="T3795" i="56"/>
  <c r="R3795" i="56"/>
  <c r="O3795" i="56"/>
  <c r="I3795" i="56"/>
  <c r="Y3794" i="56"/>
  <c r="T3794" i="56"/>
  <c r="R3794" i="56"/>
  <c r="O3794" i="56"/>
  <c r="I3794" i="56"/>
  <c r="Y3793" i="56"/>
  <c r="T3793" i="56"/>
  <c r="R3793" i="56"/>
  <c r="O3793" i="56"/>
  <c r="I3793" i="56"/>
  <c r="Y3792" i="56"/>
  <c r="T3792" i="56"/>
  <c r="R3792" i="56"/>
  <c r="O3792" i="56"/>
  <c r="I3792" i="56"/>
  <c r="Y3791" i="56"/>
  <c r="T3791" i="56"/>
  <c r="R3791" i="56"/>
  <c r="O3791" i="56"/>
  <c r="I3791" i="56"/>
  <c r="Y3790" i="56"/>
  <c r="T3790" i="56"/>
  <c r="R3790" i="56"/>
  <c r="O3790" i="56"/>
  <c r="I3790" i="56"/>
  <c r="Y3789" i="56"/>
  <c r="T3789" i="56"/>
  <c r="R3789" i="56"/>
  <c r="O3789" i="56"/>
  <c r="I3789" i="56"/>
  <c r="Y3788" i="56"/>
  <c r="T3788" i="56"/>
  <c r="R3788" i="56"/>
  <c r="O3788" i="56"/>
  <c r="I3788" i="56"/>
  <c r="Y3787" i="56"/>
  <c r="T3787" i="56"/>
  <c r="R3787" i="56"/>
  <c r="O3787" i="56"/>
  <c r="I3787" i="56"/>
  <c r="Y3786" i="56"/>
  <c r="T3786" i="56"/>
  <c r="R3786" i="56"/>
  <c r="O3786" i="56"/>
  <c r="I3786" i="56"/>
  <c r="Y3785" i="56"/>
  <c r="T3785" i="56"/>
  <c r="R3785" i="56"/>
  <c r="O3785" i="56"/>
  <c r="I3785" i="56"/>
  <c r="Y3784" i="56"/>
  <c r="T3784" i="56"/>
  <c r="R3784" i="56"/>
  <c r="O3784" i="56"/>
  <c r="I3784" i="56"/>
  <c r="Y3783" i="56"/>
  <c r="T3783" i="56"/>
  <c r="R3783" i="56"/>
  <c r="O3783" i="56"/>
  <c r="I3783" i="56"/>
  <c r="Y3782" i="56"/>
  <c r="T3782" i="56"/>
  <c r="R3782" i="56"/>
  <c r="O3782" i="56"/>
  <c r="I3782" i="56"/>
  <c r="Y3781" i="56"/>
  <c r="T3781" i="56"/>
  <c r="R3781" i="56"/>
  <c r="O3781" i="56"/>
  <c r="I3781" i="56"/>
  <c r="Y3780" i="56"/>
  <c r="T3780" i="56"/>
  <c r="R3780" i="56"/>
  <c r="O3780" i="56"/>
  <c r="I3780" i="56"/>
  <c r="Y3779" i="56"/>
  <c r="T3779" i="56"/>
  <c r="R3779" i="56"/>
  <c r="O3779" i="56"/>
  <c r="I3779" i="56"/>
  <c r="Y3778" i="56"/>
  <c r="T3778" i="56"/>
  <c r="R3778" i="56"/>
  <c r="O3778" i="56"/>
  <c r="I3778" i="56"/>
  <c r="Y3777" i="56"/>
  <c r="T3777" i="56"/>
  <c r="R3777" i="56"/>
  <c r="O3777" i="56"/>
  <c r="I3777" i="56"/>
  <c r="Y3776" i="56"/>
  <c r="T3776" i="56"/>
  <c r="R3776" i="56"/>
  <c r="O3776" i="56"/>
  <c r="I3776" i="56"/>
  <c r="Y3775" i="56"/>
  <c r="T3775" i="56"/>
  <c r="R3775" i="56"/>
  <c r="O3775" i="56"/>
  <c r="I3775" i="56"/>
  <c r="Y3774" i="56"/>
  <c r="T3774" i="56"/>
  <c r="R3774" i="56"/>
  <c r="O3774" i="56"/>
  <c r="I3774" i="56"/>
  <c r="Y3773" i="56"/>
  <c r="T3773" i="56"/>
  <c r="R3773" i="56"/>
  <c r="O3773" i="56"/>
  <c r="I3773" i="56"/>
  <c r="Y3772" i="56"/>
  <c r="T3772" i="56"/>
  <c r="R3772" i="56"/>
  <c r="O3772" i="56"/>
  <c r="I3772" i="56"/>
  <c r="Y3771" i="56"/>
  <c r="T3771" i="56"/>
  <c r="R3771" i="56"/>
  <c r="O3771" i="56"/>
  <c r="I3771" i="56"/>
  <c r="Y3770" i="56"/>
  <c r="T3770" i="56"/>
  <c r="R3770" i="56"/>
  <c r="O3770" i="56"/>
  <c r="I3770" i="56"/>
  <c r="Y3769" i="56"/>
  <c r="T3769" i="56"/>
  <c r="R3769" i="56"/>
  <c r="O3769" i="56"/>
  <c r="I3769" i="56"/>
  <c r="Y3768" i="56"/>
  <c r="T3768" i="56"/>
  <c r="R3768" i="56"/>
  <c r="O3768" i="56"/>
  <c r="I3768" i="56"/>
  <c r="Y3767" i="56"/>
  <c r="T3767" i="56"/>
  <c r="R3767" i="56"/>
  <c r="O3767" i="56"/>
  <c r="I3767" i="56"/>
  <c r="H3" i="56"/>
  <c r="B1" i="56"/>
  <c r="H1"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73" i="56"/>
  <c r="J74" i="56"/>
  <c r="J75" i="56"/>
  <c r="J76" i="56"/>
  <c r="J77" i="56"/>
  <c r="J78" i="56"/>
  <c r="J79" i="56"/>
  <c r="J80" i="56"/>
  <c r="J81" i="56"/>
  <c r="J82" i="56"/>
  <c r="J83" i="56"/>
  <c r="J84" i="56"/>
  <c r="J85" i="56"/>
  <c r="J86" i="56"/>
  <c r="J87" i="56"/>
  <c r="J88" i="56"/>
  <c r="J89" i="56"/>
  <c r="J90" i="56"/>
  <c r="J91" i="56"/>
  <c r="J92" i="56"/>
  <c r="J93" i="56"/>
  <c r="J94" i="56"/>
  <c r="J95" i="56"/>
  <c r="J96" i="56"/>
  <c r="J97" i="56"/>
  <c r="J98" i="56"/>
  <c r="J99" i="56"/>
  <c r="J100" i="56"/>
  <c r="J101" i="56"/>
  <c r="J102" i="56"/>
  <c r="J103" i="56"/>
  <c r="J104" i="56"/>
  <c r="J105" i="56"/>
  <c r="J106" i="56"/>
  <c r="J107" i="56"/>
  <c r="J108" i="56"/>
  <c r="J109" i="56"/>
  <c r="J110" i="56"/>
  <c r="J111" i="56"/>
  <c r="J112" i="56"/>
  <c r="J113" i="56"/>
  <c r="J114" i="56"/>
  <c r="J115" i="56"/>
  <c r="J116" i="56"/>
  <c r="J117" i="56"/>
  <c r="J118" i="56"/>
  <c r="J119" i="56"/>
  <c r="J120" i="56"/>
  <c r="J121" i="56"/>
  <c r="J122" i="56"/>
  <c r="J123" i="56"/>
  <c r="J124" i="56"/>
  <c r="J125" i="56"/>
  <c r="J126" i="56"/>
  <c r="J127" i="56"/>
  <c r="J128" i="56"/>
  <c r="J129" i="56"/>
  <c r="J130" i="56"/>
  <c r="J131" i="56"/>
  <c r="J132" i="56"/>
  <c r="J133" i="56"/>
  <c r="J134" i="56"/>
  <c r="J135" i="56"/>
  <c r="J136" i="56"/>
  <c r="J137" i="56"/>
  <c r="J138" i="56"/>
  <c r="J139" i="56"/>
  <c r="J140" i="56"/>
  <c r="J141" i="56"/>
  <c r="J142" i="56"/>
  <c r="J143" i="56"/>
  <c r="J144" i="56"/>
  <c r="J145" i="56"/>
  <c r="J146" i="56"/>
  <c r="J147" i="56"/>
  <c r="J148" i="56"/>
  <c r="J149" i="56"/>
  <c r="J150" i="56"/>
  <c r="J151" i="56"/>
  <c r="J152" i="56"/>
  <c r="J153" i="56"/>
  <c r="J154" i="56"/>
  <c r="J155" i="56"/>
  <c r="J156" i="56"/>
  <c r="J157" i="56"/>
  <c r="J158" i="56"/>
  <c r="J159" i="56"/>
  <c r="J160" i="56"/>
  <c r="J161" i="56"/>
  <c r="J162" i="56"/>
  <c r="J163" i="56"/>
  <c r="J164" i="56"/>
  <c r="J165" i="56"/>
  <c r="J166" i="56"/>
  <c r="J167" i="56"/>
  <c r="J168" i="56"/>
  <c r="J169" i="56"/>
  <c r="J170" i="56"/>
  <c r="J171" i="56"/>
  <c r="J172" i="56"/>
  <c r="J173" i="56"/>
  <c r="J174" i="56"/>
  <c r="J175" i="56"/>
  <c r="J176" i="56"/>
  <c r="J177" i="56"/>
  <c r="J178" i="56"/>
  <c r="J179" i="56"/>
  <c r="J180" i="56"/>
  <c r="J181" i="56"/>
  <c r="J182" i="56"/>
  <c r="J183" i="56"/>
  <c r="J184" i="56"/>
  <c r="J185" i="56"/>
  <c r="J186" i="56"/>
  <c r="J187" i="56"/>
  <c r="J188" i="56"/>
  <c r="J189" i="56"/>
  <c r="J190" i="56"/>
  <c r="J191" i="56"/>
  <c r="J192" i="56"/>
  <c r="J193" i="56"/>
  <c r="J194" i="56"/>
  <c r="J195" i="56"/>
  <c r="J196" i="56"/>
  <c r="J197" i="56"/>
  <c r="J198" i="56"/>
  <c r="J199" i="56"/>
  <c r="J200" i="56"/>
  <c r="J201" i="56"/>
  <c r="J202" i="56"/>
  <c r="J203" i="56"/>
  <c r="J204" i="56"/>
  <c r="J205" i="56"/>
  <c r="J206" i="56"/>
  <c r="J207" i="56"/>
  <c r="J208" i="56"/>
  <c r="J209" i="56"/>
  <c r="J210" i="56"/>
  <c r="J211" i="56"/>
  <c r="J212" i="56"/>
  <c r="J213" i="56"/>
  <c r="J214" i="56"/>
  <c r="J215" i="56"/>
  <c r="J216" i="56"/>
  <c r="J217" i="56"/>
  <c r="J218" i="56"/>
  <c r="J219" i="56"/>
  <c r="J220" i="56"/>
  <c r="J221" i="56"/>
  <c r="J222" i="56"/>
  <c r="J223" i="56"/>
  <c r="J224" i="56"/>
  <c r="J225" i="56"/>
  <c r="J226" i="56"/>
  <c r="J227" i="56"/>
  <c r="J228" i="56"/>
  <c r="J229" i="56"/>
  <c r="J230" i="56"/>
  <c r="J231" i="56"/>
  <c r="J232" i="56"/>
  <c r="J233" i="56"/>
  <c r="J234" i="56"/>
  <c r="J235" i="56"/>
  <c r="J236" i="56"/>
  <c r="J237" i="56"/>
  <c r="J238" i="56"/>
  <c r="J239" i="56"/>
  <c r="J240" i="56"/>
  <c r="J241" i="56"/>
  <c r="J242" i="56"/>
  <c r="J243" i="56"/>
  <c r="J244" i="56"/>
  <c r="J245" i="56"/>
  <c r="J246" i="56"/>
  <c r="J247" i="56"/>
  <c r="J248" i="56"/>
  <c r="J249" i="56"/>
  <c r="J250" i="56"/>
  <c r="J251" i="56"/>
  <c r="J252" i="56"/>
  <c r="J253" i="56"/>
  <c r="J254" i="56"/>
  <c r="J255" i="56"/>
  <c r="J256" i="56"/>
  <c r="J257" i="56"/>
  <c r="J258" i="56"/>
  <c r="J259" i="56"/>
  <c r="J260" i="56"/>
  <c r="J261" i="56"/>
  <c r="J262" i="56"/>
  <c r="J263" i="56"/>
  <c r="J264" i="56"/>
  <c r="J265" i="56"/>
  <c r="J266" i="56"/>
  <c r="J267" i="56"/>
  <c r="J268" i="56"/>
  <c r="J269" i="56"/>
  <c r="J270" i="56"/>
  <c r="J271" i="56"/>
  <c r="J272" i="56"/>
  <c r="J273" i="56"/>
  <c r="J274" i="56"/>
  <c r="J275" i="56"/>
  <c r="J276" i="56"/>
  <c r="J277" i="56"/>
  <c r="J278" i="56"/>
  <c r="J279" i="56"/>
  <c r="J280" i="56"/>
  <c r="J281" i="56"/>
  <c r="J282" i="56"/>
  <c r="J283" i="56"/>
  <c r="J284" i="56"/>
  <c r="J285" i="56"/>
  <c r="J286" i="56"/>
  <c r="J287" i="56"/>
  <c r="J288" i="56"/>
  <c r="J289" i="56"/>
  <c r="J290" i="56"/>
  <c r="J291" i="56"/>
  <c r="J292" i="56"/>
  <c r="J293" i="56"/>
  <c r="J294" i="56"/>
  <c r="J295" i="56"/>
  <c r="J296" i="56"/>
  <c r="J297" i="56"/>
  <c r="J298" i="56"/>
  <c r="J299" i="56"/>
  <c r="J300" i="56"/>
  <c r="J301" i="56"/>
  <c r="J302" i="56"/>
  <c r="J303" i="56"/>
  <c r="J304" i="56"/>
  <c r="J305" i="56"/>
  <c r="J306" i="56"/>
  <c r="J307" i="56"/>
  <c r="J308" i="56"/>
  <c r="J309" i="56"/>
  <c r="J310" i="56"/>
  <c r="J311" i="56"/>
  <c r="J312" i="56"/>
  <c r="J313" i="56"/>
  <c r="J314" i="56"/>
  <c r="J315" i="56"/>
  <c r="J316" i="56"/>
  <c r="J317" i="56"/>
  <c r="J318" i="56"/>
  <c r="J319" i="56"/>
  <c r="J320" i="56"/>
  <c r="J321" i="56"/>
  <c r="J322" i="56"/>
  <c r="J323" i="56"/>
  <c r="J324" i="56"/>
  <c r="J325" i="56"/>
  <c r="J326" i="56"/>
  <c r="J327" i="56"/>
  <c r="J328" i="56"/>
  <c r="J329" i="56"/>
  <c r="J330" i="56"/>
  <c r="J331" i="56"/>
  <c r="J332" i="56"/>
  <c r="J333" i="56"/>
  <c r="J334" i="56"/>
  <c r="J335" i="56"/>
  <c r="J336" i="56"/>
  <c r="J337" i="56"/>
  <c r="J338" i="56"/>
  <c r="J339" i="56"/>
  <c r="J340" i="56"/>
  <c r="J341" i="56"/>
  <c r="J342" i="56"/>
  <c r="J343" i="56"/>
  <c r="J344" i="56"/>
  <c r="J345" i="56"/>
  <c r="J346" i="56"/>
  <c r="J347" i="56"/>
  <c r="J348" i="56"/>
  <c r="J349" i="56"/>
  <c r="J350" i="56"/>
  <c r="J351" i="56"/>
  <c r="J352" i="56"/>
  <c r="J353" i="56"/>
  <c r="J354" i="56"/>
  <c r="J355" i="56"/>
  <c r="J356" i="56"/>
  <c r="J357" i="56"/>
  <c r="J358" i="56"/>
  <c r="J359" i="56"/>
  <c r="J360" i="56"/>
  <c r="J361" i="56"/>
  <c r="J362" i="56"/>
  <c r="J363" i="56"/>
  <c r="J364" i="56"/>
  <c r="J365" i="56"/>
  <c r="J366" i="56"/>
  <c r="J367" i="56"/>
  <c r="J368" i="56"/>
  <c r="J369" i="56"/>
  <c r="J370" i="56"/>
  <c r="J371" i="56"/>
  <c r="J372" i="56"/>
  <c r="J373" i="56"/>
  <c r="J374" i="56"/>
  <c r="J375" i="56"/>
  <c r="J376" i="56"/>
  <c r="J377" i="56"/>
  <c r="J378" i="56"/>
  <c r="J379" i="56"/>
  <c r="J380" i="56"/>
  <c r="J381" i="56"/>
  <c r="J382" i="56"/>
  <c r="J383" i="56"/>
  <c r="J384" i="56"/>
  <c r="J385" i="56"/>
  <c r="J386" i="56"/>
  <c r="J387" i="56"/>
  <c r="J388" i="56"/>
  <c r="J389" i="56"/>
  <c r="J390" i="56"/>
  <c r="J391" i="56"/>
  <c r="J392" i="56"/>
  <c r="J393" i="56"/>
  <c r="J394" i="56"/>
  <c r="J395" i="56"/>
  <c r="J396" i="56"/>
  <c r="J397" i="56"/>
  <c r="J398" i="56"/>
  <c r="J399" i="56"/>
  <c r="J400" i="56"/>
  <c r="J401" i="56"/>
  <c r="J402" i="56"/>
  <c r="J403" i="56"/>
  <c r="J404" i="56"/>
  <c r="J405" i="56"/>
  <c r="J406" i="56"/>
  <c r="J407" i="56"/>
  <c r="J408" i="56"/>
  <c r="J409" i="56"/>
  <c r="J410" i="56"/>
  <c r="J411" i="56"/>
  <c r="J412" i="56"/>
  <c r="J413" i="56"/>
  <c r="J414" i="56"/>
  <c r="J415" i="56"/>
  <c r="J416" i="56"/>
  <c r="J417" i="56"/>
  <c r="J418" i="56"/>
  <c r="J419" i="56"/>
  <c r="J420" i="56"/>
  <c r="J421" i="56"/>
  <c r="J422" i="56"/>
  <c r="J423" i="56"/>
  <c r="J424" i="56"/>
  <c r="J425" i="56"/>
  <c r="J426" i="56"/>
  <c r="J427" i="56"/>
  <c r="J428" i="56"/>
  <c r="J429" i="56"/>
  <c r="J430" i="56"/>
  <c r="J431" i="56"/>
  <c r="J432" i="56"/>
  <c r="J433" i="56"/>
  <c r="J434" i="56"/>
  <c r="J435" i="56"/>
  <c r="J436" i="56"/>
  <c r="J437" i="56"/>
  <c r="J438" i="56"/>
  <c r="J439" i="56"/>
  <c r="J440" i="56"/>
  <c r="J441" i="56"/>
  <c r="J442" i="56"/>
  <c r="J443" i="56"/>
  <c r="J444" i="56"/>
  <c r="J445" i="56"/>
  <c r="J446" i="56"/>
  <c r="J447" i="56"/>
  <c r="J448" i="56"/>
  <c r="J449" i="56"/>
  <c r="J450" i="56"/>
  <c r="J451" i="56"/>
  <c r="J452" i="56"/>
  <c r="J453" i="56"/>
  <c r="J454" i="56"/>
  <c r="J455" i="56"/>
  <c r="J456" i="56"/>
  <c r="J457" i="56"/>
  <c r="J458" i="56"/>
  <c r="J459" i="56"/>
  <c r="J460" i="56"/>
  <c r="J461" i="56"/>
  <c r="J462" i="56"/>
  <c r="J463" i="56"/>
  <c r="J464" i="56"/>
  <c r="J465" i="56"/>
  <c r="J466" i="56"/>
  <c r="J467" i="56"/>
  <c r="J468" i="56"/>
  <c r="J469" i="56"/>
  <c r="J470" i="56"/>
  <c r="J471" i="56"/>
  <c r="J472" i="56"/>
  <c r="J473" i="56"/>
  <c r="J474" i="56"/>
  <c r="J475" i="56"/>
  <c r="J476" i="56"/>
  <c r="J477" i="56"/>
  <c r="J478" i="56"/>
  <c r="J479" i="56"/>
  <c r="J480" i="56"/>
  <c r="J481" i="56"/>
  <c r="J482" i="56"/>
  <c r="J483" i="56"/>
  <c r="J484" i="56"/>
  <c r="J485" i="56"/>
  <c r="J486" i="56"/>
  <c r="J487" i="56"/>
  <c r="J488" i="56"/>
  <c r="J489" i="56"/>
  <c r="J490" i="56"/>
  <c r="J491" i="56"/>
  <c r="J492" i="56"/>
  <c r="J493" i="56"/>
  <c r="J494" i="56"/>
  <c r="J495" i="56"/>
  <c r="J496" i="56"/>
  <c r="J497" i="56"/>
  <c r="J498" i="56"/>
  <c r="J499" i="56"/>
  <c r="J500" i="56"/>
  <c r="J501" i="56"/>
  <c r="J502" i="56"/>
  <c r="J503" i="56"/>
  <c r="J504" i="56"/>
  <c r="J505" i="56"/>
  <c r="J506" i="56"/>
  <c r="J507" i="56"/>
  <c r="J508" i="56"/>
  <c r="J509" i="56"/>
  <c r="J510" i="56"/>
  <c r="J511" i="56"/>
  <c r="J512" i="56"/>
  <c r="J513" i="56"/>
  <c r="J514" i="56"/>
  <c r="J515" i="56"/>
  <c r="J516" i="56"/>
  <c r="J517" i="56"/>
  <c r="J518" i="56"/>
  <c r="J519" i="56"/>
  <c r="J520" i="56"/>
  <c r="J521" i="56"/>
  <c r="J522" i="56"/>
  <c r="J523" i="56"/>
  <c r="J524" i="56"/>
  <c r="J525" i="56"/>
  <c r="J526" i="56"/>
  <c r="J527" i="56"/>
  <c r="J528" i="56"/>
  <c r="J529" i="56"/>
  <c r="J530" i="56"/>
  <c r="J531" i="56"/>
  <c r="J532" i="56"/>
  <c r="J533" i="56"/>
  <c r="J534" i="56"/>
  <c r="J535" i="56"/>
  <c r="J536" i="56"/>
  <c r="J537" i="56"/>
  <c r="J538" i="56"/>
  <c r="J539" i="56"/>
  <c r="J540" i="56"/>
  <c r="J541" i="56"/>
  <c r="J542" i="56"/>
  <c r="J543" i="56"/>
  <c r="J544" i="56"/>
  <c r="J545" i="56"/>
  <c r="J546" i="56"/>
  <c r="J547" i="56"/>
  <c r="J548" i="56"/>
  <c r="J549" i="56"/>
  <c r="J550" i="56"/>
  <c r="J551" i="56"/>
  <c r="J552" i="56"/>
  <c r="J553" i="56"/>
  <c r="J554" i="56"/>
  <c r="J555" i="56"/>
  <c r="J556" i="56"/>
  <c r="J557" i="56"/>
  <c r="J558" i="56"/>
  <c r="J559" i="56"/>
  <c r="J560" i="56"/>
  <c r="J561" i="56"/>
  <c r="J562" i="56"/>
  <c r="J563" i="56"/>
  <c r="J564" i="56"/>
  <c r="J565" i="56"/>
  <c r="J566" i="56"/>
  <c r="J567" i="56"/>
  <c r="J568" i="56"/>
  <c r="J569" i="56"/>
  <c r="J570" i="56"/>
  <c r="J571" i="56"/>
  <c r="J572" i="56"/>
  <c r="J573" i="56"/>
  <c r="J574" i="56"/>
  <c r="J575" i="56"/>
  <c r="J576" i="56"/>
  <c r="J577" i="56"/>
  <c r="J578" i="56"/>
  <c r="J579" i="56"/>
  <c r="J580" i="56"/>
  <c r="J581" i="56"/>
  <c r="J582" i="56"/>
  <c r="J583" i="56"/>
  <c r="J584" i="56"/>
  <c r="J585" i="56"/>
  <c r="J586" i="56"/>
  <c r="J587" i="56"/>
  <c r="J588" i="56"/>
  <c r="J589" i="56"/>
  <c r="J590" i="56"/>
  <c r="J591" i="56"/>
  <c r="J592" i="56"/>
  <c r="J593" i="56"/>
  <c r="J594" i="56"/>
  <c r="J595" i="56"/>
  <c r="J596" i="56"/>
  <c r="J597" i="56"/>
  <c r="J598" i="56"/>
  <c r="J599" i="56"/>
  <c r="J600" i="56"/>
  <c r="J601" i="56"/>
  <c r="J602" i="56"/>
  <c r="J603" i="56"/>
  <c r="J604" i="56"/>
  <c r="J605" i="56"/>
  <c r="J606" i="56"/>
  <c r="J607" i="56"/>
  <c r="J608" i="56"/>
  <c r="J609" i="56"/>
  <c r="J610" i="56"/>
  <c r="J611" i="56"/>
  <c r="J612" i="56"/>
  <c r="J613" i="56"/>
  <c r="J614" i="56"/>
  <c r="J615" i="56"/>
  <c r="J616" i="56"/>
  <c r="J617" i="56"/>
  <c r="J618" i="56"/>
  <c r="J619" i="56"/>
  <c r="J620" i="56"/>
  <c r="J621" i="56"/>
  <c r="J622" i="56"/>
  <c r="J623" i="56"/>
  <c r="J624" i="56"/>
  <c r="J625" i="56"/>
  <c r="J626" i="56"/>
  <c r="J627" i="56"/>
  <c r="J628" i="56"/>
  <c r="J629" i="56"/>
  <c r="J630" i="56"/>
  <c r="J631" i="56"/>
  <c r="J632" i="56"/>
  <c r="J633" i="56"/>
  <c r="J634" i="56"/>
  <c r="J635" i="56"/>
  <c r="J636" i="56"/>
  <c r="J637" i="56"/>
  <c r="J638" i="56"/>
  <c r="J639" i="56"/>
  <c r="J640" i="56"/>
  <c r="J641" i="56"/>
  <c r="J642" i="56"/>
  <c r="J643" i="56"/>
  <c r="J644" i="56"/>
  <c r="J645" i="56"/>
  <c r="J646" i="56"/>
  <c r="J647" i="56"/>
  <c r="J648" i="56"/>
  <c r="J649" i="56"/>
  <c r="J650" i="56"/>
  <c r="J651" i="56"/>
  <c r="J652" i="56"/>
  <c r="J653" i="56"/>
  <c r="J654" i="56"/>
  <c r="J655" i="56"/>
  <c r="J656" i="56"/>
  <c r="J657" i="56"/>
  <c r="J658" i="56"/>
  <c r="J659" i="56"/>
  <c r="J660" i="56"/>
  <c r="J661" i="56"/>
  <c r="J662" i="56"/>
  <c r="J663" i="56"/>
  <c r="J664" i="56"/>
  <c r="J665" i="56"/>
  <c r="J666" i="56"/>
  <c r="J667" i="56"/>
  <c r="J668" i="56"/>
  <c r="J669" i="56"/>
  <c r="J670" i="56"/>
  <c r="J671" i="56"/>
  <c r="J672" i="56"/>
  <c r="J673" i="56"/>
  <c r="J674" i="56"/>
  <c r="J675" i="56"/>
  <c r="J676" i="56"/>
  <c r="J677" i="56"/>
  <c r="J678" i="56"/>
  <c r="J679" i="56"/>
  <c r="J680" i="56"/>
  <c r="J681" i="56"/>
  <c r="J682" i="56"/>
  <c r="J683" i="56"/>
  <c r="J684" i="56"/>
  <c r="J685" i="56"/>
  <c r="J686" i="56"/>
  <c r="J687" i="56"/>
  <c r="J688" i="56"/>
  <c r="J689" i="56"/>
  <c r="J690" i="56"/>
  <c r="J691" i="56"/>
  <c r="J692" i="56"/>
  <c r="J693" i="56"/>
  <c r="J694" i="56"/>
  <c r="J695" i="56"/>
  <c r="J696" i="56"/>
  <c r="J697" i="56"/>
  <c r="J698" i="56"/>
  <c r="J699" i="56"/>
  <c r="J700" i="56"/>
  <c r="J701" i="56"/>
  <c r="J702" i="56"/>
  <c r="J703" i="56"/>
  <c r="J704" i="56"/>
  <c r="J705" i="56"/>
  <c r="J706" i="56"/>
  <c r="J707" i="56"/>
  <c r="J708" i="56"/>
  <c r="J709" i="56"/>
  <c r="J710" i="56"/>
  <c r="J711" i="56"/>
  <c r="J712" i="56"/>
  <c r="J713" i="56"/>
  <c r="J714" i="56"/>
  <c r="J715" i="56"/>
  <c r="J716" i="56"/>
  <c r="J717" i="56"/>
  <c r="J718" i="56"/>
  <c r="J719" i="56"/>
  <c r="J720" i="56"/>
  <c r="J721" i="56"/>
  <c r="J722" i="56"/>
  <c r="J723" i="56"/>
  <c r="J724" i="56"/>
  <c r="J725" i="56"/>
  <c r="J726" i="56"/>
  <c r="J727" i="56"/>
  <c r="J728" i="56"/>
  <c r="J729" i="56"/>
  <c r="J730" i="56"/>
  <c r="J731" i="56"/>
  <c r="J732" i="56"/>
  <c r="J733" i="56"/>
  <c r="J734" i="56"/>
  <c r="J735" i="56"/>
  <c r="J736" i="56"/>
  <c r="J737" i="56"/>
  <c r="J738" i="56"/>
  <c r="J739" i="56"/>
  <c r="J740" i="56"/>
  <c r="J741" i="56"/>
  <c r="J742" i="56"/>
  <c r="J743" i="56"/>
  <c r="J744" i="56"/>
  <c r="J745" i="56"/>
  <c r="J746" i="56"/>
  <c r="J747" i="56"/>
  <c r="J748" i="56"/>
  <c r="J749" i="56"/>
  <c r="J750" i="56"/>
  <c r="J751" i="56"/>
  <c r="J752" i="56"/>
  <c r="J753" i="56"/>
  <c r="J754" i="56"/>
  <c r="J755" i="56"/>
  <c r="J756" i="56"/>
  <c r="J757" i="56"/>
  <c r="J758" i="56"/>
  <c r="J759" i="56"/>
  <c r="J760" i="56"/>
  <c r="J761" i="56"/>
  <c r="J762" i="56"/>
  <c r="J763" i="56"/>
  <c r="J764" i="56"/>
  <c r="J765" i="56"/>
  <c r="J766" i="56"/>
  <c r="J767" i="56"/>
  <c r="J768" i="56"/>
  <c r="J769" i="56"/>
  <c r="J770" i="56"/>
  <c r="J771" i="56"/>
  <c r="J772" i="56"/>
  <c r="J773" i="56"/>
  <c r="J774" i="56"/>
  <c r="J775" i="56"/>
  <c r="J776" i="56"/>
  <c r="J777" i="56"/>
  <c r="J778" i="56"/>
  <c r="J779" i="56"/>
  <c r="J780" i="56"/>
  <c r="J781" i="56"/>
  <c r="J782" i="56"/>
  <c r="J783" i="56"/>
  <c r="J784" i="56"/>
  <c r="J785" i="56"/>
  <c r="J786" i="56"/>
  <c r="J787" i="56"/>
  <c r="J788" i="56"/>
  <c r="J789" i="56"/>
  <c r="J790" i="56"/>
  <c r="J791" i="56"/>
  <c r="J792" i="56"/>
  <c r="J793" i="56"/>
  <c r="J794" i="56"/>
  <c r="J795" i="56"/>
  <c r="J796" i="56"/>
  <c r="J797" i="56"/>
  <c r="J798" i="56"/>
  <c r="J799" i="56"/>
  <c r="J800" i="56"/>
  <c r="J801" i="56"/>
  <c r="J802" i="56"/>
  <c r="J803" i="56"/>
  <c r="J804" i="56"/>
  <c r="J805" i="56"/>
  <c r="J806" i="56"/>
  <c r="J807" i="56"/>
  <c r="J808" i="56"/>
  <c r="J809" i="56"/>
  <c r="J810" i="56"/>
  <c r="J811" i="56"/>
  <c r="J812" i="56"/>
  <c r="J813" i="56"/>
  <c r="J814" i="56"/>
  <c r="J815" i="56"/>
  <c r="J816" i="56"/>
  <c r="J817" i="56"/>
  <c r="J818" i="56"/>
  <c r="J819" i="56"/>
  <c r="J820" i="56"/>
  <c r="J821" i="56"/>
  <c r="J822" i="56"/>
  <c r="J823" i="56"/>
  <c r="J824" i="56"/>
  <c r="J825" i="56"/>
  <c r="J826" i="56"/>
  <c r="J827" i="56"/>
  <c r="J828" i="56"/>
  <c r="J829" i="56"/>
  <c r="J830" i="56"/>
  <c r="J831" i="56"/>
  <c r="J832" i="56"/>
  <c r="J833" i="56"/>
  <c r="J834" i="56"/>
  <c r="J835" i="56"/>
  <c r="J836" i="56"/>
  <c r="J837" i="56"/>
  <c r="J838" i="56"/>
  <c r="J839" i="56"/>
  <c r="J840" i="56"/>
  <c r="J841" i="56"/>
  <c r="J842" i="56"/>
  <c r="J843" i="56"/>
  <c r="J844" i="56"/>
  <c r="J845" i="56"/>
  <c r="J846" i="56"/>
  <c r="J847" i="56"/>
  <c r="J848" i="56"/>
  <c r="J849" i="56"/>
  <c r="J850" i="56"/>
  <c r="J851" i="56"/>
  <c r="J852" i="56"/>
  <c r="J853" i="56"/>
  <c r="J854" i="56"/>
  <c r="J855" i="56"/>
  <c r="J856" i="56"/>
  <c r="J857" i="56"/>
  <c r="J858" i="56"/>
  <c r="J859" i="56"/>
  <c r="J860" i="56"/>
  <c r="J861" i="56"/>
  <c r="J862" i="56"/>
  <c r="J863" i="56"/>
  <c r="J864" i="56"/>
  <c r="J865" i="56"/>
  <c r="J866" i="56"/>
  <c r="J867" i="56"/>
  <c r="J868" i="56"/>
  <c r="J869" i="56"/>
  <c r="J870" i="56"/>
  <c r="J871" i="56"/>
  <c r="J872" i="56"/>
  <c r="J873" i="56"/>
  <c r="J874" i="56"/>
  <c r="J875" i="56"/>
  <c r="J876" i="56"/>
  <c r="J877" i="56"/>
  <c r="J878" i="56"/>
  <c r="J879" i="56"/>
  <c r="J880" i="56"/>
  <c r="J881" i="56"/>
  <c r="J882" i="56"/>
  <c r="J883" i="56"/>
  <c r="J884" i="56"/>
  <c r="J885" i="56"/>
  <c r="J886" i="56"/>
  <c r="J887" i="56"/>
  <c r="J888" i="56"/>
  <c r="J889" i="56"/>
  <c r="J890" i="56"/>
  <c r="J891" i="56"/>
  <c r="J892" i="56"/>
  <c r="J893" i="56"/>
  <c r="J894" i="56"/>
  <c r="J895" i="56"/>
  <c r="J896" i="56"/>
  <c r="J897" i="56"/>
  <c r="J898" i="56"/>
  <c r="J899" i="56"/>
  <c r="J900" i="56"/>
  <c r="J901" i="56"/>
  <c r="J902" i="56"/>
  <c r="J903" i="56"/>
  <c r="J904" i="56"/>
  <c r="J905" i="56"/>
  <c r="J906" i="56"/>
  <c r="J907" i="56"/>
  <c r="J908" i="56"/>
  <c r="J909" i="56"/>
  <c r="J910" i="56"/>
  <c r="J911" i="56"/>
  <c r="J912" i="56"/>
  <c r="J913" i="56"/>
  <c r="J914" i="56"/>
  <c r="J915" i="56"/>
  <c r="J916" i="56"/>
  <c r="J917" i="56"/>
  <c r="J918" i="56"/>
  <c r="J919" i="56"/>
  <c r="J920" i="56"/>
  <c r="J921" i="56"/>
  <c r="J922" i="56"/>
  <c r="J923" i="56"/>
  <c r="J924" i="56"/>
  <c r="J925" i="56"/>
  <c r="J926" i="56"/>
  <c r="J927" i="56"/>
  <c r="J928" i="56"/>
  <c r="J929" i="56"/>
  <c r="J930" i="56"/>
  <c r="J931" i="56"/>
  <c r="J932" i="56"/>
  <c r="J933" i="56"/>
  <c r="J934" i="56"/>
  <c r="J935" i="56"/>
  <c r="J936" i="56"/>
  <c r="J937" i="56"/>
  <c r="J938" i="56"/>
  <c r="J939" i="56"/>
  <c r="J940" i="56"/>
  <c r="J941" i="56"/>
  <c r="J942" i="56"/>
  <c r="J943" i="56"/>
  <c r="J944" i="56"/>
  <c r="J945" i="56"/>
  <c r="J946" i="56"/>
  <c r="J947" i="56"/>
  <c r="J948" i="56"/>
  <c r="J949" i="56"/>
  <c r="J950" i="56"/>
  <c r="J951" i="56"/>
  <c r="J952" i="56"/>
  <c r="J953" i="56"/>
  <c r="J954" i="56"/>
  <c r="J955" i="56"/>
  <c r="J956" i="56"/>
  <c r="J957" i="56"/>
  <c r="J958" i="56"/>
  <c r="J959" i="56"/>
  <c r="J960" i="56"/>
  <c r="J961" i="56"/>
  <c r="J962" i="56"/>
  <c r="J963" i="56"/>
  <c r="J964" i="56"/>
  <c r="J965" i="56"/>
  <c r="J966" i="56"/>
  <c r="J967" i="56"/>
  <c r="J968" i="56"/>
  <c r="J969" i="56"/>
  <c r="J970" i="56"/>
  <c r="J971" i="56"/>
  <c r="J972" i="56"/>
  <c r="J973" i="56"/>
  <c r="J974" i="56"/>
  <c r="J975" i="56"/>
  <c r="J976" i="56"/>
  <c r="J977" i="56"/>
  <c r="J978" i="56"/>
  <c r="J979" i="56"/>
  <c r="J980" i="56"/>
  <c r="J981" i="56"/>
  <c r="J982" i="56"/>
  <c r="J983" i="56"/>
  <c r="J984" i="56"/>
  <c r="J985" i="56"/>
  <c r="J986" i="56"/>
  <c r="J987" i="56"/>
  <c r="J988" i="56"/>
  <c r="J989" i="56"/>
  <c r="J990" i="56"/>
  <c r="J991" i="56"/>
  <c r="J992" i="56"/>
  <c r="J993" i="56"/>
  <c r="J994" i="56"/>
  <c r="J995" i="56"/>
  <c r="J996" i="56"/>
  <c r="J997" i="56"/>
  <c r="J998" i="56"/>
  <c r="J999" i="56"/>
  <c r="J1000" i="56"/>
  <c r="J1001" i="56"/>
  <c r="J1002" i="56"/>
  <c r="J1003" i="56"/>
  <c r="J1004" i="56"/>
  <c r="J1005" i="56"/>
  <c r="J1006" i="56"/>
  <c r="J1007" i="56"/>
  <c r="J1008" i="56"/>
  <c r="J1009" i="56"/>
  <c r="J1010" i="56"/>
  <c r="J1011" i="56"/>
  <c r="J1012" i="56"/>
  <c r="J1013" i="56"/>
  <c r="J1014" i="56"/>
  <c r="J1015" i="56"/>
  <c r="J1016" i="56"/>
  <c r="J1017" i="56"/>
  <c r="J1018" i="56"/>
  <c r="J1019" i="56"/>
  <c r="J1020" i="56"/>
  <c r="J1021" i="56"/>
  <c r="J1022" i="56"/>
  <c r="J1023" i="56"/>
  <c r="J1024" i="56"/>
  <c r="J1025" i="56"/>
  <c r="J1026" i="56"/>
  <c r="J1027" i="56"/>
  <c r="J1028" i="56"/>
  <c r="J1029" i="56"/>
  <c r="J1030" i="56"/>
  <c r="J1031" i="56"/>
  <c r="J1032" i="56"/>
  <c r="J1033" i="56"/>
  <c r="J1034" i="56"/>
  <c r="J1035" i="56"/>
  <c r="J1036" i="56"/>
  <c r="J1037" i="56"/>
  <c r="J1038" i="56"/>
  <c r="J1039" i="56"/>
  <c r="J1040" i="56"/>
  <c r="J1041" i="56"/>
  <c r="J1042" i="56"/>
  <c r="J1043" i="56"/>
  <c r="J1044" i="56"/>
  <c r="J1045" i="56"/>
  <c r="J1046" i="56"/>
  <c r="J1047" i="56"/>
  <c r="J1048" i="56"/>
  <c r="J1049" i="56"/>
  <c r="J1050" i="56"/>
  <c r="J1051" i="56"/>
  <c r="J1052" i="56"/>
  <c r="J1053" i="56"/>
  <c r="J1054" i="56"/>
  <c r="J1055" i="56"/>
  <c r="J1056" i="56"/>
  <c r="J1057" i="56"/>
  <c r="J1058" i="56"/>
  <c r="J1059" i="56"/>
  <c r="J1060" i="56"/>
  <c r="J1061" i="56"/>
  <c r="J1062" i="56"/>
  <c r="J1063" i="56"/>
  <c r="J1064" i="56"/>
  <c r="J1065" i="56"/>
  <c r="J1066" i="56"/>
  <c r="J1067" i="56"/>
  <c r="J1068" i="56"/>
  <c r="J1069" i="56"/>
  <c r="J1070" i="56"/>
  <c r="J1071" i="56"/>
  <c r="J1072" i="56"/>
  <c r="J1073" i="56"/>
  <c r="J1074" i="56"/>
  <c r="J1075" i="56"/>
  <c r="J1076" i="56"/>
  <c r="J1077" i="56"/>
  <c r="J1078" i="56"/>
  <c r="J1079" i="56"/>
  <c r="J1080" i="56"/>
  <c r="J1081" i="56"/>
  <c r="J1082" i="56"/>
  <c r="J1083" i="56"/>
  <c r="J1084" i="56"/>
  <c r="J1085" i="56"/>
  <c r="J1086" i="56"/>
  <c r="J1087" i="56"/>
  <c r="J1088" i="56"/>
  <c r="J1089" i="56"/>
  <c r="J1090" i="56"/>
  <c r="J1091" i="56"/>
  <c r="J1092" i="56"/>
  <c r="J1093" i="56"/>
  <c r="J1094" i="56"/>
  <c r="J1095" i="56"/>
  <c r="J1096" i="56"/>
  <c r="J1097" i="56"/>
  <c r="J1098" i="56"/>
  <c r="J1099" i="56"/>
  <c r="J1100" i="56"/>
  <c r="J1101" i="56"/>
  <c r="J1102" i="56"/>
  <c r="J1103" i="56"/>
  <c r="J1104" i="56"/>
  <c r="J1105" i="56"/>
  <c r="J1106" i="56"/>
  <c r="J1107" i="56"/>
  <c r="J1108" i="56"/>
  <c r="J1109" i="56"/>
  <c r="J1110" i="56"/>
  <c r="J1111" i="56"/>
  <c r="J1112" i="56"/>
  <c r="J1113" i="56"/>
  <c r="J1114" i="56"/>
  <c r="J1115" i="56"/>
  <c r="J1116" i="56"/>
  <c r="J1117" i="56"/>
  <c r="J1118" i="56"/>
  <c r="J1119" i="56"/>
  <c r="J1120" i="56"/>
  <c r="J1121" i="56"/>
  <c r="J1122" i="56"/>
  <c r="J1123" i="56"/>
  <c r="J1124" i="56"/>
  <c r="J1125" i="56"/>
  <c r="J1126" i="56"/>
  <c r="J1127" i="56"/>
  <c r="J1128" i="56"/>
  <c r="J1129" i="56"/>
  <c r="J1130" i="56"/>
  <c r="J1131" i="56"/>
  <c r="J1132" i="56"/>
  <c r="J1133" i="56"/>
  <c r="J1134" i="56"/>
  <c r="J1135" i="56"/>
  <c r="J1136" i="56"/>
  <c r="J1137" i="56"/>
  <c r="J1138" i="56"/>
  <c r="J1139" i="56"/>
  <c r="J1140" i="56"/>
  <c r="J1141" i="56"/>
  <c r="J1142" i="56"/>
  <c r="J1143" i="56"/>
  <c r="J1144" i="56"/>
  <c r="J1145" i="56"/>
  <c r="J1146" i="56"/>
  <c r="J1147" i="56"/>
  <c r="J1148" i="56"/>
  <c r="J1149" i="56"/>
  <c r="J1150" i="56"/>
  <c r="J1151" i="56"/>
  <c r="J1152" i="56"/>
  <c r="J1153" i="56"/>
  <c r="J1154" i="56"/>
  <c r="J1155" i="56"/>
  <c r="J1156" i="56"/>
  <c r="J1157" i="56"/>
  <c r="J1158" i="56"/>
  <c r="J1159" i="56"/>
  <c r="J1160" i="56"/>
  <c r="J1161" i="56"/>
  <c r="J1162" i="56"/>
  <c r="J1163" i="56"/>
  <c r="J1164" i="56"/>
  <c r="J1165" i="56"/>
  <c r="J1166" i="56"/>
  <c r="J1167" i="56"/>
  <c r="J1168" i="56"/>
  <c r="J1169" i="56"/>
  <c r="J1170" i="56"/>
  <c r="J1171" i="56"/>
  <c r="J1172" i="56"/>
  <c r="J1173" i="56"/>
  <c r="J1174" i="56"/>
  <c r="J1175" i="56"/>
  <c r="J1176" i="56"/>
  <c r="J1177" i="56"/>
  <c r="J1178" i="56"/>
  <c r="J1179" i="56"/>
  <c r="J1180" i="56"/>
  <c r="J1181" i="56"/>
  <c r="J1182" i="56"/>
  <c r="J1183" i="56"/>
  <c r="J1184" i="56"/>
  <c r="J1185" i="56"/>
  <c r="J1186" i="56"/>
  <c r="J1187" i="56"/>
  <c r="J1188" i="56"/>
  <c r="J1189" i="56"/>
  <c r="J1190" i="56"/>
  <c r="J1191" i="56"/>
  <c r="J1192" i="56"/>
  <c r="J1193" i="56"/>
  <c r="J1194" i="56"/>
  <c r="J1195" i="56"/>
  <c r="J1196" i="56"/>
  <c r="J1197" i="56"/>
  <c r="J1198" i="56"/>
  <c r="J1199" i="56"/>
  <c r="J1200" i="56"/>
  <c r="J1201" i="56"/>
  <c r="J1202" i="56"/>
  <c r="J1203" i="56"/>
  <c r="J1204" i="56"/>
  <c r="J1205" i="56"/>
  <c r="J1206" i="56"/>
  <c r="J1207" i="56"/>
  <c r="J1208" i="56"/>
  <c r="J1209" i="56"/>
  <c r="J1210" i="56"/>
  <c r="J1211" i="56"/>
  <c r="J1212" i="56"/>
  <c r="J1213" i="56"/>
  <c r="J1214" i="56"/>
  <c r="J1215" i="56"/>
  <c r="J1216" i="56"/>
  <c r="J1217" i="56"/>
  <c r="J1218" i="56"/>
  <c r="J1219" i="56"/>
  <c r="J1220" i="56"/>
  <c r="J1221" i="56"/>
  <c r="J1222" i="56"/>
  <c r="J1223" i="56"/>
  <c r="J1224" i="56"/>
  <c r="J1225" i="56"/>
  <c r="J1226" i="56"/>
  <c r="J1227" i="56"/>
  <c r="J1228" i="56"/>
  <c r="J1229" i="56"/>
  <c r="J1230" i="56"/>
  <c r="J1231" i="56"/>
  <c r="J1232" i="56"/>
  <c r="J1233" i="56"/>
  <c r="J1234" i="56"/>
  <c r="J1235" i="56"/>
  <c r="J1236" i="56"/>
  <c r="J1237" i="56"/>
  <c r="J1238" i="56"/>
  <c r="J1239" i="56"/>
  <c r="J1240" i="56"/>
  <c r="J1241" i="56"/>
  <c r="J1242" i="56"/>
  <c r="J1243" i="56"/>
  <c r="J1244" i="56"/>
  <c r="J1245" i="56"/>
  <c r="J1246" i="56"/>
  <c r="J1247" i="56"/>
  <c r="J1248" i="56"/>
  <c r="J1249" i="56"/>
  <c r="J1250" i="56"/>
  <c r="J1251" i="56"/>
  <c r="J1252" i="56"/>
  <c r="J1253" i="56"/>
  <c r="J1254" i="56"/>
  <c r="J1255" i="56"/>
  <c r="J1256" i="56"/>
  <c r="J1257" i="56"/>
  <c r="J1258" i="56"/>
  <c r="J1259" i="56"/>
  <c r="J1260" i="56"/>
  <c r="J1261" i="56"/>
  <c r="J1262" i="56"/>
  <c r="J1263" i="56"/>
  <c r="J1264" i="56"/>
  <c r="J1265" i="56"/>
  <c r="J1266" i="56"/>
  <c r="J1267" i="56"/>
  <c r="J1268" i="56"/>
  <c r="J1269" i="56"/>
  <c r="J1270" i="56"/>
  <c r="J1271" i="56"/>
  <c r="J1272" i="56"/>
  <c r="J1273" i="56"/>
  <c r="J1274" i="56"/>
  <c r="J1275" i="56"/>
  <c r="J1276" i="56"/>
  <c r="J1277" i="56"/>
  <c r="J1278" i="56"/>
  <c r="J1279" i="56"/>
  <c r="J1280" i="56"/>
  <c r="J1281" i="56"/>
  <c r="J1282" i="56"/>
  <c r="J1283" i="56"/>
  <c r="J1284" i="56"/>
  <c r="J1285" i="56"/>
  <c r="J1286" i="56"/>
  <c r="J1287" i="56"/>
  <c r="J1288" i="56"/>
  <c r="J1289" i="56"/>
  <c r="J1290" i="56"/>
  <c r="J1291" i="56"/>
  <c r="J1292" i="56"/>
  <c r="J1293" i="56"/>
  <c r="J1294" i="56"/>
  <c r="J1295" i="56"/>
  <c r="J1296" i="56"/>
  <c r="J1297" i="56"/>
  <c r="J1298" i="56"/>
  <c r="J1299" i="56"/>
  <c r="J1300" i="56"/>
  <c r="J1301" i="56"/>
  <c r="J1302" i="56"/>
  <c r="J1303" i="56"/>
  <c r="J1304" i="56"/>
  <c r="J1305" i="56"/>
  <c r="J1306" i="56"/>
  <c r="J1307" i="56"/>
  <c r="J1308" i="56"/>
  <c r="J1309" i="56"/>
  <c r="J1310" i="56"/>
  <c r="J1311" i="56"/>
  <c r="J1312" i="56"/>
  <c r="J1313" i="56"/>
  <c r="J1314" i="56"/>
  <c r="J1315" i="56"/>
  <c r="J1316" i="56"/>
  <c r="J1317" i="56"/>
  <c r="J1318" i="56"/>
  <c r="J1319" i="56"/>
  <c r="J1320" i="56"/>
  <c r="J1321" i="56"/>
  <c r="J1322" i="56"/>
  <c r="J1323" i="56"/>
  <c r="J1324" i="56"/>
  <c r="J1325" i="56"/>
  <c r="J1326" i="56"/>
  <c r="J1327" i="56"/>
  <c r="J1328" i="56"/>
  <c r="J1329" i="56"/>
  <c r="J1330" i="56"/>
  <c r="J1331" i="56"/>
  <c r="J1332" i="56"/>
  <c r="J1333" i="56"/>
  <c r="J1334" i="56"/>
  <c r="J1335" i="56"/>
  <c r="J1336" i="56"/>
  <c r="J1337" i="56"/>
  <c r="J1338" i="56"/>
  <c r="J1339" i="56"/>
  <c r="J1340" i="56"/>
  <c r="J1341" i="56"/>
  <c r="J1342" i="56"/>
  <c r="J1343" i="56"/>
  <c r="J1344" i="56"/>
  <c r="J1345" i="56"/>
  <c r="J1346" i="56"/>
  <c r="J1347" i="56"/>
  <c r="J1348" i="56"/>
  <c r="J1349" i="56"/>
  <c r="J1350" i="56"/>
  <c r="J1351" i="56"/>
  <c r="J1352" i="56"/>
  <c r="J1353" i="56"/>
  <c r="J1354" i="56"/>
  <c r="J1355" i="56"/>
  <c r="J1356" i="56"/>
  <c r="J1357" i="56"/>
  <c r="J1358" i="56"/>
  <c r="J1359" i="56"/>
  <c r="J1360" i="56"/>
  <c r="J1361" i="56"/>
  <c r="J1362" i="56"/>
  <c r="J1363" i="56"/>
  <c r="J1364" i="56"/>
  <c r="J1365" i="56"/>
  <c r="J1366" i="56"/>
  <c r="J1367" i="56"/>
  <c r="J1368" i="56"/>
  <c r="J1369" i="56"/>
  <c r="J1370" i="56"/>
  <c r="J1371" i="56"/>
  <c r="J1372" i="56"/>
  <c r="J1373" i="56"/>
  <c r="J1374" i="56"/>
  <c r="J1375" i="56"/>
  <c r="J1376" i="56"/>
  <c r="J1377" i="56"/>
  <c r="J1378" i="56"/>
  <c r="J1379" i="56"/>
  <c r="J1380" i="56"/>
  <c r="J1381" i="56"/>
  <c r="J1382" i="56"/>
  <c r="J1383" i="56"/>
  <c r="J1384" i="56"/>
  <c r="J1385" i="56"/>
  <c r="J1386" i="56"/>
  <c r="J1387" i="56"/>
  <c r="J1388" i="56"/>
  <c r="J1389" i="56"/>
  <c r="J1390" i="56"/>
  <c r="J1391" i="56"/>
  <c r="J1392" i="56"/>
  <c r="J1393" i="56"/>
  <c r="J1394" i="56"/>
  <c r="J1395" i="56"/>
  <c r="J1396" i="56"/>
  <c r="J1397" i="56"/>
  <c r="J1398" i="56"/>
  <c r="J1399" i="56"/>
  <c r="J1400" i="56"/>
  <c r="J1401" i="56"/>
  <c r="J1402" i="56"/>
  <c r="J1403" i="56"/>
  <c r="J1404" i="56"/>
  <c r="J1405" i="56"/>
  <c r="J1406" i="56"/>
  <c r="J1407" i="56"/>
  <c r="J1408" i="56"/>
  <c r="J1409" i="56"/>
  <c r="J1410" i="56"/>
  <c r="J1411" i="56"/>
  <c r="J1412" i="56"/>
  <c r="J1413" i="56"/>
  <c r="J1414" i="56"/>
  <c r="J1415" i="56"/>
  <c r="J1416" i="56"/>
  <c r="J1417" i="56"/>
  <c r="J1418" i="56"/>
  <c r="J1419" i="56"/>
  <c r="J1420" i="56"/>
  <c r="J1421" i="56"/>
  <c r="J1422" i="56"/>
  <c r="J1423" i="56"/>
  <c r="J1424" i="56"/>
  <c r="J1425" i="56"/>
  <c r="J1426" i="56"/>
  <c r="J1427" i="56"/>
  <c r="J1428" i="56"/>
  <c r="J1429" i="56"/>
  <c r="J1430" i="56"/>
  <c r="J1431" i="56"/>
  <c r="J1432" i="56"/>
  <c r="J1433" i="56"/>
  <c r="J1434" i="56"/>
  <c r="J1435" i="56"/>
  <c r="J1436" i="56"/>
  <c r="J1437" i="56"/>
  <c r="J1438" i="56"/>
  <c r="J1439" i="56"/>
  <c r="J1440" i="56"/>
  <c r="J1441" i="56"/>
  <c r="J1442" i="56"/>
  <c r="J1443" i="56"/>
  <c r="J1444" i="56"/>
  <c r="J1445" i="56"/>
  <c r="J1446" i="56"/>
  <c r="J1447" i="56"/>
  <c r="J1448" i="56"/>
  <c r="J1449" i="56"/>
  <c r="J1450" i="56"/>
  <c r="J1451" i="56"/>
  <c r="J1452" i="56"/>
  <c r="J1453" i="56"/>
  <c r="J1454" i="56"/>
  <c r="J1455" i="56"/>
  <c r="J1456" i="56"/>
  <c r="J1457" i="56"/>
  <c r="J1458" i="56"/>
  <c r="J1459" i="56"/>
  <c r="J1460" i="56"/>
  <c r="J1461" i="56"/>
  <c r="J1462" i="56"/>
  <c r="J1463" i="56"/>
  <c r="J1464" i="56"/>
  <c r="J1465" i="56"/>
  <c r="J1466" i="56"/>
  <c r="J1467" i="56"/>
  <c r="J1468" i="56"/>
  <c r="J1469" i="56"/>
  <c r="J1470" i="56"/>
  <c r="J1471" i="56"/>
  <c r="J1472" i="56"/>
  <c r="J1473" i="56"/>
  <c r="J1474" i="56"/>
  <c r="J1475" i="56"/>
  <c r="J1476" i="56"/>
  <c r="J1477" i="56"/>
  <c r="J1478" i="56"/>
  <c r="J1479" i="56"/>
  <c r="J1480" i="56"/>
  <c r="J1481" i="56"/>
  <c r="J1482" i="56"/>
  <c r="J1483" i="56"/>
  <c r="J1484" i="56"/>
  <c r="J1485" i="56"/>
  <c r="J1486" i="56"/>
  <c r="J1487" i="56"/>
  <c r="J1488" i="56"/>
  <c r="J1489" i="56"/>
  <c r="J1490" i="56"/>
  <c r="J1491" i="56"/>
  <c r="J1492" i="56"/>
  <c r="J1493" i="56"/>
  <c r="J1494" i="56"/>
  <c r="J1495" i="56"/>
  <c r="J1496" i="56"/>
  <c r="J1497" i="56"/>
  <c r="J1498" i="56"/>
  <c r="J1499" i="56"/>
  <c r="J1500" i="56"/>
  <c r="J1501" i="56"/>
  <c r="J1502" i="56"/>
  <c r="J1503" i="56"/>
  <c r="J1504" i="56"/>
  <c r="J1505" i="56"/>
  <c r="J1506" i="56"/>
  <c r="J1507" i="56"/>
  <c r="J1508" i="56"/>
  <c r="J1509" i="56"/>
  <c r="J1510" i="56"/>
  <c r="J1511" i="56"/>
  <c r="J1512" i="56"/>
  <c r="J1513" i="56"/>
  <c r="J1514" i="56"/>
  <c r="J1515" i="56"/>
  <c r="J1516" i="56"/>
  <c r="J1517" i="56"/>
  <c r="J1518" i="56"/>
  <c r="J1519" i="56"/>
  <c r="J1520" i="56"/>
  <c r="J1521" i="56"/>
  <c r="J1522" i="56"/>
  <c r="J1523" i="56"/>
  <c r="J1524" i="56"/>
  <c r="J1525" i="56"/>
  <c r="J1526" i="56"/>
  <c r="J1527" i="56"/>
  <c r="J1528" i="56"/>
  <c r="J1529" i="56"/>
  <c r="J1530" i="56"/>
  <c r="J1531" i="56"/>
  <c r="J1532" i="56"/>
  <c r="J1533" i="56"/>
  <c r="J1534" i="56"/>
  <c r="J1535" i="56"/>
  <c r="J1536" i="56"/>
  <c r="J1537" i="56"/>
  <c r="J1538" i="56"/>
  <c r="J1539" i="56"/>
  <c r="J1540" i="56"/>
  <c r="J1541" i="56"/>
  <c r="J1542" i="56"/>
  <c r="J1543" i="56"/>
  <c r="J1544" i="56"/>
  <c r="J1545" i="56"/>
  <c r="J1546" i="56"/>
  <c r="J1547" i="56"/>
  <c r="J1548" i="56"/>
  <c r="J1549" i="56"/>
  <c r="J1550" i="56"/>
  <c r="J1551" i="56"/>
  <c r="J1552" i="56"/>
  <c r="J1553" i="56"/>
  <c r="J1554" i="56"/>
  <c r="J1555" i="56"/>
  <c r="J1556" i="56"/>
  <c r="J1557" i="56"/>
  <c r="J1558" i="56"/>
  <c r="J1559" i="56"/>
  <c r="J1560" i="56"/>
  <c r="J1561" i="56"/>
  <c r="J1562" i="56"/>
  <c r="J1563" i="56"/>
  <c r="J1564" i="56"/>
  <c r="J1565" i="56"/>
  <c r="J1566" i="56"/>
  <c r="J1567" i="56"/>
  <c r="J1568" i="56"/>
  <c r="J1569" i="56"/>
  <c r="J1570" i="56"/>
  <c r="J1571" i="56"/>
  <c r="J1572" i="56"/>
  <c r="J1573" i="56"/>
  <c r="J1574" i="56"/>
  <c r="J1575" i="56"/>
  <c r="J1576" i="56"/>
  <c r="J1577" i="56"/>
  <c r="J1578" i="56"/>
  <c r="J1579" i="56"/>
  <c r="J1580" i="56"/>
  <c r="J1581" i="56"/>
  <c r="J1582" i="56"/>
  <c r="J1583" i="56"/>
  <c r="J1584" i="56"/>
  <c r="J1585" i="56"/>
  <c r="J1586" i="56"/>
  <c r="J1587" i="56"/>
  <c r="J1588" i="56"/>
  <c r="J1589" i="56"/>
  <c r="J1590" i="56"/>
  <c r="J1591" i="56"/>
  <c r="J1592" i="56"/>
  <c r="J1593" i="56"/>
  <c r="J1594" i="56"/>
  <c r="J1595" i="56"/>
  <c r="J1596" i="56"/>
  <c r="J1597" i="56"/>
  <c r="J1598" i="56"/>
  <c r="J1599" i="56"/>
  <c r="J1600" i="56"/>
  <c r="J1601" i="56"/>
  <c r="J1602" i="56"/>
  <c r="J1603" i="56"/>
  <c r="J1604" i="56"/>
  <c r="J1605" i="56"/>
  <c r="J1606" i="56"/>
  <c r="J1607" i="56"/>
  <c r="J1608" i="56"/>
  <c r="J1609" i="56"/>
  <c r="J1610" i="56"/>
  <c r="J1611" i="56"/>
  <c r="J1612" i="56"/>
  <c r="J1613" i="56"/>
  <c r="J1614" i="56"/>
  <c r="J1615" i="56"/>
  <c r="J1616" i="56"/>
  <c r="J1617" i="56"/>
  <c r="J1618" i="56"/>
  <c r="J1619" i="56"/>
  <c r="J1620" i="56"/>
  <c r="J1621" i="56"/>
  <c r="J1622" i="56"/>
  <c r="J1623" i="56"/>
  <c r="J1624" i="56"/>
  <c r="J1625" i="56"/>
  <c r="J1626" i="56"/>
  <c r="J1627" i="56"/>
  <c r="J1628" i="56"/>
  <c r="J1629" i="56"/>
  <c r="J1630" i="56"/>
  <c r="J1631" i="56"/>
  <c r="J1632" i="56"/>
  <c r="J1633" i="56"/>
  <c r="J1634" i="56"/>
  <c r="J1635" i="56"/>
  <c r="J1636" i="56"/>
  <c r="J1637" i="56"/>
  <c r="J1638" i="56"/>
  <c r="J1639" i="56"/>
  <c r="J1640" i="56"/>
  <c r="J1641" i="56"/>
  <c r="J1642" i="56"/>
  <c r="J1643" i="56"/>
  <c r="J1644" i="56"/>
  <c r="J1645" i="56"/>
  <c r="J1646" i="56"/>
  <c r="J1647" i="56"/>
  <c r="J1648" i="56"/>
  <c r="J1649" i="56"/>
  <c r="J1650" i="56"/>
  <c r="J1651" i="56"/>
  <c r="J1652" i="56"/>
  <c r="J1653" i="56"/>
  <c r="J1654" i="56"/>
  <c r="J1655" i="56"/>
  <c r="J1656" i="56"/>
  <c r="J1657" i="56"/>
  <c r="J1658" i="56"/>
  <c r="J1659" i="56"/>
  <c r="J1660" i="56"/>
  <c r="J1661" i="56"/>
  <c r="J1662" i="56"/>
  <c r="J1663" i="56"/>
  <c r="J1664" i="56"/>
  <c r="J1665" i="56"/>
  <c r="J1666" i="56"/>
  <c r="J1667" i="56"/>
  <c r="J1668" i="56"/>
  <c r="J1669" i="56"/>
  <c r="J1670" i="56"/>
  <c r="J1671" i="56"/>
  <c r="J1672" i="56"/>
  <c r="J1673" i="56"/>
  <c r="J1674" i="56"/>
  <c r="J1675" i="56"/>
  <c r="J1676" i="56"/>
  <c r="J1677" i="56"/>
  <c r="J1678" i="56"/>
  <c r="J1679" i="56"/>
  <c r="J1680" i="56"/>
  <c r="J1681" i="56"/>
  <c r="J1682" i="56"/>
  <c r="J1683" i="56"/>
  <c r="J1684" i="56"/>
  <c r="J1685" i="56"/>
  <c r="J1686" i="56"/>
  <c r="J1687" i="56"/>
  <c r="J1688" i="56"/>
  <c r="J1689" i="56"/>
  <c r="J1690" i="56"/>
  <c r="J1691" i="56"/>
  <c r="J1692" i="56"/>
  <c r="J1693" i="56"/>
  <c r="J1694" i="56"/>
  <c r="J1695" i="56"/>
  <c r="J1696" i="56"/>
  <c r="J1697" i="56"/>
  <c r="J1698" i="56"/>
  <c r="J1699" i="56"/>
  <c r="J1700" i="56"/>
  <c r="J1701" i="56"/>
  <c r="J1702" i="56"/>
  <c r="J1703" i="56"/>
  <c r="J1704" i="56"/>
  <c r="J1705" i="56"/>
  <c r="J1706" i="56"/>
  <c r="J1707" i="56"/>
  <c r="J1708" i="56"/>
  <c r="J1709" i="56"/>
  <c r="J1710" i="56"/>
  <c r="J1711" i="56"/>
  <c r="J1712" i="56"/>
  <c r="J1713" i="56"/>
  <c r="J1714" i="56"/>
  <c r="J1715" i="56"/>
  <c r="J1716" i="56"/>
  <c r="J1717" i="56"/>
  <c r="J1718" i="56"/>
  <c r="J1719" i="56"/>
  <c r="J1720" i="56"/>
  <c r="J1721" i="56"/>
  <c r="J1722" i="56"/>
  <c r="J1723" i="56"/>
  <c r="J1724" i="56"/>
  <c r="J1725" i="56"/>
  <c r="J1726" i="56"/>
  <c r="J1727" i="56"/>
  <c r="J1728" i="56"/>
  <c r="J1729" i="56"/>
  <c r="J1730" i="56"/>
  <c r="J1731" i="56"/>
  <c r="J1732" i="56"/>
  <c r="J1733" i="56"/>
  <c r="J1734" i="56"/>
  <c r="J1735" i="56"/>
  <c r="J1736" i="56"/>
  <c r="J1737" i="56"/>
  <c r="J1738" i="56"/>
  <c r="J1739" i="56"/>
  <c r="J1740" i="56"/>
  <c r="J1741" i="56"/>
  <c r="J1742" i="56"/>
  <c r="J1743" i="56"/>
  <c r="J1744" i="56"/>
  <c r="J1745" i="56"/>
  <c r="J1746" i="56"/>
  <c r="J1747" i="56"/>
  <c r="J1748" i="56"/>
  <c r="J1749" i="56"/>
  <c r="J1750" i="56"/>
  <c r="J1751" i="56"/>
  <c r="J1752" i="56"/>
  <c r="J1753" i="56"/>
  <c r="J1754" i="56"/>
  <c r="J1755" i="56"/>
  <c r="J1756" i="56"/>
  <c r="J1757" i="56"/>
  <c r="J1758" i="56"/>
  <c r="J1759" i="56"/>
  <c r="J1760" i="56"/>
  <c r="J1761" i="56"/>
  <c r="J1762" i="56"/>
  <c r="J1763" i="56"/>
  <c r="J1764" i="56"/>
  <c r="J1765" i="56"/>
  <c r="J1766" i="56"/>
  <c r="J1767" i="56"/>
  <c r="J1768" i="56"/>
  <c r="J1769" i="56"/>
  <c r="J1770" i="56"/>
  <c r="J1771" i="56"/>
  <c r="J1772" i="56"/>
  <c r="J1773" i="56"/>
  <c r="J1774" i="56"/>
  <c r="J1775" i="56"/>
  <c r="J1776" i="56"/>
  <c r="J1777" i="56"/>
  <c r="J1778" i="56"/>
  <c r="J1779" i="56"/>
  <c r="J1780" i="56"/>
  <c r="J1781" i="56"/>
  <c r="J1782" i="56"/>
  <c r="J1783" i="56"/>
  <c r="J1784" i="56"/>
  <c r="J1785" i="56"/>
  <c r="J1786" i="56"/>
  <c r="J1787" i="56"/>
  <c r="J1788" i="56"/>
  <c r="J1789" i="56"/>
  <c r="J1790" i="56"/>
  <c r="J1791" i="56"/>
  <c r="J1792" i="56"/>
  <c r="J1793" i="56"/>
  <c r="J1794" i="56"/>
  <c r="J1795" i="56"/>
  <c r="J1796" i="56"/>
  <c r="J1797" i="56"/>
  <c r="J1798" i="56"/>
  <c r="J1799" i="56"/>
  <c r="J1800" i="56"/>
  <c r="J1801" i="56"/>
  <c r="J1802" i="56"/>
  <c r="J1803" i="56"/>
  <c r="J1804" i="56"/>
  <c r="J1805" i="56"/>
  <c r="J1806" i="56"/>
  <c r="J1807" i="56"/>
  <c r="J1808" i="56"/>
  <c r="J1809" i="56"/>
  <c r="J1810" i="56"/>
  <c r="J1811" i="56"/>
  <c r="J1812" i="56"/>
  <c r="J1813" i="56"/>
  <c r="J1814" i="56"/>
  <c r="J1815" i="56"/>
  <c r="J1816" i="56"/>
  <c r="J1817" i="56"/>
  <c r="J1818" i="56"/>
  <c r="J1819" i="56"/>
  <c r="J1820" i="56"/>
  <c r="J1821" i="56"/>
  <c r="J1822" i="56"/>
  <c r="J1823" i="56"/>
  <c r="J1824" i="56"/>
  <c r="J1825" i="56"/>
  <c r="J1826" i="56"/>
  <c r="J1827" i="56"/>
  <c r="J1828" i="56"/>
  <c r="J1829" i="56"/>
  <c r="J1830" i="56"/>
  <c r="J1831" i="56"/>
  <c r="J1832" i="56"/>
  <c r="J1833" i="56"/>
  <c r="J1834" i="56"/>
  <c r="J1835" i="56"/>
  <c r="J1836" i="56"/>
  <c r="J1837" i="56"/>
  <c r="J1838" i="56"/>
  <c r="J1839" i="56"/>
  <c r="J1840" i="56"/>
  <c r="J1841" i="56"/>
  <c r="J1842" i="56"/>
  <c r="J1843" i="56"/>
  <c r="J1844" i="56"/>
  <c r="J1845" i="56"/>
  <c r="J1846" i="56"/>
  <c r="J1847" i="56"/>
  <c r="J1848" i="56"/>
  <c r="J1849" i="56"/>
  <c r="J1850" i="56"/>
  <c r="J1851" i="56"/>
  <c r="J1852" i="56"/>
  <c r="J1853" i="56"/>
  <c r="J1854" i="56"/>
  <c r="J1855" i="56"/>
  <c r="J1856" i="56"/>
  <c r="J1857" i="56"/>
  <c r="J1858" i="56"/>
  <c r="J1859" i="56"/>
  <c r="J1860" i="56"/>
  <c r="J1861" i="56"/>
  <c r="J1862" i="56"/>
  <c r="J1863" i="56"/>
  <c r="J1864" i="56"/>
  <c r="J1865" i="56"/>
  <c r="J1866" i="56"/>
  <c r="J1867" i="56"/>
  <c r="J1868" i="56"/>
  <c r="J1869" i="56"/>
  <c r="J1922" i="56"/>
  <c r="J1923" i="56"/>
  <c r="J1924" i="56"/>
  <c r="J1925" i="56"/>
  <c r="J1926" i="56"/>
  <c r="J1927" i="56"/>
  <c r="J1928" i="56"/>
  <c r="J1929" i="56"/>
  <c r="J1930" i="56"/>
  <c r="J1931" i="56"/>
  <c r="J1932" i="56"/>
  <c r="J1933" i="56"/>
  <c r="J1934" i="56"/>
  <c r="J1935" i="56"/>
  <c r="J1936" i="56"/>
  <c r="J1937" i="56"/>
  <c r="J1938" i="56"/>
  <c r="J1939" i="56"/>
  <c r="J1940" i="56"/>
  <c r="J1941" i="56"/>
  <c r="J1942" i="56"/>
  <c r="J1943" i="56"/>
  <c r="J1944" i="56"/>
  <c r="J1945" i="56"/>
  <c r="J1946" i="56"/>
  <c r="J1947" i="56"/>
  <c r="J1948" i="56"/>
  <c r="J1949" i="56"/>
  <c r="J1950" i="56"/>
  <c r="J1951" i="56"/>
  <c r="J1952" i="56"/>
  <c r="J1953" i="56"/>
  <c r="J1954" i="56"/>
  <c r="J1955" i="56"/>
  <c r="J1956" i="56"/>
  <c r="J1957" i="56"/>
  <c r="J1958" i="56"/>
  <c r="J1959" i="56"/>
  <c r="J1960" i="56"/>
  <c r="J1961" i="56"/>
  <c r="J1962" i="56"/>
  <c r="J1963" i="56"/>
  <c r="J1964" i="56"/>
  <c r="J1965" i="56"/>
  <c r="J1966" i="56"/>
  <c r="J1967" i="56"/>
  <c r="J1968" i="56"/>
  <c r="J1969" i="56"/>
  <c r="J1970" i="56"/>
  <c r="J1971" i="56"/>
  <c r="J1972" i="56"/>
  <c r="J1973" i="56"/>
  <c r="J2026" i="56"/>
  <c r="J2027" i="56"/>
  <c r="J2028" i="56"/>
  <c r="J2029" i="56"/>
  <c r="J2030" i="56"/>
  <c r="J2031" i="56"/>
  <c r="J2032" i="56"/>
  <c r="J2033" i="56"/>
  <c r="J2034" i="56"/>
  <c r="J2035" i="56"/>
  <c r="J2036" i="56"/>
  <c r="J2037" i="56"/>
  <c r="J2038" i="56"/>
  <c r="J2039" i="56"/>
  <c r="J2040" i="56"/>
  <c r="J2041" i="56"/>
  <c r="J2042" i="56"/>
  <c r="J2043" i="56"/>
  <c r="J2044" i="56"/>
  <c r="J2045" i="56"/>
  <c r="J2046" i="56"/>
  <c r="J2047" i="56"/>
  <c r="J2048" i="56"/>
  <c r="J2049" i="56"/>
  <c r="J2050" i="56"/>
  <c r="J2051" i="56"/>
  <c r="J2052" i="56"/>
  <c r="J2053" i="56"/>
  <c r="J2054" i="56"/>
  <c r="J2055" i="56"/>
  <c r="J2056" i="56"/>
  <c r="J2057" i="56"/>
  <c r="J2058" i="56"/>
  <c r="J2059" i="56"/>
  <c r="J2060" i="56"/>
  <c r="J2061" i="56"/>
  <c r="J2062" i="56"/>
  <c r="J2063" i="56"/>
  <c r="J2064" i="56"/>
  <c r="J2065" i="56"/>
  <c r="J2066" i="56"/>
  <c r="J2067" i="56"/>
  <c r="J2068" i="56"/>
  <c r="J2069" i="56"/>
  <c r="J2070" i="56"/>
  <c r="J2071" i="56"/>
  <c r="J2072" i="56"/>
  <c r="J2073" i="56"/>
  <c r="J2074" i="56"/>
  <c r="J2075" i="56"/>
  <c r="J2076" i="56"/>
  <c r="J2077" i="56"/>
  <c r="H4" i="56"/>
  <c r="J4" i="56" s="1"/>
  <c r="Z4" i="56" s="1"/>
  <c r="AA1967" i="56"/>
  <c r="AA1931" i="56"/>
  <c r="B19" i="55"/>
  <c r="B28" i="55" s="1"/>
  <c r="J19" i="55"/>
  <c r="J28" i="55" s="1"/>
  <c r="C63" i="45"/>
  <c r="C62" i="45"/>
  <c r="C61" i="45"/>
  <c r="C60" i="45"/>
  <c r="S59" i="45"/>
  <c r="T59" i="45"/>
  <c r="C59" i="45"/>
  <c r="C58" i="45"/>
  <c r="C57" i="45"/>
  <c r="C56" i="45"/>
  <c r="D104" i="56"/>
  <c r="D105" i="56"/>
  <c r="D106" i="56"/>
  <c r="I3702" i="56"/>
  <c r="Y3702" i="56"/>
  <c r="Y3703" i="56"/>
  <c r="Y3704" i="56"/>
  <c r="Y3705" i="56"/>
  <c r="Y3706" i="56"/>
  <c r="Y3707" i="56"/>
  <c r="Y3708" i="56"/>
  <c r="Y3709" i="56"/>
  <c r="Y3710" i="56"/>
  <c r="Y3711" i="56"/>
  <c r="Y3712" i="56"/>
  <c r="Y3713" i="56"/>
  <c r="Y3714" i="56"/>
  <c r="Y3715" i="56"/>
  <c r="Y3716" i="56"/>
  <c r="Y3717" i="56"/>
  <c r="Y3718" i="56"/>
  <c r="Y3719" i="56"/>
  <c r="Y3720" i="56"/>
  <c r="Y3721" i="56"/>
  <c r="Y3722" i="56"/>
  <c r="Y3723" i="56"/>
  <c r="Y3724" i="56"/>
  <c r="Y3725" i="56"/>
  <c r="Y3726" i="56"/>
  <c r="Y3727" i="56"/>
  <c r="Y3728" i="56"/>
  <c r="Y3729" i="56"/>
  <c r="Y3730" i="56"/>
  <c r="Y3731" i="56"/>
  <c r="Y3732" i="56"/>
  <c r="Y3733" i="56"/>
  <c r="Y3734" i="56"/>
  <c r="Y3735" i="56"/>
  <c r="Y3736" i="56"/>
  <c r="Y3737" i="56"/>
  <c r="Y3738" i="56"/>
  <c r="Y3739" i="56"/>
  <c r="Y3740" i="56"/>
  <c r="Y3741" i="56"/>
  <c r="Y3742" i="56"/>
  <c r="Y3743" i="56"/>
  <c r="Y3744" i="56"/>
  <c r="Y3745" i="56"/>
  <c r="Y3746" i="56"/>
  <c r="Y3747" i="56"/>
  <c r="Y3748" i="56"/>
  <c r="Y3749" i="56"/>
  <c r="Y3750" i="56"/>
  <c r="Y3751" i="56"/>
  <c r="Y3752" i="56"/>
  <c r="Y3753" i="56"/>
  <c r="Y3754" i="56"/>
  <c r="Y3755" i="56"/>
  <c r="Y3756" i="56"/>
  <c r="Y3757" i="56"/>
  <c r="Y3758" i="56"/>
  <c r="Y3759" i="56"/>
  <c r="Y3760" i="56"/>
  <c r="Y3761" i="56"/>
  <c r="Y3762" i="56"/>
  <c r="Y3763" i="56"/>
  <c r="Y3764" i="56"/>
  <c r="Y3765" i="56"/>
  <c r="Y3766" i="56"/>
  <c r="T3702" i="56"/>
  <c r="T3703" i="56"/>
  <c r="T3704" i="56"/>
  <c r="T3705" i="56"/>
  <c r="T3706" i="56"/>
  <c r="T3707" i="56"/>
  <c r="T3708" i="56"/>
  <c r="T3709" i="56"/>
  <c r="T3710" i="56"/>
  <c r="T3711" i="56"/>
  <c r="T3712" i="56"/>
  <c r="T3713" i="56"/>
  <c r="T3714" i="56"/>
  <c r="T3715" i="56"/>
  <c r="T3716" i="56"/>
  <c r="T3717" i="56"/>
  <c r="T3718" i="56"/>
  <c r="T3719" i="56"/>
  <c r="T3720" i="56"/>
  <c r="T3721" i="56"/>
  <c r="T3722" i="56"/>
  <c r="T3723" i="56"/>
  <c r="T3724" i="56"/>
  <c r="T3725" i="56"/>
  <c r="T3726" i="56"/>
  <c r="T3727" i="56"/>
  <c r="T3728" i="56"/>
  <c r="T3729" i="56"/>
  <c r="T3730" i="56"/>
  <c r="T3731" i="56"/>
  <c r="T3732" i="56"/>
  <c r="T3733" i="56"/>
  <c r="T3734" i="56"/>
  <c r="T3735" i="56"/>
  <c r="T3736" i="56"/>
  <c r="T3737" i="56"/>
  <c r="T3738" i="56"/>
  <c r="T3739" i="56"/>
  <c r="T3740" i="56"/>
  <c r="T3741" i="56"/>
  <c r="T3742" i="56"/>
  <c r="T3743" i="56"/>
  <c r="T3744" i="56"/>
  <c r="T3745" i="56"/>
  <c r="T3746" i="56"/>
  <c r="T3747" i="56"/>
  <c r="T3748" i="56"/>
  <c r="T3749" i="56"/>
  <c r="T3750" i="56"/>
  <c r="T3751" i="56"/>
  <c r="T3752" i="56"/>
  <c r="T3753" i="56"/>
  <c r="T3754" i="56"/>
  <c r="T3755" i="56"/>
  <c r="T3756" i="56"/>
  <c r="T3757" i="56"/>
  <c r="T3758" i="56"/>
  <c r="T3759" i="56"/>
  <c r="T3760" i="56"/>
  <c r="T3761" i="56"/>
  <c r="T3762" i="56"/>
  <c r="T3763" i="56"/>
  <c r="T3764" i="56"/>
  <c r="T3765" i="56"/>
  <c r="T3766" i="56"/>
  <c r="R3702" i="56"/>
  <c r="R3703" i="56"/>
  <c r="R3704" i="56"/>
  <c r="R3705" i="56"/>
  <c r="R3706" i="56"/>
  <c r="R3707" i="56"/>
  <c r="R3708" i="56"/>
  <c r="R3709" i="56"/>
  <c r="R3710" i="56"/>
  <c r="R3711" i="56"/>
  <c r="R3712" i="56"/>
  <c r="R3713" i="56"/>
  <c r="R3714" i="56"/>
  <c r="R3715" i="56"/>
  <c r="R3716" i="56"/>
  <c r="R3717" i="56"/>
  <c r="R3718" i="56"/>
  <c r="R3719" i="56"/>
  <c r="R3720" i="56"/>
  <c r="R3721" i="56"/>
  <c r="R3722" i="56"/>
  <c r="R3723" i="56"/>
  <c r="R3724" i="56"/>
  <c r="R3725" i="56"/>
  <c r="R3726" i="56"/>
  <c r="R3727" i="56"/>
  <c r="R3728" i="56"/>
  <c r="R3729" i="56"/>
  <c r="R3730" i="56"/>
  <c r="R3731" i="56"/>
  <c r="R3732" i="56"/>
  <c r="R3733" i="56"/>
  <c r="R3734" i="56"/>
  <c r="R3735" i="56"/>
  <c r="R3736" i="56"/>
  <c r="R3737" i="56"/>
  <c r="R3738" i="56"/>
  <c r="R3739" i="56"/>
  <c r="R3740" i="56"/>
  <c r="R3741" i="56"/>
  <c r="R3742" i="56"/>
  <c r="R3743" i="56"/>
  <c r="R3744" i="56"/>
  <c r="R3745" i="56"/>
  <c r="R3746" i="56"/>
  <c r="R3747" i="56"/>
  <c r="R3748" i="56"/>
  <c r="R3749" i="56"/>
  <c r="R3750" i="56"/>
  <c r="R3751" i="56"/>
  <c r="R3752" i="56"/>
  <c r="R3753" i="56"/>
  <c r="R3754" i="56"/>
  <c r="R3755" i="56"/>
  <c r="R3756" i="56"/>
  <c r="R3757" i="56"/>
  <c r="R3758" i="56"/>
  <c r="R3759" i="56"/>
  <c r="R3760" i="56"/>
  <c r="R3761" i="56"/>
  <c r="R3762" i="56"/>
  <c r="R3763" i="56"/>
  <c r="R3764" i="56"/>
  <c r="R3765" i="56"/>
  <c r="R3766" i="56"/>
  <c r="O3702" i="56"/>
  <c r="O3703" i="56"/>
  <c r="O3704" i="56"/>
  <c r="O3705" i="56"/>
  <c r="O3706" i="56"/>
  <c r="O3707" i="56"/>
  <c r="O3708" i="56"/>
  <c r="O3709" i="56"/>
  <c r="O3710" i="56"/>
  <c r="O3711" i="56"/>
  <c r="O3712" i="56"/>
  <c r="O3713" i="56"/>
  <c r="O3714" i="56"/>
  <c r="O3715" i="56"/>
  <c r="O3716" i="56"/>
  <c r="O3717" i="56"/>
  <c r="O3718" i="56"/>
  <c r="O3719" i="56"/>
  <c r="O3720" i="56"/>
  <c r="O3721" i="56"/>
  <c r="O3722" i="56"/>
  <c r="O3723" i="56"/>
  <c r="O3724" i="56"/>
  <c r="O3725" i="56"/>
  <c r="O3726" i="56"/>
  <c r="O3727" i="56"/>
  <c r="O3728" i="56"/>
  <c r="O3729" i="56"/>
  <c r="O3730" i="56"/>
  <c r="O3731" i="56"/>
  <c r="O3732" i="56"/>
  <c r="O3733" i="56"/>
  <c r="O3734" i="56"/>
  <c r="O3735" i="56"/>
  <c r="O3736" i="56"/>
  <c r="O3737" i="56"/>
  <c r="O3738" i="56"/>
  <c r="O3739" i="56"/>
  <c r="O3740" i="56"/>
  <c r="O3741" i="56"/>
  <c r="O3742" i="56"/>
  <c r="O3743" i="56"/>
  <c r="O3744" i="56"/>
  <c r="O3745" i="56"/>
  <c r="O3746" i="56"/>
  <c r="O3747" i="56"/>
  <c r="O3748" i="56"/>
  <c r="O3749" i="56"/>
  <c r="O3750" i="56"/>
  <c r="O3751" i="56"/>
  <c r="O3752" i="56"/>
  <c r="O3753" i="56"/>
  <c r="O3754" i="56"/>
  <c r="O3755" i="56"/>
  <c r="O3756" i="56"/>
  <c r="O3757" i="56"/>
  <c r="O3758" i="56"/>
  <c r="O3759" i="56"/>
  <c r="O3760" i="56"/>
  <c r="O3761" i="56"/>
  <c r="O3762" i="56"/>
  <c r="O3763" i="56"/>
  <c r="O3764" i="56"/>
  <c r="O3765" i="56"/>
  <c r="O3766" i="56"/>
  <c r="Y3637" i="56"/>
  <c r="Y3572" i="56"/>
  <c r="Y3573" i="56"/>
  <c r="Y3574" i="56"/>
  <c r="Y3575" i="56"/>
  <c r="Y3576" i="56"/>
  <c r="Y3577" i="56"/>
  <c r="Y3578" i="56"/>
  <c r="Y3579" i="56"/>
  <c r="Y3580" i="56"/>
  <c r="Y3581" i="56"/>
  <c r="Y3582" i="56"/>
  <c r="Y3583" i="56"/>
  <c r="Y3584" i="56"/>
  <c r="Y3585" i="56"/>
  <c r="Y3586" i="56"/>
  <c r="Y3587" i="56"/>
  <c r="Y3588" i="56"/>
  <c r="Y3589" i="56"/>
  <c r="Y3590" i="56"/>
  <c r="Y3591" i="56"/>
  <c r="Y3592" i="56"/>
  <c r="Y3593" i="56"/>
  <c r="Y3594" i="56"/>
  <c r="Y3595" i="56"/>
  <c r="Y3596" i="56"/>
  <c r="Y3597" i="56"/>
  <c r="Y3598" i="56"/>
  <c r="Y3599" i="56"/>
  <c r="Y3600" i="56"/>
  <c r="Y3601" i="56"/>
  <c r="Y3602" i="56"/>
  <c r="Y3603" i="56"/>
  <c r="Y3604" i="56"/>
  <c r="Y3605" i="56"/>
  <c r="Y3606" i="56"/>
  <c r="Y3607" i="56"/>
  <c r="Y3608" i="56"/>
  <c r="Y3609" i="56"/>
  <c r="Y3610" i="56"/>
  <c r="Y3611" i="56"/>
  <c r="Y3612" i="56"/>
  <c r="Y3613" i="56"/>
  <c r="Y3614" i="56"/>
  <c r="Y3615" i="56"/>
  <c r="Y3616" i="56"/>
  <c r="Y3617" i="56"/>
  <c r="Y3618" i="56"/>
  <c r="Y3619" i="56"/>
  <c r="Y3620" i="56"/>
  <c r="Y3621" i="56"/>
  <c r="Y3622" i="56"/>
  <c r="Y3623" i="56"/>
  <c r="Y3624" i="56"/>
  <c r="Y3625" i="56"/>
  <c r="Y3626" i="56"/>
  <c r="Y3627" i="56"/>
  <c r="Y3628" i="56"/>
  <c r="Y3629" i="56"/>
  <c r="Y3630" i="56"/>
  <c r="Y3631" i="56"/>
  <c r="Y3632" i="56"/>
  <c r="Y3633" i="56"/>
  <c r="Y3634" i="56"/>
  <c r="Y3635" i="56"/>
  <c r="Y3636" i="56"/>
  <c r="T3572" i="56"/>
  <c r="T3573" i="56"/>
  <c r="T3574" i="56"/>
  <c r="T3575" i="56"/>
  <c r="T3576" i="56"/>
  <c r="T3577" i="56"/>
  <c r="T3578" i="56"/>
  <c r="T3579" i="56"/>
  <c r="T3580" i="56"/>
  <c r="T3581" i="56"/>
  <c r="T3582" i="56"/>
  <c r="T3583" i="56"/>
  <c r="T3584" i="56"/>
  <c r="T3585" i="56"/>
  <c r="T3586" i="56"/>
  <c r="T3587" i="56"/>
  <c r="T3588" i="56"/>
  <c r="T3589" i="56"/>
  <c r="T3590" i="56"/>
  <c r="T3591" i="56"/>
  <c r="T3592" i="56"/>
  <c r="T3593" i="56"/>
  <c r="T3594" i="56"/>
  <c r="T3595" i="56"/>
  <c r="T3596" i="56"/>
  <c r="T3597" i="56"/>
  <c r="T3598" i="56"/>
  <c r="T3599" i="56"/>
  <c r="T3600" i="56"/>
  <c r="T3601" i="56"/>
  <c r="T3602" i="56"/>
  <c r="T3603" i="56"/>
  <c r="T3604" i="56"/>
  <c r="T3605" i="56"/>
  <c r="T3606" i="56"/>
  <c r="T3607" i="56"/>
  <c r="T3608" i="56"/>
  <c r="T3609" i="56"/>
  <c r="T3610" i="56"/>
  <c r="T3611" i="56"/>
  <c r="T3612" i="56"/>
  <c r="T3613" i="56"/>
  <c r="T3614" i="56"/>
  <c r="T3615" i="56"/>
  <c r="T3616" i="56"/>
  <c r="T3617" i="56"/>
  <c r="T3618" i="56"/>
  <c r="T3619" i="56"/>
  <c r="T3620" i="56"/>
  <c r="T3621" i="56"/>
  <c r="T3622" i="56"/>
  <c r="T3623" i="56"/>
  <c r="T3624" i="56"/>
  <c r="T3625" i="56"/>
  <c r="T3626" i="56"/>
  <c r="T3627" i="56"/>
  <c r="T3628" i="56"/>
  <c r="T3629" i="56"/>
  <c r="T3630" i="56"/>
  <c r="T3631" i="56"/>
  <c r="T3632" i="56"/>
  <c r="T3633" i="56"/>
  <c r="T3634" i="56"/>
  <c r="T3635" i="56"/>
  <c r="T3636" i="56"/>
  <c r="R3572" i="56"/>
  <c r="R3573" i="56"/>
  <c r="R3574" i="56"/>
  <c r="R3575" i="56"/>
  <c r="R3576" i="56"/>
  <c r="R3577" i="56"/>
  <c r="R3578" i="56"/>
  <c r="R3579" i="56"/>
  <c r="R3580" i="56"/>
  <c r="R3581" i="56"/>
  <c r="R3582" i="56"/>
  <c r="R3583" i="56"/>
  <c r="R3584" i="56"/>
  <c r="R3585" i="56"/>
  <c r="R3586" i="56"/>
  <c r="R3587" i="56"/>
  <c r="R3588" i="56"/>
  <c r="R3589" i="56"/>
  <c r="R3590" i="56"/>
  <c r="R3591" i="56"/>
  <c r="R3592" i="56"/>
  <c r="R3593" i="56"/>
  <c r="R3594" i="56"/>
  <c r="R3595" i="56"/>
  <c r="R3596" i="56"/>
  <c r="R3597" i="56"/>
  <c r="R3598" i="56"/>
  <c r="R3599" i="56"/>
  <c r="R3600" i="56"/>
  <c r="R3601" i="56"/>
  <c r="R3602" i="56"/>
  <c r="R3603" i="56"/>
  <c r="R3604" i="56"/>
  <c r="R3605" i="56"/>
  <c r="R3606" i="56"/>
  <c r="R3607" i="56"/>
  <c r="R3608" i="56"/>
  <c r="R3609" i="56"/>
  <c r="R3610" i="56"/>
  <c r="R3611" i="56"/>
  <c r="R3612" i="56"/>
  <c r="R3613" i="56"/>
  <c r="R3614" i="56"/>
  <c r="R3615" i="56"/>
  <c r="R3616" i="56"/>
  <c r="R3617" i="56"/>
  <c r="R3618" i="56"/>
  <c r="R3619" i="56"/>
  <c r="R3620" i="56"/>
  <c r="R3621" i="56"/>
  <c r="R3622" i="56"/>
  <c r="R3623" i="56"/>
  <c r="R3624" i="56"/>
  <c r="R3625" i="56"/>
  <c r="R3626" i="56"/>
  <c r="R3627" i="56"/>
  <c r="R3628" i="56"/>
  <c r="R3629" i="56"/>
  <c r="R3630" i="56"/>
  <c r="R3631" i="56"/>
  <c r="R3632" i="56"/>
  <c r="R3633" i="56"/>
  <c r="R3634" i="56"/>
  <c r="R3635" i="56"/>
  <c r="R3636" i="56"/>
  <c r="O3636" i="56"/>
  <c r="O3572" i="56"/>
  <c r="O3573" i="56"/>
  <c r="O3574" i="56"/>
  <c r="O3575" i="56"/>
  <c r="O3576" i="56"/>
  <c r="O3577" i="56"/>
  <c r="O3578" i="56"/>
  <c r="O3579" i="56"/>
  <c r="O3580" i="56"/>
  <c r="O3581" i="56"/>
  <c r="O3582" i="56"/>
  <c r="O3583" i="56"/>
  <c r="O3584" i="56"/>
  <c r="O3585" i="56"/>
  <c r="O3586" i="56"/>
  <c r="O3587" i="56"/>
  <c r="O3588" i="56"/>
  <c r="O3589" i="56"/>
  <c r="O3590" i="56"/>
  <c r="O3591" i="56"/>
  <c r="O3592" i="56"/>
  <c r="O3593" i="56"/>
  <c r="O3594" i="56"/>
  <c r="O3595" i="56"/>
  <c r="O3596" i="56"/>
  <c r="O3597" i="56"/>
  <c r="O3598" i="56"/>
  <c r="O3599" i="56"/>
  <c r="O3600" i="56"/>
  <c r="O3601" i="56"/>
  <c r="O3602" i="56"/>
  <c r="O3603" i="56"/>
  <c r="O3604" i="56"/>
  <c r="O3605" i="56"/>
  <c r="O3606" i="56"/>
  <c r="O3607" i="56"/>
  <c r="O3608" i="56"/>
  <c r="O3609" i="56"/>
  <c r="O3610" i="56"/>
  <c r="O3611" i="56"/>
  <c r="O3612" i="56"/>
  <c r="O3613" i="56"/>
  <c r="O3614" i="56"/>
  <c r="O3615" i="56"/>
  <c r="O3616" i="56"/>
  <c r="O3617" i="56"/>
  <c r="O3618" i="56"/>
  <c r="O3619" i="56"/>
  <c r="O3620" i="56"/>
  <c r="O3621" i="56"/>
  <c r="O3622" i="56"/>
  <c r="O3623" i="56"/>
  <c r="O3624" i="56"/>
  <c r="O3625" i="56"/>
  <c r="O3626" i="56"/>
  <c r="O3627" i="56"/>
  <c r="O3628" i="56"/>
  <c r="O3629" i="56"/>
  <c r="O3630" i="56"/>
  <c r="O3631" i="56"/>
  <c r="O3632" i="56"/>
  <c r="O3633" i="56"/>
  <c r="O3634" i="56"/>
  <c r="O3635" i="56"/>
  <c r="I3703" i="56"/>
  <c r="I3704" i="56"/>
  <c r="I3705" i="56"/>
  <c r="I3706" i="56"/>
  <c r="I3707" i="56"/>
  <c r="I3708" i="56"/>
  <c r="I3709" i="56"/>
  <c r="I3710" i="56"/>
  <c r="I3711" i="56"/>
  <c r="I3712" i="56"/>
  <c r="I3713" i="56"/>
  <c r="I3714" i="56"/>
  <c r="I3715" i="56"/>
  <c r="I3716" i="56"/>
  <c r="I3717" i="56"/>
  <c r="I3718" i="56"/>
  <c r="I3719" i="56"/>
  <c r="I3720" i="56"/>
  <c r="I3721" i="56"/>
  <c r="I3722" i="56"/>
  <c r="I3723" i="56"/>
  <c r="I3724" i="56"/>
  <c r="I3725" i="56"/>
  <c r="I3726" i="56"/>
  <c r="I3727" i="56"/>
  <c r="I3728" i="56"/>
  <c r="I3729" i="56"/>
  <c r="I3730" i="56"/>
  <c r="I3731" i="56"/>
  <c r="I3732" i="56"/>
  <c r="I3733" i="56"/>
  <c r="I3734" i="56"/>
  <c r="I3735" i="56"/>
  <c r="I3736" i="56"/>
  <c r="I3737" i="56"/>
  <c r="I3738" i="56"/>
  <c r="I3739" i="56"/>
  <c r="I3740" i="56"/>
  <c r="I3741" i="56"/>
  <c r="I3742" i="56"/>
  <c r="I3743" i="56"/>
  <c r="I3744" i="56"/>
  <c r="I3745" i="56"/>
  <c r="I3746" i="56"/>
  <c r="I3747" i="56"/>
  <c r="I3748" i="56"/>
  <c r="I3749" i="56"/>
  <c r="I3750" i="56"/>
  <c r="I3751" i="56"/>
  <c r="I3752" i="56"/>
  <c r="I3753" i="56"/>
  <c r="I3754" i="56"/>
  <c r="I3755" i="56"/>
  <c r="I3756" i="56"/>
  <c r="I3757" i="56"/>
  <c r="I3758" i="56"/>
  <c r="I3759" i="56"/>
  <c r="I3760" i="56"/>
  <c r="I3761" i="56"/>
  <c r="I3762" i="56"/>
  <c r="I3763" i="56"/>
  <c r="I3764" i="56"/>
  <c r="I3765" i="56"/>
  <c r="I3766" i="56"/>
  <c r="I3638" i="56"/>
  <c r="I3639" i="56"/>
  <c r="I3640" i="56"/>
  <c r="I3641" i="56"/>
  <c r="I3642" i="56"/>
  <c r="I3643" i="56"/>
  <c r="I3644" i="56"/>
  <c r="I3645" i="56"/>
  <c r="I3646" i="56"/>
  <c r="I3647" i="56"/>
  <c r="I3648" i="56"/>
  <c r="I3649" i="56"/>
  <c r="I3650" i="56"/>
  <c r="I3651" i="56"/>
  <c r="I3652" i="56"/>
  <c r="I3653" i="56"/>
  <c r="I3654" i="56"/>
  <c r="I3655" i="56"/>
  <c r="I3656" i="56"/>
  <c r="I3657" i="56"/>
  <c r="I3658" i="56"/>
  <c r="I3659" i="56"/>
  <c r="I3660" i="56"/>
  <c r="I3661" i="56"/>
  <c r="I3662" i="56"/>
  <c r="I3663" i="56"/>
  <c r="I3664" i="56"/>
  <c r="I3665" i="56"/>
  <c r="I3666" i="56"/>
  <c r="I3667" i="56"/>
  <c r="I3668" i="56"/>
  <c r="I3669" i="56"/>
  <c r="I3670" i="56"/>
  <c r="I3671" i="56"/>
  <c r="I3672" i="56"/>
  <c r="I3673" i="56"/>
  <c r="I3674" i="56"/>
  <c r="I3675" i="56"/>
  <c r="I3676" i="56"/>
  <c r="I3677" i="56"/>
  <c r="I3678" i="56"/>
  <c r="I3679" i="56"/>
  <c r="I3680" i="56"/>
  <c r="I3681" i="56"/>
  <c r="I3682" i="56"/>
  <c r="I3683" i="56"/>
  <c r="I3684" i="56"/>
  <c r="I3685" i="56"/>
  <c r="I3686" i="56"/>
  <c r="I3687" i="56"/>
  <c r="I3688" i="56"/>
  <c r="I3689" i="56"/>
  <c r="I3690" i="56"/>
  <c r="I3691" i="56"/>
  <c r="I3692" i="56"/>
  <c r="I3693" i="56"/>
  <c r="I3694" i="56"/>
  <c r="I3695" i="56"/>
  <c r="I3696" i="56"/>
  <c r="I3697" i="56"/>
  <c r="I3698" i="56"/>
  <c r="I3699" i="56"/>
  <c r="I3700" i="56"/>
  <c r="I3701" i="56"/>
  <c r="I3637" i="56"/>
  <c r="Y3638" i="56"/>
  <c r="Y3639" i="56"/>
  <c r="Y3640" i="56"/>
  <c r="Y3641" i="56"/>
  <c r="Y3642" i="56"/>
  <c r="Y3643" i="56"/>
  <c r="Y3644" i="56"/>
  <c r="Y3645" i="56"/>
  <c r="Y3646" i="56"/>
  <c r="Y3647" i="56"/>
  <c r="Y3648" i="56"/>
  <c r="Y3649" i="56"/>
  <c r="Y3650" i="56"/>
  <c r="Y3651" i="56"/>
  <c r="Y3652" i="56"/>
  <c r="Y3653" i="56"/>
  <c r="Y3654" i="56"/>
  <c r="Y3655" i="56"/>
  <c r="Y3656" i="56"/>
  <c r="Y3657" i="56"/>
  <c r="Y3658" i="56"/>
  <c r="Y3659" i="56"/>
  <c r="Y3660" i="56"/>
  <c r="Y3661" i="56"/>
  <c r="Y3662" i="56"/>
  <c r="Y3663" i="56"/>
  <c r="Y3664" i="56"/>
  <c r="Y3665" i="56"/>
  <c r="Y3666" i="56"/>
  <c r="Y3667" i="56"/>
  <c r="Y3668" i="56"/>
  <c r="Y3669" i="56"/>
  <c r="Y3670" i="56"/>
  <c r="Y3671" i="56"/>
  <c r="Y3672" i="56"/>
  <c r="Y3673" i="56"/>
  <c r="Y3674" i="56"/>
  <c r="Y3675" i="56"/>
  <c r="Y3676" i="56"/>
  <c r="Y3677" i="56"/>
  <c r="Y3678" i="56"/>
  <c r="Y3679" i="56"/>
  <c r="Y3680" i="56"/>
  <c r="Y3681" i="56"/>
  <c r="Y3682" i="56"/>
  <c r="Y3683" i="56"/>
  <c r="Y3684" i="56"/>
  <c r="Y3685" i="56"/>
  <c r="Y3686" i="56"/>
  <c r="Y3687" i="56"/>
  <c r="Y3688" i="56"/>
  <c r="Y3689" i="56"/>
  <c r="Y3690" i="56"/>
  <c r="Y3691" i="56"/>
  <c r="Y3692" i="56"/>
  <c r="Y3693" i="56"/>
  <c r="Y3694" i="56"/>
  <c r="Y3695" i="56"/>
  <c r="Y3696" i="56"/>
  <c r="Y3697" i="56"/>
  <c r="Y3698" i="56"/>
  <c r="Y3699" i="56"/>
  <c r="Y3700" i="56"/>
  <c r="Y3701" i="56"/>
  <c r="T3637" i="56"/>
  <c r="T3638" i="56"/>
  <c r="T3639" i="56"/>
  <c r="T3640" i="56"/>
  <c r="T3641" i="56"/>
  <c r="T3642" i="56"/>
  <c r="T3643" i="56"/>
  <c r="T3644" i="56"/>
  <c r="T3645" i="56"/>
  <c r="T3646" i="56"/>
  <c r="T3647" i="56"/>
  <c r="T3648" i="56"/>
  <c r="T3649" i="56"/>
  <c r="T3650" i="56"/>
  <c r="T3651" i="56"/>
  <c r="T3652" i="56"/>
  <c r="T3653" i="56"/>
  <c r="T3654" i="56"/>
  <c r="T3655" i="56"/>
  <c r="T3656" i="56"/>
  <c r="T3657" i="56"/>
  <c r="T3658" i="56"/>
  <c r="T3659" i="56"/>
  <c r="T3660" i="56"/>
  <c r="T3661" i="56"/>
  <c r="T3662" i="56"/>
  <c r="T3663" i="56"/>
  <c r="T3664" i="56"/>
  <c r="T3665" i="56"/>
  <c r="T3666" i="56"/>
  <c r="T3667" i="56"/>
  <c r="T3668" i="56"/>
  <c r="T3669" i="56"/>
  <c r="T3670" i="56"/>
  <c r="T3671" i="56"/>
  <c r="T3672" i="56"/>
  <c r="T3673" i="56"/>
  <c r="T3674" i="56"/>
  <c r="T3675" i="56"/>
  <c r="T3676" i="56"/>
  <c r="T3677" i="56"/>
  <c r="T3678" i="56"/>
  <c r="T3679" i="56"/>
  <c r="T3680" i="56"/>
  <c r="T3681" i="56"/>
  <c r="T3682" i="56"/>
  <c r="T3683" i="56"/>
  <c r="T3684" i="56"/>
  <c r="T3685" i="56"/>
  <c r="T3686" i="56"/>
  <c r="T3687" i="56"/>
  <c r="T3688" i="56"/>
  <c r="T3689" i="56"/>
  <c r="T3690" i="56"/>
  <c r="T3691" i="56"/>
  <c r="T3692" i="56"/>
  <c r="T3693" i="56"/>
  <c r="T3694" i="56"/>
  <c r="T3695" i="56"/>
  <c r="T3696" i="56"/>
  <c r="T3697" i="56"/>
  <c r="T3698" i="56"/>
  <c r="T3699" i="56"/>
  <c r="T3700" i="56"/>
  <c r="T3701" i="56"/>
  <c r="R3637" i="56"/>
  <c r="R3638" i="56"/>
  <c r="R3639" i="56"/>
  <c r="R3640" i="56"/>
  <c r="R3641" i="56"/>
  <c r="R3642" i="56"/>
  <c r="R3643" i="56"/>
  <c r="R3644" i="56"/>
  <c r="R3645" i="56"/>
  <c r="R3646" i="56"/>
  <c r="R3647" i="56"/>
  <c r="R3648" i="56"/>
  <c r="R3649" i="56"/>
  <c r="R3650" i="56"/>
  <c r="R3651" i="56"/>
  <c r="R3652" i="56"/>
  <c r="R3653" i="56"/>
  <c r="R3654" i="56"/>
  <c r="R3655" i="56"/>
  <c r="R3656" i="56"/>
  <c r="R3657" i="56"/>
  <c r="R3658" i="56"/>
  <c r="R3659" i="56"/>
  <c r="R3660" i="56"/>
  <c r="R3661" i="56"/>
  <c r="R3662" i="56"/>
  <c r="R3663" i="56"/>
  <c r="R3664" i="56"/>
  <c r="R3665" i="56"/>
  <c r="R3666" i="56"/>
  <c r="R3667" i="56"/>
  <c r="R3668" i="56"/>
  <c r="R3669" i="56"/>
  <c r="R3670" i="56"/>
  <c r="R3671" i="56"/>
  <c r="R3672" i="56"/>
  <c r="R3673" i="56"/>
  <c r="R3674" i="56"/>
  <c r="R3675" i="56"/>
  <c r="R3676" i="56"/>
  <c r="R3677" i="56"/>
  <c r="R3678" i="56"/>
  <c r="R3679" i="56"/>
  <c r="R3680" i="56"/>
  <c r="R3681" i="56"/>
  <c r="R3682" i="56"/>
  <c r="R3683" i="56"/>
  <c r="R3684" i="56"/>
  <c r="R3685" i="56"/>
  <c r="R3686" i="56"/>
  <c r="R3687" i="56"/>
  <c r="R3688" i="56"/>
  <c r="R3689" i="56"/>
  <c r="R3690" i="56"/>
  <c r="R3691" i="56"/>
  <c r="R3692" i="56"/>
  <c r="R3693" i="56"/>
  <c r="R3694" i="56"/>
  <c r="R3695" i="56"/>
  <c r="R3696" i="56"/>
  <c r="R3697" i="56"/>
  <c r="R3698" i="56"/>
  <c r="R3699" i="56"/>
  <c r="R3700" i="56"/>
  <c r="R3701" i="56"/>
  <c r="O3637" i="56"/>
  <c r="O3638" i="56"/>
  <c r="O3639" i="56"/>
  <c r="O3640" i="56"/>
  <c r="O3641" i="56"/>
  <c r="O3642" i="56"/>
  <c r="O3643" i="56"/>
  <c r="O3644" i="56"/>
  <c r="O3645" i="56"/>
  <c r="O3646" i="56"/>
  <c r="O3647" i="56"/>
  <c r="O3648" i="56"/>
  <c r="O3649" i="56"/>
  <c r="O3650" i="56"/>
  <c r="O3651" i="56"/>
  <c r="O3652" i="56"/>
  <c r="O3653" i="56"/>
  <c r="O3654" i="56"/>
  <c r="O3655" i="56"/>
  <c r="O3656" i="56"/>
  <c r="O3657" i="56"/>
  <c r="O3658" i="56"/>
  <c r="O3659" i="56"/>
  <c r="O3660" i="56"/>
  <c r="O3661" i="56"/>
  <c r="O3662" i="56"/>
  <c r="O3663" i="56"/>
  <c r="O3664" i="56"/>
  <c r="O3665" i="56"/>
  <c r="O3666" i="56"/>
  <c r="O3667" i="56"/>
  <c r="O3668" i="56"/>
  <c r="O3669" i="56"/>
  <c r="O3670" i="56"/>
  <c r="O3671" i="56"/>
  <c r="O3672" i="56"/>
  <c r="O3673" i="56"/>
  <c r="O3674" i="56"/>
  <c r="O3675" i="56"/>
  <c r="O3676" i="56"/>
  <c r="O3677" i="56"/>
  <c r="O3678" i="56"/>
  <c r="O3679" i="56"/>
  <c r="O3680" i="56"/>
  <c r="O3681" i="56"/>
  <c r="O3682" i="56"/>
  <c r="O3683" i="56"/>
  <c r="O3684" i="56"/>
  <c r="O3685" i="56"/>
  <c r="O3686" i="56"/>
  <c r="O3687" i="56"/>
  <c r="O3688" i="56"/>
  <c r="O3689" i="56"/>
  <c r="O3690" i="56"/>
  <c r="O3691" i="56"/>
  <c r="O3692" i="56"/>
  <c r="O3693" i="56"/>
  <c r="O3694" i="56"/>
  <c r="O3695" i="56"/>
  <c r="O3696" i="56"/>
  <c r="O3697" i="56"/>
  <c r="O3698" i="56"/>
  <c r="O3699" i="56"/>
  <c r="O3700" i="56"/>
  <c r="O3701" i="56"/>
  <c r="I3573" i="56"/>
  <c r="I3574" i="56"/>
  <c r="I3575" i="56"/>
  <c r="I3576" i="56"/>
  <c r="I3577" i="56"/>
  <c r="I3578" i="56"/>
  <c r="I3579" i="56"/>
  <c r="I3580" i="56"/>
  <c r="I3581" i="56"/>
  <c r="I3582" i="56"/>
  <c r="I3583" i="56"/>
  <c r="I3584" i="56"/>
  <c r="I3585" i="56"/>
  <c r="I3586" i="56"/>
  <c r="I3587" i="56"/>
  <c r="I3588" i="56"/>
  <c r="I3589" i="56"/>
  <c r="I3590" i="56"/>
  <c r="I3591" i="56"/>
  <c r="I3592" i="56"/>
  <c r="I3593" i="56"/>
  <c r="I3594" i="56"/>
  <c r="I3595" i="56"/>
  <c r="I3596" i="56"/>
  <c r="I3597" i="56"/>
  <c r="I3598" i="56"/>
  <c r="I3599" i="56"/>
  <c r="I3600" i="56"/>
  <c r="I3601" i="56"/>
  <c r="I3602" i="56"/>
  <c r="I3603" i="56"/>
  <c r="I3604" i="56"/>
  <c r="I3605" i="56"/>
  <c r="I3606" i="56"/>
  <c r="I3607" i="56"/>
  <c r="I3608" i="56"/>
  <c r="I3609" i="56"/>
  <c r="I3610" i="56"/>
  <c r="I3611" i="56"/>
  <c r="I3612" i="56"/>
  <c r="I3613" i="56"/>
  <c r="I3614" i="56"/>
  <c r="I3615" i="56"/>
  <c r="I3616" i="56"/>
  <c r="I3617" i="56"/>
  <c r="I3618" i="56"/>
  <c r="I3619" i="56"/>
  <c r="I3620" i="56"/>
  <c r="I3621" i="56"/>
  <c r="I3622" i="56"/>
  <c r="I3623" i="56"/>
  <c r="I3624" i="56"/>
  <c r="I3625" i="56"/>
  <c r="I3626" i="56"/>
  <c r="I3627" i="56"/>
  <c r="I3628" i="56"/>
  <c r="I3629" i="56"/>
  <c r="I3630" i="56"/>
  <c r="I3631" i="56"/>
  <c r="I3632" i="56"/>
  <c r="I3633" i="56"/>
  <c r="I3634" i="56"/>
  <c r="I3635" i="56"/>
  <c r="I3636" i="56"/>
  <c r="I3572" i="56"/>
  <c r="I3566" i="56"/>
  <c r="Y3507" i="56"/>
  <c r="Y3508" i="56"/>
  <c r="Y3509" i="56"/>
  <c r="Y3510" i="56"/>
  <c r="Y3511" i="56"/>
  <c r="Y3512" i="56"/>
  <c r="Y3513" i="56"/>
  <c r="Y3514" i="56"/>
  <c r="Y3515" i="56"/>
  <c r="Y3516" i="56"/>
  <c r="Y3517" i="56"/>
  <c r="Y3518" i="56"/>
  <c r="Y3519" i="56"/>
  <c r="Y3520" i="56"/>
  <c r="Y3521" i="56"/>
  <c r="Y3522" i="56"/>
  <c r="Y3523" i="56"/>
  <c r="Y3524" i="56"/>
  <c r="Y3525" i="56"/>
  <c r="Y3526" i="56"/>
  <c r="Y3527" i="56"/>
  <c r="Y3528" i="56"/>
  <c r="Y3529" i="56"/>
  <c r="Y3530" i="56"/>
  <c r="Y3531" i="56"/>
  <c r="Y3532" i="56"/>
  <c r="Y3533" i="56"/>
  <c r="Y3534" i="56"/>
  <c r="Y3535" i="56"/>
  <c r="Y3536" i="56"/>
  <c r="Y3537" i="56"/>
  <c r="Y3538" i="56"/>
  <c r="Y3539" i="56"/>
  <c r="Y3540" i="56"/>
  <c r="Y3541" i="56"/>
  <c r="Y3542" i="56"/>
  <c r="Y3543" i="56"/>
  <c r="Y3544" i="56"/>
  <c r="Y3545" i="56"/>
  <c r="Y3546" i="56"/>
  <c r="Y3547" i="56"/>
  <c r="Y3548" i="56"/>
  <c r="Y3549" i="56"/>
  <c r="Y3550" i="56"/>
  <c r="Y3551" i="56"/>
  <c r="Y3552" i="56"/>
  <c r="Y3553" i="56"/>
  <c r="Y3554" i="56"/>
  <c r="Y3555" i="56"/>
  <c r="Y3556" i="56"/>
  <c r="Y3557" i="56"/>
  <c r="Y3558" i="56"/>
  <c r="Y3559" i="56"/>
  <c r="Y3560" i="56"/>
  <c r="Y3561" i="56"/>
  <c r="Y3562" i="56"/>
  <c r="Y3563" i="56"/>
  <c r="Y3564" i="56"/>
  <c r="Y3565" i="56"/>
  <c r="Y3566" i="56"/>
  <c r="Y3567" i="56"/>
  <c r="Y3568" i="56"/>
  <c r="Y3569" i="56"/>
  <c r="Y3570" i="56"/>
  <c r="Y3571" i="56"/>
  <c r="T3571" i="56"/>
  <c r="T3507" i="56"/>
  <c r="T3508" i="56"/>
  <c r="T3509" i="56"/>
  <c r="T3510" i="56"/>
  <c r="T3511" i="56"/>
  <c r="T3512" i="56"/>
  <c r="T3513" i="56"/>
  <c r="T3514" i="56"/>
  <c r="T3515" i="56"/>
  <c r="T3516" i="56"/>
  <c r="T3517" i="56"/>
  <c r="T3518" i="56"/>
  <c r="T3519" i="56"/>
  <c r="T3520" i="56"/>
  <c r="T3521" i="56"/>
  <c r="T3522" i="56"/>
  <c r="T3523" i="56"/>
  <c r="T3524" i="56"/>
  <c r="T3525" i="56"/>
  <c r="T3526" i="56"/>
  <c r="T3527" i="56"/>
  <c r="T3528" i="56"/>
  <c r="T3529" i="56"/>
  <c r="T3530" i="56"/>
  <c r="T3531" i="56"/>
  <c r="T3532" i="56"/>
  <c r="T3533" i="56"/>
  <c r="T3534" i="56"/>
  <c r="T3535" i="56"/>
  <c r="T3536" i="56"/>
  <c r="T3537" i="56"/>
  <c r="T3538" i="56"/>
  <c r="T3539" i="56"/>
  <c r="T3540" i="56"/>
  <c r="T3541" i="56"/>
  <c r="T3542" i="56"/>
  <c r="T3543" i="56"/>
  <c r="T3544" i="56"/>
  <c r="T3545" i="56"/>
  <c r="T3546" i="56"/>
  <c r="T3547" i="56"/>
  <c r="T3548" i="56"/>
  <c r="T3549" i="56"/>
  <c r="T3550" i="56"/>
  <c r="T3551" i="56"/>
  <c r="T3552" i="56"/>
  <c r="T3553" i="56"/>
  <c r="T3554" i="56"/>
  <c r="T3555" i="56"/>
  <c r="T3556" i="56"/>
  <c r="T3557" i="56"/>
  <c r="T3558" i="56"/>
  <c r="T3559" i="56"/>
  <c r="T3560" i="56"/>
  <c r="T3561" i="56"/>
  <c r="T3562" i="56"/>
  <c r="T3563" i="56"/>
  <c r="T3564" i="56"/>
  <c r="T3565" i="56"/>
  <c r="T3566" i="56"/>
  <c r="T3567" i="56"/>
  <c r="T3568" i="56"/>
  <c r="T3569" i="56"/>
  <c r="T3570" i="56"/>
  <c r="R3507" i="56"/>
  <c r="R3508" i="56"/>
  <c r="R3509" i="56"/>
  <c r="R3510" i="56"/>
  <c r="R3511" i="56"/>
  <c r="R3512" i="56"/>
  <c r="R3513" i="56"/>
  <c r="R3514" i="56"/>
  <c r="R3515" i="56"/>
  <c r="R3516" i="56"/>
  <c r="R3517" i="56"/>
  <c r="R3518" i="56"/>
  <c r="R3519" i="56"/>
  <c r="R3520" i="56"/>
  <c r="R3521" i="56"/>
  <c r="R3522" i="56"/>
  <c r="R3523" i="56"/>
  <c r="R3524" i="56"/>
  <c r="R3525" i="56"/>
  <c r="R3526" i="56"/>
  <c r="R3527" i="56"/>
  <c r="R3528" i="56"/>
  <c r="R3529" i="56"/>
  <c r="R3530" i="56"/>
  <c r="R3531" i="56"/>
  <c r="R3532" i="56"/>
  <c r="R3533" i="56"/>
  <c r="R3534" i="56"/>
  <c r="R3535" i="56"/>
  <c r="R3536" i="56"/>
  <c r="R3537" i="56"/>
  <c r="R3538" i="56"/>
  <c r="R3539" i="56"/>
  <c r="R3540" i="56"/>
  <c r="R3541" i="56"/>
  <c r="R3542" i="56"/>
  <c r="R3543" i="56"/>
  <c r="R3544" i="56"/>
  <c r="R3545" i="56"/>
  <c r="R3546" i="56"/>
  <c r="R3547" i="56"/>
  <c r="R3548" i="56"/>
  <c r="R3549" i="56"/>
  <c r="R3550" i="56"/>
  <c r="R3551" i="56"/>
  <c r="R3552" i="56"/>
  <c r="R3553" i="56"/>
  <c r="R3554" i="56"/>
  <c r="R3555" i="56"/>
  <c r="R3556" i="56"/>
  <c r="R3557" i="56"/>
  <c r="R3558" i="56"/>
  <c r="R3559" i="56"/>
  <c r="R3560" i="56"/>
  <c r="R3561" i="56"/>
  <c r="R3562" i="56"/>
  <c r="R3563" i="56"/>
  <c r="R3564" i="56"/>
  <c r="R3565" i="56"/>
  <c r="R3566" i="56"/>
  <c r="R3567" i="56"/>
  <c r="R3568" i="56"/>
  <c r="R3569" i="56"/>
  <c r="R3570" i="56"/>
  <c r="R3571" i="56"/>
  <c r="O3507" i="56"/>
  <c r="O3508" i="56"/>
  <c r="O3509" i="56"/>
  <c r="O3510" i="56"/>
  <c r="O3511" i="56"/>
  <c r="O3512" i="56"/>
  <c r="O3513" i="56"/>
  <c r="O3514" i="56"/>
  <c r="O3515" i="56"/>
  <c r="O3516" i="56"/>
  <c r="O3517" i="56"/>
  <c r="O3518" i="56"/>
  <c r="O3519" i="56"/>
  <c r="O3520" i="56"/>
  <c r="O3521" i="56"/>
  <c r="O3522" i="56"/>
  <c r="O3523" i="56"/>
  <c r="O3524" i="56"/>
  <c r="O3525" i="56"/>
  <c r="O3526" i="56"/>
  <c r="O3527" i="56"/>
  <c r="O3528" i="56"/>
  <c r="O3529" i="56"/>
  <c r="O3530" i="56"/>
  <c r="O3531" i="56"/>
  <c r="O3532" i="56"/>
  <c r="O3533" i="56"/>
  <c r="O3534" i="56"/>
  <c r="O3535" i="56"/>
  <c r="O3536" i="56"/>
  <c r="O3537" i="56"/>
  <c r="O3538" i="56"/>
  <c r="O3539" i="56"/>
  <c r="O3540" i="56"/>
  <c r="O3541" i="56"/>
  <c r="O3542" i="56"/>
  <c r="O3543" i="56"/>
  <c r="O3544" i="56"/>
  <c r="O3545" i="56"/>
  <c r="O3546" i="56"/>
  <c r="O3547" i="56"/>
  <c r="O3548" i="56"/>
  <c r="O3549" i="56"/>
  <c r="O3550" i="56"/>
  <c r="O3551" i="56"/>
  <c r="O3552" i="56"/>
  <c r="O3553" i="56"/>
  <c r="O3554" i="56"/>
  <c r="O3555" i="56"/>
  <c r="O3556" i="56"/>
  <c r="O3557" i="56"/>
  <c r="O3558" i="56"/>
  <c r="O3559" i="56"/>
  <c r="O3560" i="56"/>
  <c r="O3561" i="56"/>
  <c r="O3562" i="56"/>
  <c r="O3563" i="56"/>
  <c r="O3564" i="56"/>
  <c r="O3565" i="56"/>
  <c r="O3566" i="56"/>
  <c r="O3567" i="56"/>
  <c r="O3568" i="56"/>
  <c r="O3569" i="56"/>
  <c r="O3570" i="56"/>
  <c r="O3571" i="56"/>
  <c r="I3508" i="56"/>
  <c r="I3509" i="56"/>
  <c r="I3510" i="56"/>
  <c r="I3511" i="56"/>
  <c r="I3512" i="56"/>
  <c r="I3513" i="56"/>
  <c r="I3514" i="56"/>
  <c r="I3515" i="56"/>
  <c r="I3516" i="56"/>
  <c r="I3517" i="56"/>
  <c r="I3518" i="56"/>
  <c r="I3519" i="56"/>
  <c r="I3520" i="56"/>
  <c r="I3521" i="56"/>
  <c r="I3522" i="56"/>
  <c r="I3523" i="56"/>
  <c r="I3524" i="56"/>
  <c r="I3525" i="56"/>
  <c r="I3526" i="56"/>
  <c r="I3527" i="56"/>
  <c r="I3528" i="56"/>
  <c r="I3529" i="56"/>
  <c r="I3530" i="56"/>
  <c r="I3531" i="56"/>
  <c r="I3532" i="56"/>
  <c r="I3533" i="56"/>
  <c r="I3534" i="56"/>
  <c r="I3535" i="56"/>
  <c r="I3536" i="56"/>
  <c r="I3537" i="56"/>
  <c r="I3538" i="56"/>
  <c r="I3539" i="56"/>
  <c r="I3540" i="56"/>
  <c r="I3541" i="56"/>
  <c r="I3542" i="56"/>
  <c r="I3543" i="56"/>
  <c r="I3544" i="56"/>
  <c r="I3545" i="56"/>
  <c r="I3546" i="56"/>
  <c r="I3547" i="56"/>
  <c r="I3548" i="56"/>
  <c r="I3549" i="56"/>
  <c r="I3550" i="56"/>
  <c r="I3551" i="56"/>
  <c r="I3552" i="56"/>
  <c r="I3553" i="56"/>
  <c r="I3554" i="56"/>
  <c r="I3555" i="56"/>
  <c r="I3556" i="56"/>
  <c r="I3557" i="56"/>
  <c r="I3558" i="56"/>
  <c r="I3559" i="56"/>
  <c r="I3560" i="56"/>
  <c r="I3561" i="56"/>
  <c r="I3562" i="56"/>
  <c r="I3563" i="56"/>
  <c r="I3564" i="56"/>
  <c r="I3565" i="56"/>
  <c r="I3567" i="56"/>
  <c r="I3568" i="56"/>
  <c r="I3569" i="56"/>
  <c r="I3570" i="56"/>
  <c r="I3571" i="56"/>
  <c r="I3507" i="56"/>
  <c r="Y3442" i="56"/>
  <c r="Y3443" i="56"/>
  <c r="Y3444" i="56"/>
  <c r="Y3445" i="56"/>
  <c r="Y3446" i="56"/>
  <c r="Y3447" i="56"/>
  <c r="Y3448" i="56"/>
  <c r="Y3449" i="56"/>
  <c r="Y3450" i="56"/>
  <c r="Y3451" i="56"/>
  <c r="Y3452" i="56"/>
  <c r="Y3453" i="56"/>
  <c r="Y3454" i="56"/>
  <c r="Y3455" i="56"/>
  <c r="Y3456" i="56"/>
  <c r="Y3457" i="56"/>
  <c r="Y3458" i="56"/>
  <c r="Y3459" i="56"/>
  <c r="Y3460" i="56"/>
  <c r="Y3461" i="56"/>
  <c r="Y3462" i="56"/>
  <c r="Y3463" i="56"/>
  <c r="Y3464" i="56"/>
  <c r="Y3465" i="56"/>
  <c r="Y3466" i="56"/>
  <c r="Y3467" i="56"/>
  <c r="Y3468" i="56"/>
  <c r="Y3469" i="56"/>
  <c r="Y3470" i="56"/>
  <c r="Y3471" i="56"/>
  <c r="Y3472" i="56"/>
  <c r="Y3473" i="56"/>
  <c r="Y3474" i="56"/>
  <c r="Y3475" i="56"/>
  <c r="Y3476" i="56"/>
  <c r="Y3477" i="56"/>
  <c r="Y3478" i="56"/>
  <c r="Y3479" i="56"/>
  <c r="Y3480" i="56"/>
  <c r="Y3481" i="56"/>
  <c r="Y3482" i="56"/>
  <c r="Y3483" i="56"/>
  <c r="Y3484" i="56"/>
  <c r="Y3485" i="56"/>
  <c r="Y3486" i="56"/>
  <c r="Y3487" i="56"/>
  <c r="Y3488" i="56"/>
  <c r="Y3489" i="56"/>
  <c r="Y3490" i="56"/>
  <c r="Y3491" i="56"/>
  <c r="Y3492" i="56"/>
  <c r="Y3493" i="56"/>
  <c r="Y3494" i="56"/>
  <c r="Y3495" i="56"/>
  <c r="Y3496" i="56"/>
  <c r="Y3497" i="56"/>
  <c r="Y3498" i="56"/>
  <c r="Y3499" i="56"/>
  <c r="Y3500" i="56"/>
  <c r="Y3501" i="56"/>
  <c r="Y3502" i="56"/>
  <c r="Y3503" i="56"/>
  <c r="Y3504" i="56"/>
  <c r="Y3505" i="56"/>
  <c r="Y3506" i="56"/>
  <c r="T3442" i="56"/>
  <c r="T3443" i="56"/>
  <c r="T3444" i="56"/>
  <c r="T3445" i="56"/>
  <c r="T3446" i="56"/>
  <c r="T3447" i="56"/>
  <c r="T3448" i="56"/>
  <c r="T3449" i="56"/>
  <c r="T3450" i="56"/>
  <c r="T3451" i="56"/>
  <c r="T3452" i="56"/>
  <c r="T3453" i="56"/>
  <c r="T3454" i="56"/>
  <c r="T3455" i="56"/>
  <c r="T3456" i="56"/>
  <c r="T3457" i="56"/>
  <c r="T3458" i="56"/>
  <c r="T3459" i="56"/>
  <c r="T3460" i="56"/>
  <c r="T3461" i="56"/>
  <c r="T3462" i="56"/>
  <c r="T3463" i="56"/>
  <c r="T3464" i="56"/>
  <c r="T3465" i="56"/>
  <c r="T3466" i="56"/>
  <c r="T3467" i="56"/>
  <c r="T3468" i="56"/>
  <c r="T3469" i="56"/>
  <c r="T3470" i="56"/>
  <c r="T3471" i="56"/>
  <c r="T3472" i="56"/>
  <c r="T3473" i="56"/>
  <c r="T3474" i="56"/>
  <c r="T3475" i="56"/>
  <c r="T3497" i="56"/>
  <c r="T3498" i="56"/>
  <c r="T3499" i="56"/>
  <c r="T3500" i="56"/>
  <c r="T3501" i="56"/>
  <c r="T3502" i="56"/>
  <c r="T3503" i="56"/>
  <c r="T3504" i="56"/>
  <c r="T3505" i="56"/>
  <c r="T3506" i="56"/>
  <c r="R3442" i="56"/>
  <c r="R3443" i="56"/>
  <c r="R3444" i="56"/>
  <c r="R3445" i="56"/>
  <c r="R3446" i="56"/>
  <c r="R3447" i="56"/>
  <c r="R3448" i="56"/>
  <c r="R3449" i="56"/>
  <c r="R3450" i="56"/>
  <c r="R3451" i="56"/>
  <c r="R3452" i="56"/>
  <c r="R3453" i="56"/>
  <c r="R3454" i="56"/>
  <c r="R3455" i="56"/>
  <c r="R3456" i="56"/>
  <c r="R3457" i="56"/>
  <c r="R3458" i="56"/>
  <c r="R3459" i="56"/>
  <c r="R3460" i="56"/>
  <c r="R3461" i="56"/>
  <c r="R3462" i="56"/>
  <c r="R3463" i="56"/>
  <c r="R3464" i="56"/>
  <c r="R3465" i="56"/>
  <c r="R3466" i="56"/>
  <c r="R3467" i="56"/>
  <c r="R3468" i="56"/>
  <c r="R3469" i="56"/>
  <c r="R3470" i="56"/>
  <c r="R3471" i="56"/>
  <c r="R3472" i="56"/>
  <c r="R3473" i="56"/>
  <c r="R3474" i="56"/>
  <c r="R3475" i="56"/>
  <c r="R3476" i="56"/>
  <c r="R3477" i="56"/>
  <c r="R3478" i="56"/>
  <c r="R3479" i="56"/>
  <c r="R3480" i="56"/>
  <c r="R3481" i="56"/>
  <c r="R3482" i="56"/>
  <c r="R3483" i="56"/>
  <c r="R3484" i="56"/>
  <c r="R3485" i="56"/>
  <c r="R3486" i="56"/>
  <c r="R3487" i="56"/>
  <c r="R3488" i="56"/>
  <c r="R3489" i="56"/>
  <c r="R3490" i="56"/>
  <c r="R3491" i="56"/>
  <c r="R3492" i="56"/>
  <c r="R3493" i="56"/>
  <c r="R3494" i="56"/>
  <c r="R3495" i="56"/>
  <c r="R3496" i="56"/>
  <c r="R3497" i="56"/>
  <c r="R3498" i="56"/>
  <c r="R3499" i="56"/>
  <c r="R3500" i="56"/>
  <c r="R3501" i="56"/>
  <c r="R3502" i="56"/>
  <c r="R3503" i="56"/>
  <c r="R3504" i="56"/>
  <c r="R3505" i="56"/>
  <c r="R3506" i="56"/>
  <c r="O3442" i="56"/>
  <c r="O3443" i="56"/>
  <c r="O3444" i="56"/>
  <c r="O3445" i="56"/>
  <c r="O3446" i="56"/>
  <c r="O3447" i="56"/>
  <c r="O3448" i="56"/>
  <c r="O3449" i="56"/>
  <c r="O3450" i="56"/>
  <c r="O3451" i="56"/>
  <c r="O3452" i="56"/>
  <c r="O3453" i="56"/>
  <c r="O3454" i="56"/>
  <c r="O3455" i="56"/>
  <c r="O3456" i="56"/>
  <c r="O3457" i="56"/>
  <c r="O3458" i="56"/>
  <c r="O3459" i="56"/>
  <c r="O3460" i="56"/>
  <c r="O3461" i="56"/>
  <c r="O3462" i="56"/>
  <c r="O3463" i="56"/>
  <c r="O3464" i="56"/>
  <c r="O3465" i="56"/>
  <c r="O3466" i="56"/>
  <c r="O3467" i="56"/>
  <c r="O3468" i="56"/>
  <c r="O3469" i="56"/>
  <c r="O3470" i="56"/>
  <c r="O3471" i="56"/>
  <c r="O3472" i="56"/>
  <c r="O3473" i="56"/>
  <c r="O3474" i="56"/>
  <c r="O3475" i="56"/>
  <c r="O3476" i="56"/>
  <c r="O3477" i="56"/>
  <c r="O3478" i="56"/>
  <c r="O3479" i="56"/>
  <c r="O3480" i="56"/>
  <c r="O3481" i="56"/>
  <c r="O3482" i="56"/>
  <c r="O3483" i="56"/>
  <c r="O3484" i="56"/>
  <c r="O3485" i="56"/>
  <c r="O3486" i="56"/>
  <c r="O3487" i="56"/>
  <c r="O3488" i="56"/>
  <c r="O3489" i="56"/>
  <c r="O3490" i="56"/>
  <c r="O3491" i="56"/>
  <c r="O3492" i="56"/>
  <c r="O3493" i="56"/>
  <c r="O3494" i="56"/>
  <c r="O3495" i="56"/>
  <c r="O3496" i="56"/>
  <c r="O3497" i="56"/>
  <c r="O3498" i="56"/>
  <c r="O3499" i="56"/>
  <c r="O3500" i="56"/>
  <c r="O3501" i="56"/>
  <c r="O3502" i="56"/>
  <c r="O3503" i="56"/>
  <c r="O3504" i="56"/>
  <c r="O3505" i="56"/>
  <c r="O3506" i="56"/>
  <c r="D101" i="56"/>
  <c r="D116" i="56"/>
  <c r="D115" i="56"/>
  <c r="D114" i="56"/>
  <c r="D113" i="56"/>
  <c r="D112" i="56"/>
  <c r="D111" i="56"/>
  <c r="D110" i="56"/>
  <c r="D109" i="56"/>
  <c r="D108" i="56"/>
  <c r="D107" i="56"/>
  <c r="D103" i="56"/>
  <c r="D102" i="56"/>
  <c r="D100" i="56"/>
  <c r="D99" i="56"/>
  <c r="I3443" i="56"/>
  <c r="I3444" i="56"/>
  <c r="I3445" i="56"/>
  <c r="I3446" i="56"/>
  <c r="I3447" i="56"/>
  <c r="I3448" i="56"/>
  <c r="I3449" i="56"/>
  <c r="I3450" i="56"/>
  <c r="I3451" i="56"/>
  <c r="I3452" i="56"/>
  <c r="I3453" i="56"/>
  <c r="I3454" i="56"/>
  <c r="I3455" i="56"/>
  <c r="I3456" i="56"/>
  <c r="I3457" i="56"/>
  <c r="I3458" i="56"/>
  <c r="I3459" i="56"/>
  <c r="I3460" i="56"/>
  <c r="I3461" i="56"/>
  <c r="I3462" i="56"/>
  <c r="I3463" i="56"/>
  <c r="I3464" i="56"/>
  <c r="I3465" i="56"/>
  <c r="I3466" i="56"/>
  <c r="I3467" i="56"/>
  <c r="I3468" i="56"/>
  <c r="I3469" i="56"/>
  <c r="I3470" i="56"/>
  <c r="I3471" i="56"/>
  <c r="I3472" i="56"/>
  <c r="I3473" i="56"/>
  <c r="I3474" i="56"/>
  <c r="I3475" i="56"/>
  <c r="I3476" i="56"/>
  <c r="I3477" i="56"/>
  <c r="I3478" i="56"/>
  <c r="I3479" i="56"/>
  <c r="I3480" i="56"/>
  <c r="I3481" i="56"/>
  <c r="I3482" i="56"/>
  <c r="I3483" i="56"/>
  <c r="I3484" i="56"/>
  <c r="I3485" i="56"/>
  <c r="I3486" i="56"/>
  <c r="I3487" i="56"/>
  <c r="I3488" i="56"/>
  <c r="I3489" i="56"/>
  <c r="I3490" i="56"/>
  <c r="I3491" i="56"/>
  <c r="I3492" i="56"/>
  <c r="I3493" i="56"/>
  <c r="I3494" i="56"/>
  <c r="I3495" i="56"/>
  <c r="I3496" i="56"/>
  <c r="I3497" i="56"/>
  <c r="I3498" i="56"/>
  <c r="I3499" i="56"/>
  <c r="I3500" i="56"/>
  <c r="I3501" i="56"/>
  <c r="I3502" i="56"/>
  <c r="I3503" i="56"/>
  <c r="I3504" i="56"/>
  <c r="I3505" i="56"/>
  <c r="I3506" i="56"/>
  <c r="I3442" i="56"/>
  <c r="Y3377" i="56"/>
  <c r="Y3378" i="56"/>
  <c r="Y3379" i="56"/>
  <c r="Y3380" i="56"/>
  <c r="Y3381" i="56"/>
  <c r="Y3382" i="56"/>
  <c r="Y3383" i="56"/>
  <c r="Y3384" i="56"/>
  <c r="Y3385" i="56"/>
  <c r="Y3386" i="56"/>
  <c r="Y3387" i="56"/>
  <c r="Y3388" i="56"/>
  <c r="Y3389" i="56"/>
  <c r="Y3390" i="56"/>
  <c r="Y3391" i="56"/>
  <c r="Y3392" i="56"/>
  <c r="Y3393" i="56"/>
  <c r="Y3394" i="56"/>
  <c r="Y3395" i="56"/>
  <c r="Y3396" i="56"/>
  <c r="Y3397" i="56"/>
  <c r="Y3398" i="56"/>
  <c r="Y3399" i="56"/>
  <c r="Y3400" i="56"/>
  <c r="Y3401" i="56"/>
  <c r="Y3402" i="56"/>
  <c r="Y3403" i="56"/>
  <c r="Y3404" i="56"/>
  <c r="Y3405" i="56"/>
  <c r="Y3406" i="56"/>
  <c r="Y3407" i="56"/>
  <c r="Y3408" i="56"/>
  <c r="Y3409" i="56"/>
  <c r="Y3410" i="56"/>
  <c r="Y3411" i="56"/>
  <c r="Y3412" i="56"/>
  <c r="Y3413" i="56"/>
  <c r="Y3414" i="56"/>
  <c r="Y3415" i="56"/>
  <c r="Y3416" i="56"/>
  <c r="Y3417" i="56"/>
  <c r="Y3418" i="56"/>
  <c r="Y3419" i="56"/>
  <c r="Y3420" i="56"/>
  <c r="Y3421" i="56"/>
  <c r="Y3422" i="56"/>
  <c r="Y3423" i="56"/>
  <c r="Y3424" i="56"/>
  <c r="Y3425" i="56"/>
  <c r="Y3426" i="56"/>
  <c r="Y3427" i="56"/>
  <c r="Y3428" i="56"/>
  <c r="Y3429" i="56"/>
  <c r="Y3430" i="56"/>
  <c r="Y3431" i="56"/>
  <c r="Y3432" i="56"/>
  <c r="Y3433" i="56"/>
  <c r="Y3434" i="56"/>
  <c r="Y3435" i="56"/>
  <c r="Y3436" i="56"/>
  <c r="Y3437" i="56"/>
  <c r="Y3438" i="56"/>
  <c r="Y3439" i="56"/>
  <c r="Y3440" i="56"/>
  <c r="Y3441" i="56"/>
  <c r="T3377" i="56"/>
  <c r="T3378" i="56"/>
  <c r="T3379" i="56"/>
  <c r="T3380" i="56"/>
  <c r="T3381" i="56"/>
  <c r="T3382" i="56"/>
  <c r="T3383" i="56"/>
  <c r="T3384" i="56"/>
  <c r="T3385" i="56"/>
  <c r="T3386" i="56"/>
  <c r="T3387" i="56"/>
  <c r="T3388" i="56"/>
  <c r="T3389" i="56"/>
  <c r="T3390" i="56"/>
  <c r="T3391" i="56"/>
  <c r="T3392" i="56"/>
  <c r="T3393" i="56"/>
  <c r="T3394" i="56"/>
  <c r="T3395" i="56"/>
  <c r="T3396" i="56"/>
  <c r="T3397" i="56"/>
  <c r="T3398" i="56"/>
  <c r="T3399" i="56"/>
  <c r="T3400" i="56"/>
  <c r="T3401" i="56"/>
  <c r="T3402" i="56"/>
  <c r="T3403" i="56"/>
  <c r="T3404" i="56"/>
  <c r="T3405" i="56"/>
  <c r="T3406" i="56"/>
  <c r="T3407" i="56"/>
  <c r="T3408" i="56"/>
  <c r="T3409" i="56"/>
  <c r="T3410" i="56"/>
  <c r="T3411" i="56"/>
  <c r="T3412" i="56"/>
  <c r="T3413" i="56"/>
  <c r="T3414" i="56"/>
  <c r="T3415" i="56"/>
  <c r="T3416" i="56"/>
  <c r="T3417" i="56"/>
  <c r="T3418" i="56"/>
  <c r="T3419" i="56"/>
  <c r="T3420" i="56"/>
  <c r="T3421" i="56"/>
  <c r="T3422" i="56"/>
  <c r="T3423" i="56"/>
  <c r="T3424" i="56"/>
  <c r="T3425" i="56"/>
  <c r="T3426" i="56"/>
  <c r="T3427" i="56"/>
  <c r="T3428" i="56"/>
  <c r="T3429" i="56"/>
  <c r="T3430" i="56"/>
  <c r="T3431" i="56"/>
  <c r="T3432" i="56"/>
  <c r="T3433" i="56"/>
  <c r="T3434" i="56"/>
  <c r="T3435" i="56"/>
  <c r="T3436" i="56"/>
  <c r="T3437" i="56"/>
  <c r="T3438" i="56"/>
  <c r="T3439" i="56"/>
  <c r="T3440" i="56"/>
  <c r="T3441" i="56"/>
  <c r="R3377" i="56"/>
  <c r="R3378" i="56"/>
  <c r="R3379" i="56"/>
  <c r="R3380" i="56"/>
  <c r="R3381" i="56"/>
  <c r="R3382" i="56"/>
  <c r="R3383" i="56"/>
  <c r="R3384" i="56"/>
  <c r="R3385" i="56"/>
  <c r="R3386" i="56"/>
  <c r="R3387" i="56"/>
  <c r="R3388" i="56"/>
  <c r="R3389" i="56"/>
  <c r="R3390" i="56"/>
  <c r="R3391" i="56"/>
  <c r="R3392" i="56"/>
  <c r="R3393" i="56"/>
  <c r="R3394" i="56"/>
  <c r="R3395" i="56"/>
  <c r="R3396" i="56"/>
  <c r="R3397" i="56"/>
  <c r="R3398" i="56"/>
  <c r="R3399" i="56"/>
  <c r="R3400" i="56"/>
  <c r="R3401" i="56"/>
  <c r="R3402" i="56"/>
  <c r="R3403" i="56"/>
  <c r="R3404" i="56"/>
  <c r="R3405" i="56"/>
  <c r="R3406" i="56"/>
  <c r="R3407" i="56"/>
  <c r="R3408" i="56"/>
  <c r="R3409" i="56"/>
  <c r="R3410" i="56"/>
  <c r="R3411" i="56"/>
  <c r="R3412" i="56"/>
  <c r="R3413" i="56"/>
  <c r="R3414" i="56"/>
  <c r="R3415" i="56"/>
  <c r="R3416" i="56"/>
  <c r="R3417" i="56"/>
  <c r="R3418" i="56"/>
  <c r="R3419" i="56"/>
  <c r="R3420" i="56"/>
  <c r="R3421" i="56"/>
  <c r="R3422" i="56"/>
  <c r="R3423" i="56"/>
  <c r="R3424" i="56"/>
  <c r="R3425" i="56"/>
  <c r="R3426" i="56"/>
  <c r="R3427" i="56"/>
  <c r="R3428" i="56"/>
  <c r="R3429" i="56"/>
  <c r="R3430" i="56"/>
  <c r="R3431" i="56"/>
  <c r="R3432" i="56"/>
  <c r="R3433" i="56"/>
  <c r="R3434" i="56"/>
  <c r="R3435" i="56"/>
  <c r="R3436" i="56"/>
  <c r="R3437" i="56"/>
  <c r="R3438" i="56"/>
  <c r="R3439" i="56"/>
  <c r="R3440" i="56"/>
  <c r="R3441" i="56"/>
  <c r="O3377" i="56"/>
  <c r="O3378" i="56"/>
  <c r="O3379" i="56"/>
  <c r="O3380" i="56"/>
  <c r="O3381" i="56"/>
  <c r="O3382" i="56"/>
  <c r="O3383" i="56"/>
  <c r="O3384" i="56"/>
  <c r="O3385" i="56"/>
  <c r="O3386" i="56"/>
  <c r="O3387" i="56"/>
  <c r="O3388" i="56"/>
  <c r="O3389" i="56"/>
  <c r="O3390" i="56"/>
  <c r="O3391" i="56"/>
  <c r="O3392" i="56"/>
  <c r="O3393" i="56"/>
  <c r="O3394" i="56"/>
  <c r="O3395" i="56"/>
  <c r="O3396" i="56"/>
  <c r="O3397" i="56"/>
  <c r="O3398" i="56"/>
  <c r="O3399" i="56"/>
  <c r="O3400" i="56"/>
  <c r="O3401" i="56"/>
  <c r="O3402" i="56"/>
  <c r="O3403" i="56"/>
  <c r="O3404" i="56"/>
  <c r="O3405" i="56"/>
  <c r="O3406" i="56"/>
  <c r="O3407" i="56"/>
  <c r="O3408" i="56"/>
  <c r="O3409" i="56"/>
  <c r="O3410" i="56"/>
  <c r="O3411" i="56"/>
  <c r="O3412" i="56"/>
  <c r="O3413" i="56"/>
  <c r="O3414" i="56"/>
  <c r="O3415" i="56"/>
  <c r="O3416" i="56"/>
  <c r="O3417" i="56"/>
  <c r="O3418" i="56"/>
  <c r="O3419" i="56"/>
  <c r="O3420" i="56"/>
  <c r="O3421" i="56"/>
  <c r="O3422" i="56"/>
  <c r="O3423" i="56"/>
  <c r="O3424" i="56"/>
  <c r="O3425" i="56"/>
  <c r="O3426" i="56"/>
  <c r="O3427" i="56"/>
  <c r="O3428" i="56"/>
  <c r="O3429" i="56"/>
  <c r="O3430" i="56"/>
  <c r="O3431" i="56"/>
  <c r="O3432" i="56"/>
  <c r="O3433" i="56"/>
  <c r="O3434" i="56"/>
  <c r="O3435" i="56"/>
  <c r="O3436" i="56"/>
  <c r="O3437" i="56"/>
  <c r="O3438" i="56"/>
  <c r="O3439" i="56"/>
  <c r="O3440" i="56"/>
  <c r="O3441" i="56"/>
  <c r="I3441" i="56"/>
  <c r="I3440" i="56"/>
  <c r="I3439" i="56"/>
  <c r="I3438" i="56"/>
  <c r="I3437" i="56"/>
  <c r="I3436" i="56"/>
  <c r="I3435" i="56"/>
  <c r="I3434" i="56"/>
  <c r="I3433" i="56"/>
  <c r="I3432" i="56"/>
  <c r="I3431" i="56"/>
  <c r="I3430" i="56"/>
  <c r="I3429" i="56"/>
  <c r="I3428" i="56"/>
  <c r="I3427" i="56"/>
  <c r="I3426" i="56"/>
  <c r="I3425" i="56"/>
  <c r="I3424" i="56"/>
  <c r="I3423" i="56"/>
  <c r="I3422" i="56"/>
  <c r="I3421" i="56"/>
  <c r="I3420" i="56"/>
  <c r="I3419" i="56"/>
  <c r="I3418" i="56"/>
  <c r="I3417" i="56"/>
  <c r="I3416" i="56"/>
  <c r="I3415" i="56"/>
  <c r="I3414" i="56"/>
  <c r="I3413" i="56"/>
  <c r="I3412" i="56"/>
  <c r="I3411" i="56"/>
  <c r="I3410" i="56"/>
  <c r="I3409" i="56"/>
  <c r="I3408" i="56"/>
  <c r="I3407" i="56"/>
  <c r="I3406" i="56"/>
  <c r="I3405" i="56"/>
  <c r="I3404" i="56"/>
  <c r="I3403" i="56"/>
  <c r="I3402" i="56"/>
  <c r="I3401" i="56"/>
  <c r="I3400" i="56"/>
  <c r="I3399" i="56"/>
  <c r="I3398" i="56"/>
  <c r="I3397" i="56"/>
  <c r="I3396" i="56"/>
  <c r="I3395" i="56"/>
  <c r="I3394" i="56"/>
  <c r="I3393" i="56"/>
  <c r="I3392" i="56"/>
  <c r="I3391" i="56"/>
  <c r="I3390" i="56"/>
  <c r="I3389" i="56"/>
  <c r="I3388" i="56"/>
  <c r="I3387" i="56"/>
  <c r="I3386" i="56"/>
  <c r="I3385" i="56"/>
  <c r="I3384" i="56"/>
  <c r="I3383" i="56"/>
  <c r="I3382" i="56"/>
  <c r="I3381" i="56"/>
  <c r="I3380" i="56"/>
  <c r="I3379" i="56"/>
  <c r="I3378" i="56"/>
  <c r="I3377" i="56"/>
  <c r="Y3312" i="56"/>
  <c r="Y3313" i="56"/>
  <c r="Y3314" i="56"/>
  <c r="Y3315" i="56"/>
  <c r="Y3316" i="56"/>
  <c r="Y3317" i="56"/>
  <c r="Y3318" i="56"/>
  <c r="Y3319" i="56"/>
  <c r="Y3320" i="56"/>
  <c r="Y3321" i="56"/>
  <c r="Y3322" i="56"/>
  <c r="Y3323" i="56"/>
  <c r="Y3324" i="56"/>
  <c r="Y3325" i="56"/>
  <c r="Y3326" i="56"/>
  <c r="Y3327" i="56"/>
  <c r="Y3328" i="56"/>
  <c r="Y3329" i="56"/>
  <c r="Y3330" i="56"/>
  <c r="Y3331" i="56"/>
  <c r="Y3332" i="56"/>
  <c r="Y3333" i="56"/>
  <c r="Y3334" i="56"/>
  <c r="Y3335" i="56"/>
  <c r="Y3336" i="56"/>
  <c r="Y3337" i="56"/>
  <c r="Y3338" i="56"/>
  <c r="Y3339" i="56"/>
  <c r="Y3340" i="56"/>
  <c r="Y3341" i="56"/>
  <c r="Y3342" i="56"/>
  <c r="Y3343" i="56"/>
  <c r="Y3344" i="56"/>
  <c r="Y3345" i="56"/>
  <c r="Y3346" i="56"/>
  <c r="Y3347" i="56"/>
  <c r="Y3348" i="56"/>
  <c r="Y3349" i="56"/>
  <c r="Y3350" i="56"/>
  <c r="Y3351" i="56"/>
  <c r="Y3352" i="56"/>
  <c r="Y3353" i="56"/>
  <c r="Y3354" i="56"/>
  <c r="Y3355" i="56"/>
  <c r="Y3356" i="56"/>
  <c r="Y3357" i="56"/>
  <c r="Y3358" i="56"/>
  <c r="Y3359" i="56"/>
  <c r="Y3360" i="56"/>
  <c r="Y3361" i="56"/>
  <c r="Y3362" i="56"/>
  <c r="Y3363" i="56"/>
  <c r="Y3364" i="56"/>
  <c r="Y3365" i="56"/>
  <c r="Y3366" i="56"/>
  <c r="Y3367" i="56"/>
  <c r="Y3368" i="56"/>
  <c r="Y3369" i="56"/>
  <c r="Y3370" i="56"/>
  <c r="Y3371" i="56"/>
  <c r="Y3372" i="56"/>
  <c r="Y3373" i="56"/>
  <c r="Y3374" i="56"/>
  <c r="Y3375" i="56"/>
  <c r="Y3376" i="56"/>
  <c r="T3312" i="56"/>
  <c r="T3313" i="56"/>
  <c r="T3314" i="56"/>
  <c r="T3315" i="56"/>
  <c r="T3316" i="56"/>
  <c r="T3317" i="56"/>
  <c r="T3318" i="56"/>
  <c r="T3319" i="56"/>
  <c r="T3320" i="56"/>
  <c r="T3321" i="56"/>
  <c r="T3322" i="56"/>
  <c r="T3323" i="56"/>
  <c r="T3324" i="56"/>
  <c r="T3325" i="56"/>
  <c r="T3326" i="56"/>
  <c r="T3327" i="56"/>
  <c r="T3328" i="56"/>
  <c r="T3329" i="56"/>
  <c r="T3330" i="56"/>
  <c r="T3331" i="56"/>
  <c r="T3332" i="56"/>
  <c r="T3333" i="56"/>
  <c r="T3334" i="56"/>
  <c r="T3335" i="56"/>
  <c r="T3336" i="56"/>
  <c r="T3337" i="56"/>
  <c r="T3338" i="56"/>
  <c r="T3339" i="56"/>
  <c r="T3340" i="56"/>
  <c r="T3341" i="56"/>
  <c r="T3342" i="56"/>
  <c r="T3343" i="56"/>
  <c r="T3344" i="56"/>
  <c r="T3345" i="56"/>
  <c r="T3346" i="56"/>
  <c r="T3347" i="56"/>
  <c r="T3348" i="56"/>
  <c r="T3349" i="56"/>
  <c r="T3350" i="56"/>
  <c r="T3351" i="56"/>
  <c r="T3352" i="56"/>
  <c r="T3353" i="56"/>
  <c r="T3354" i="56"/>
  <c r="T3355" i="56"/>
  <c r="T3356" i="56"/>
  <c r="T3357" i="56"/>
  <c r="T3358" i="56"/>
  <c r="T3359" i="56"/>
  <c r="T3360" i="56"/>
  <c r="T3361" i="56"/>
  <c r="T3362" i="56"/>
  <c r="T3363" i="56"/>
  <c r="T3364" i="56"/>
  <c r="T3365" i="56"/>
  <c r="T3366" i="56"/>
  <c r="T3367" i="56"/>
  <c r="T3368" i="56"/>
  <c r="T3369" i="56"/>
  <c r="T3370" i="56"/>
  <c r="T3371" i="56"/>
  <c r="T3372" i="56"/>
  <c r="T3373" i="56"/>
  <c r="T3374" i="56"/>
  <c r="T3375" i="56"/>
  <c r="T3376" i="56"/>
  <c r="R3312" i="56"/>
  <c r="R3313" i="56"/>
  <c r="R3314" i="56"/>
  <c r="R3315" i="56"/>
  <c r="R3316" i="56"/>
  <c r="R3317" i="56"/>
  <c r="R3318" i="56"/>
  <c r="R3319" i="56"/>
  <c r="R3320" i="56"/>
  <c r="R3321" i="56"/>
  <c r="R3322" i="56"/>
  <c r="R3323" i="56"/>
  <c r="R3324" i="56"/>
  <c r="R3325" i="56"/>
  <c r="R3326" i="56"/>
  <c r="R3327" i="56"/>
  <c r="R3328" i="56"/>
  <c r="R3329" i="56"/>
  <c r="R3330" i="56"/>
  <c r="R3331" i="56"/>
  <c r="R3332" i="56"/>
  <c r="R3333" i="56"/>
  <c r="R3334" i="56"/>
  <c r="R3335" i="56"/>
  <c r="R3336" i="56"/>
  <c r="R3337" i="56"/>
  <c r="R3338" i="56"/>
  <c r="R3339" i="56"/>
  <c r="R3340" i="56"/>
  <c r="R3341" i="56"/>
  <c r="R3342" i="56"/>
  <c r="R3343" i="56"/>
  <c r="R3344" i="56"/>
  <c r="R3345" i="56"/>
  <c r="R3346" i="56"/>
  <c r="R3347" i="56"/>
  <c r="R3348" i="56"/>
  <c r="R3349" i="56"/>
  <c r="R3350" i="56"/>
  <c r="R3351" i="56"/>
  <c r="R3352" i="56"/>
  <c r="R3353" i="56"/>
  <c r="R3354" i="56"/>
  <c r="R3355" i="56"/>
  <c r="R3356" i="56"/>
  <c r="R3357" i="56"/>
  <c r="R3358" i="56"/>
  <c r="R3359" i="56"/>
  <c r="R3360" i="56"/>
  <c r="R3361" i="56"/>
  <c r="R3362" i="56"/>
  <c r="R3363" i="56"/>
  <c r="R3364" i="56"/>
  <c r="R3365" i="56"/>
  <c r="R3366" i="56"/>
  <c r="R3367" i="56"/>
  <c r="R3368" i="56"/>
  <c r="R3369" i="56"/>
  <c r="R3370" i="56"/>
  <c r="R3371" i="56"/>
  <c r="R3372" i="56"/>
  <c r="R3373" i="56"/>
  <c r="R3374" i="56"/>
  <c r="R3375" i="56"/>
  <c r="R3376" i="56"/>
  <c r="I3311" i="56"/>
  <c r="I3313" i="56"/>
  <c r="I3314" i="56"/>
  <c r="I3315" i="56"/>
  <c r="I3316" i="56"/>
  <c r="I3317" i="56"/>
  <c r="I3318" i="56"/>
  <c r="I3319" i="56"/>
  <c r="I3320" i="56"/>
  <c r="I3321" i="56"/>
  <c r="I3322" i="56"/>
  <c r="I3323" i="56"/>
  <c r="I3324" i="56"/>
  <c r="I3325" i="56"/>
  <c r="I3326" i="56"/>
  <c r="I3327" i="56"/>
  <c r="I3328" i="56"/>
  <c r="I3329" i="56"/>
  <c r="I3330" i="56"/>
  <c r="I3331" i="56"/>
  <c r="I3332" i="56"/>
  <c r="I3333" i="56"/>
  <c r="I3334" i="56"/>
  <c r="I3335" i="56"/>
  <c r="I3336" i="56"/>
  <c r="I3337" i="56"/>
  <c r="I3338" i="56"/>
  <c r="I3339" i="56"/>
  <c r="I3340" i="56"/>
  <c r="I3341" i="56"/>
  <c r="I3342" i="56"/>
  <c r="I3343" i="56"/>
  <c r="I3344" i="56"/>
  <c r="I3345" i="56"/>
  <c r="I3346" i="56"/>
  <c r="I3347" i="56"/>
  <c r="I3348" i="56"/>
  <c r="I3349" i="56"/>
  <c r="I3350" i="56"/>
  <c r="I3351" i="56"/>
  <c r="I3352" i="56"/>
  <c r="I3353" i="56"/>
  <c r="I3354" i="56"/>
  <c r="I3355" i="56"/>
  <c r="I3356" i="56"/>
  <c r="I3357" i="56"/>
  <c r="I3358" i="56"/>
  <c r="I3359" i="56"/>
  <c r="I3360" i="56"/>
  <c r="I3361" i="56"/>
  <c r="I3362" i="56"/>
  <c r="I3363" i="56"/>
  <c r="I3364" i="56"/>
  <c r="I3365" i="56"/>
  <c r="I3366" i="56"/>
  <c r="I3367" i="56"/>
  <c r="I3368" i="56"/>
  <c r="I3369" i="56"/>
  <c r="I3370" i="56"/>
  <c r="I3371" i="56"/>
  <c r="I3372" i="56"/>
  <c r="I3373" i="56"/>
  <c r="I3374" i="56"/>
  <c r="I3375" i="56"/>
  <c r="I3376" i="56"/>
  <c r="I3312" i="56"/>
  <c r="O3312" i="56"/>
  <c r="O3313" i="56"/>
  <c r="O3314" i="56"/>
  <c r="O3315" i="56"/>
  <c r="O3316" i="56"/>
  <c r="O3317" i="56"/>
  <c r="O3318" i="56"/>
  <c r="O3319" i="56"/>
  <c r="O3320" i="56"/>
  <c r="O3321" i="56"/>
  <c r="O3322" i="56"/>
  <c r="O3323" i="56"/>
  <c r="O3324" i="56"/>
  <c r="O3325" i="56"/>
  <c r="O3326" i="56"/>
  <c r="O3327" i="56"/>
  <c r="O3328" i="56"/>
  <c r="O3329" i="56"/>
  <c r="O3330" i="56"/>
  <c r="O3331" i="56"/>
  <c r="O3332" i="56"/>
  <c r="O3333" i="56"/>
  <c r="O3334" i="56"/>
  <c r="O3335" i="56"/>
  <c r="O3336" i="56"/>
  <c r="O3337" i="56"/>
  <c r="O3338" i="56"/>
  <c r="O3339" i="56"/>
  <c r="O3340" i="56"/>
  <c r="O3341" i="56"/>
  <c r="O3342" i="56"/>
  <c r="O3343" i="56"/>
  <c r="O3344" i="56"/>
  <c r="O3345" i="56"/>
  <c r="O3346" i="56"/>
  <c r="O3347" i="56"/>
  <c r="O3348" i="56"/>
  <c r="O3349" i="56"/>
  <c r="O3350" i="56"/>
  <c r="O3351" i="56"/>
  <c r="O3352" i="56"/>
  <c r="O3353" i="56"/>
  <c r="O3354" i="56"/>
  <c r="O3355" i="56"/>
  <c r="O3356" i="56"/>
  <c r="O3357" i="56"/>
  <c r="O3358" i="56"/>
  <c r="O3359" i="56"/>
  <c r="O3360" i="56"/>
  <c r="O3361" i="56"/>
  <c r="O3362" i="56"/>
  <c r="O3363" i="56"/>
  <c r="O3364" i="56"/>
  <c r="O3365" i="56"/>
  <c r="O3366" i="56"/>
  <c r="O3367" i="56"/>
  <c r="O3368" i="56"/>
  <c r="O3369" i="56"/>
  <c r="O3370" i="56"/>
  <c r="O3371" i="56"/>
  <c r="O3372" i="56"/>
  <c r="O3373" i="56"/>
  <c r="O3374" i="56"/>
  <c r="O3375" i="56"/>
  <c r="O3376" i="56"/>
  <c r="O3311" i="56"/>
  <c r="Y3247" i="56"/>
  <c r="Y3248" i="56"/>
  <c r="Y3249" i="56"/>
  <c r="Y3250" i="56"/>
  <c r="Y3251" i="56"/>
  <c r="Y3252" i="56"/>
  <c r="Y3253" i="56"/>
  <c r="Y3254" i="56"/>
  <c r="Y3255" i="56"/>
  <c r="Y3256" i="56"/>
  <c r="Y3257" i="56"/>
  <c r="Y3258" i="56"/>
  <c r="Y3259" i="56"/>
  <c r="Y3260" i="56"/>
  <c r="Y3261" i="56"/>
  <c r="Y3262" i="56"/>
  <c r="Y3263" i="56"/>
  <c r="Y3264" i="56"/>
  <c r="Y3265" i="56"/>
  <c r="Y3266" i="56"/>
  <c r="Y3267" i="56"/>
  <c r="Y3268" i="56"/>
  <c r="Y3269" i="56"/>
  <c r="Y3270" i="56"/>
  <c r="Y3271" i="56"/>
  <c r="Y3272" i="56"/>
  <c r="Y3273" i="56"/>
  <c r="Y3274" i="56"/>
  <c r="Y3275" i="56"/>
  <c r="Y3276" i="56"/>
  <c r="Y3277" i="56"/>
  <c r="Y3278" i="56"/>
  <c r="Y3279" i="56"/>
  <c r="Y3280" i="56"/>
  <c r="Y3281" i="56"/>
  <c r="Y3282" i="56"/>
  <c r="Y3283" i="56"/>
  <c r="Y3284" i="56"/>
  <c r="Y3285" i="56"/>
  <c r="Y3286" i="56"/>
  <c r="Y3287" i="56"/>
  <c r="Y3288" i="56"/>
  <c r="Y3289" i="56"/>
  <c r="Y3290" i="56"/>
  <c r="Y3291" i="56"/>
  <c r="Y3292" i="56"/>
  <c r="Y3293" i="56"/>
  <c r="Y3294" i="56"/>
  <c r="Y3295" i="56"/>
  <c r="Y3296" i="56"/>
  <c r="Y3297" i="56"/>
  <c r="Y3298" i="56"/>
  <c r="Y3299" i="56"/>
  <c r="Y3300" i="56"/>
  <c r="Y3301" i="56"/>
  <c r="Y3302" i="56"/>
  <c r="Y3303" i="56"/>
  <c r="Y3304" i="56"/>
  <c r="Y3305" i="56"/>
  <c r="Y3306" i="56"/>
  <c r="Y3307" i="56"/>
  <c r="Y3308" i="56"/>
  <c r="Y3309" i="56"/>
  <c r="Y3310" i="56"/>
  <c r="Y3311" i="56"/>
  <c r="T3247" i="56"/>
  <c r="T3248" i="56"/>
  <c r="T3249" i="56"/>
  <c r="T3250" i="56"/>
  <c r="T3251" i="56"/>
  <c r="T3252" i="56"/>
  <c r="T3253" i="56"/>
  <c r="T3254" i="56"/>
  <c r="T3255" i="56"/>
  <c r="T3256" i="56"/>
  <c r="T3257" i="56"/>
  <c r="T3258" i="56"/>
  <c r="T3259" i="56"/>
  <c r="T3260" i="56"/>
  <c r="T3261" i="56"/>
  <c r="T3262" i="56"/>
  <c r="T3263" i="56"/>
  <c r="T3264" i="56"/>
  <c r="T3265" i="56"/>
  <c r="T3266" i="56"/>
  <c r="T3267" i="56"/>
  <c r="T3268" i="56"/>
  <c r="T3269" i="56"/>
  <c r="T3270" i="56"/>
  <c r="T3271" i="56"/>
  <c r="T3272" i="56"/>
  <c r="T3273" i="56"/>
  <c r="T3274" i="56"/>
  <c r="T3275" i="56"/>
  <c r="T3276" i="56"/>
  <c r="T3277" i="56"/>
  <c r="T3278" i="56"/>
  <c r="T3279" i="56"/>
  <c r="T3280" i="56"/>
  <c r="T3281" i="56"/>
  <c r="T3282" i="56"/>
  <c r="T3283" i="56"/>
  <c r="T3284" i="56"/>
  <c r="T3285" i="56"/>
  <c r="T3286" i="56"/>
  <c r="T3287" i="56"/>
  <c r="T3288" i="56"/>
  <c r="T3289" i="56"/>
  <c r="T3290" i="56"/>
  <c r="T3291" i="56"/>
  <c r="T3292" i="56"/>
  <c r="T3293" i="56"/>
  <c r="T3294" i="56"/>
  <c r="T3295" i="56"/>
  <c r="T3296" i="56"/>
  <c r="T3297" i="56"/>
  <c r="T3298" i="56"/>
  <c r="T3299" i="56"/>
  <c r="T3300" i="56"/>
  <c r="T3301" i="56"/>
  <c r="T3302" i="56"/>
  <c r="T3303" i="56"/>
  <c r="T3304" i="56"/>
  <c r="T3305" i="56"/>
  <c r="T3306" i="56"/>
  <c r="T3307" i="56"/>
  <c r="T3308" i="56"/>
  <c r="T3309" i="56"/>
  <c r="T3310" i="56"/>
  <c r="T3311" i="56"/>
  <c r="R3247" i="56"/>
  <c r="R3248" i="56"/>
  <c r="R3249" i="56"/>
  <c r="R3250" i="56"/>
  <c r="R3251" i="56"/>
  <c r="R3252" i="56"/>
  <c r="R3253" i="56"/>
  <c r="R3254" i="56"/>
  <c r="R3255" i="56"/>
  <c r="R3256" i="56"/>
  <c r="R3257" i="56"/>
  <c r="R3258" i="56"/>
  <c r="R3259" i="56"/>
  <c r="R3260" i="56"/>
  <c r="R3261" i="56"/>
  <c r="R3262" i="56"/>
  <c r="R3263" i="56"/>
  <c r="R3264" i="56"/>
  <c r="R3265" i="56"/>
  <c r="R3266" i="56"/>
  <c r="R3267" i="56"/>
  <c r="R3268" i="56"/>
  <c r="R3269" i="56"/>
  <c r="R3270" i="56"/>
  <c r="R3271" i="56"/>
  <c r="R3272" i="56"/>
  <c r="R3273" i="56"/>
  <c r="R3274" i="56"/>
  <c r="R3275" i="56"/>
  <c r="R3276" i="56"/>
  <c r="R3277" i="56"/>
  <c r="R3278" i="56"/>
  <c r="R3279" i="56"/>
  <c r="R3280" i="56"/>
  <c r="R3281" i="56"/>
  <c r="R3282" i="56"/>
  <c r="R3283" i="56"/>
  <c r="R3284" i="56"/>
  <c r="R3285" i="56"/>
  <c r="R3286" i="56"/>
  <c r="R3287" i="56"/>
  <c r="R3288" i="56"/>
  <c r="R3289" i="56"/>
  <c r="R3290" i="56"/>
  <c r="R3291" i="56"/>
  <c r="R3292" i="56"/>
  <c r="R3293" i="56"/>
  <c r="R3294" i="56"/>
  <c r="R3295" i="56"/>
  <c r="R3296" i="56"/>
  <c r="R3297" i="56"/>
  <c r="R3298" i="56"/>
  <c r="R3299" i="56"/>
  <c r="R3300" i="56"/>
  <c r="R3301" i="56"/>
  <c r="R3302" i="56"/>
  <c r="R3303" i="56"/>
  <c r="R3304" i="56"/>
  <c r="R3305" i="56"/>
  <c r="R3306" i="56"/>
  <c r="R3307" i="56"/>
  <c r="R3308" i="56"/>
  <c r="R3309" i="56"/>
  <c r="R3310" i="56"/>
  <c r="R3311" i="56"/>
  <c r="O3247" i="56"/>
  <c r="O3248" i="56"/>
  <c r="O3249" i="56"/>
  <c r="O3250" i="56"/>
  <c r="O3251" i="56"/>
  <c r="O3252" i="56"/>
  <c r="O3253" i="56"/>
  <c r="O3254" i="56"/>
  <c r="O3255" i="56"/>
  <c r="O3256" i="56"/>
  <c r="O3257" i="56"/>
  <c r="O3258" i="56"/>
  <c r="O3259" i="56"/>
  <c r="O3260" i="56"/>
  <c r="O3261" i="56"/>
  <c r="O3262" i="56"/>
  <c r="O3263" i="56"/>
  <c r="O3264" i="56"/>
  <c r="O3265" i="56"/>
  <c r="O3266" i="56"/>
  <c r="O3267" i="56"/>
  <c r="O3268" i="56"/>
  <c r="O3269" i="56"/>
  <c r="O3270" i="56"/>
  <c r="O3271" i="56"/>
  <c r="O3272" i="56"/>
  <c r="O3273" i="56"/>
  <c r="O3274" i="56"/>
  <c r="O3275" i="56"/>
  <c r="O3276" i="56"/>
  <c r="O3277" i="56"/>
  <c r="O3278" i="56"/>
  <c r="O3279" i="56"/>
  <c r="O3280" i="56"/>
  <c r="O3281" i="56"/>
  <c r="O3282" i="56"/>
  <c r="O3283" i="56"/>
  <c r="O3284" i="56"/>
  <c r="O3285" i="56"/>
  <c r="O3286" i="56"/>
  <c r="O3287" i="56"/>
  <c r="O3288" i="56"/>
  <c r="O3289" i="56"/>
  <c r="O3290" i="56"/>
  <c r="O3291" i="56"/>
  <c r="O3292" i="56"/>
  <c r="O3293" i="56"/>
  <c r="O3294" i="56"/>
  <c r="O3295" i="56"/>
  <c r="O3296" i="56"/>
  <c r="O3297" i="56"/>
  <c r="O3298" i="56"/>
  <c r="O3299" i="56"/>
  <c r="O3300" i="56"/>
  <c r="O3301" i="56"/>
  <c r="O3302" i="56"/>
  <c r="O3303" i="56"/>
  <c r="O3304" i="56"/>
  <c r="O3305" i="56"/>
  <c r="O3306" i="56"/>
  <c r="O3307" i="56"/>
  <c r="O3308" i="56"/>
  <c r="O3309" i="56"/>
  <c r="O3310" i="56"/>
  <c r="I3253" i="56"/>
  <c r="I3254" i="56"/>
  <c r="I3255" i="56"/>
  <c r="I3256" i="56"/>
  <c r="I3257" i="56"/>
  <c r="I3258" i="56"/>
  <c r="I3259" i="56"/>
  <c r="I3260" i="56"/>
  <c r="I3261" i="56"/>
  <c r="I3262" i="56"/>
  <c r="I3263" i="56"/>
  <c r="I3264" i="56"/>
  <c r="I3265" i="56"/>
  <c r="I3266" i="56"/>
  <c r="I3267" i="56"/>
  <c r="I3268" i="56"/>
  <c r="I3269" i="56"/>
  <c r="I3270" i="56"/>
  <c r="I3271" i="56"/>
  <c r="I3272" i="56"/>
  <c r="I3273" i="56"/>
  <c r="I3274" i="56"/>
  <c r="I3275" i="56"/>
  <c r="I3276" i="56"/>
  <c r="I3277" i="56"/>
  <c r="I3278" i="56"/>
  <c r="I3279" i="56"/>
  <c r="I3280" i="56"/>
  <c r="I3281" i="56"/>
  <c r="I3282" i="56"/>
  <c r="I3283" i="56"/>
  <c r="I3284" i="56"/>
  <c r="I3285" i="56"/>
  <c r="I3286" i="56"/>
  <c r="I3287" i="56"/>
  <c r="I3288" i="56"/>
  <c r="I3289" i="56"/>
  <c r="I3290" i="56"/>
  <c r="I3291" i="56"/>
  <c r="I3292" i="56"/>
  <c r="I3293" i="56"/>
  <c r="I3294" i="56"/>
  <c r="I3295" i="56"/>
  <c r="I3296" i="56"/>
  <c r="I3297" i="56"/>
  <c r="I3298" i="56"/>
  <c r="I3299" i="56"/>
  <c r="I3300" i="56"/>
  <c r="I3301" i="56"/>
  <c r="I3302" i="56"/>
  <c r="I3303" i="56"/>
  <c r="I3304" i="56"/>
  <c r="I3305" i="56"/>
  <c r="I3306" i="56"/>
  <c r="I3307" i="56"/>
  <c r="I3308" i="56"/>
  <c r="I3309" i="56"/>
  <c r="I3310" i="56"/>
  <c r="I3248" i="56"/>
  <c r="I3249" i="56"/>
  <c r="I3250" i="56"/>
  <c r="I3251" i="56"/>
  <c r="I3252" i="56"/>
  <c r="I3247" i="56"/>
  <c r="I3246" i="56"/>
  <c r="I3221" i="56"/>
  <c r="Y3182" i="56"/>
  <c r="Y3183" i="56"/>
  <c r="Y3184" i="56"/>
  <c r="Y3185" i="56"/>
  <c r="Y3186" i="56"/>
  <c r="Y3187" i="56"/>
  <c r="Y3188" i="56"/>
  <c r="Y3189" i="56"/>
  <c r="Y3190" i="56"/>
  <c r="Y3191" i="56"/>
  <c r="Y3192" i="56"/>
  <c r="Y3193" i="56"/>
  <c r="Y3194" i="56"/>
  <c r="Y3195" i="56"/>
  <c r="Y3196" i="56"/>
  <c r="Y3197" i="56"/>
  <c r="Y3198" i="56"/>
  <c r="Y3199" i="56"/>
  <c r="Y3200" i="56"/>
  <c r="Y3201" i="56"/>
  <c r="Y3202" i="56"/>
  <c r="Y3203" i="56"/>
  <c r="Y3204" i="56"/>
  <c r="Y3205" i="56"/>
  <c r="Y3206" i="56"/>
  <c r="Y3207" i="56"/>
  <c r="Y3208" i="56"/>
  <c r="Y3209" i="56"/>
  <c r="Y3210" i="56"/>
  <c r="Y3211" i="56"/>
  <c r="Y3212" i="56"/>
  <c r="Y3213" i="56"/>
  <c r="Y3214" i="56"/>
  <c r="Y3215" i="56"/>
  <c r="Y3216" i="56"/>
  <c r="Y3217" i="56"/>
  <c r="Y3218" i="56"/>
  <c r="Y3219" i="56"/>
  <c r="Y3220" i="56"/>
  <c r="Y3221" i="56"/>
  <c r="Y3222" i="56"/>
  <c r="Y3223" i="56"/>
  <c r="Y3224" i="56"/>
  <c r="Y3225" i="56"/>
  <c r="Y3226" i="56"/>
  <c r="Y3227" i="56"/>
  <c r="Y3228" i="56"/>
  <c r="Y3229" i="56"/>
  <c r="Y3230" i="56"/>
  <c r="Y3231" i="56"/>
  <c r="Y3232" i="56"/>
  <c r="Y3233" i="56"/>
  <c r="Y3234" i="56"/>
  <c r="Y3235" i="56"/>
  <c r="Y3236" i="56"/>
  <c r="Y3237" i="56"/>
  <c r="Y3238" i="56"/>
  <c r="Y3239" i="56"/>
  <c r="Y3240" i="56"/>
  <c r="Y3241" i="56"/>
  <c r="Y3242" i="56"/>
  <c r="Y3243" i="56"/>
  <c r="Y3244" i="56"/>
  <c r="Y3245" i="56"/>
  <c r="Y3246" i="56"/>
  <c r="T3182" i="56"/>
  <c r="T3183" i="56"/>
  <c r="T3184" i="56"/>
  <c r="T3185" i="56"/>
  <c r="T3186" i="56"/>
  <c r="T3187" i="56"/>
  <c r="T3188" i="56"/>
  <c r="T3189" i="56"/>
  <c r="T3190" i="56"/>
  <c r="T3191" i="56"/>
  <c r="T3192" i="56"/>
  <c r="T3193" i="56"/>
  <c r="T3194" i="56"/>
  <c r="T3195" i="56"/>
  <c r="T3196" i="56"/>
  <c r="T3197" i="56"/>
  <c r="T3198" i="56"/>
  <c r="T3199" i="56"/>
  <c r="T3200" i="56"/>
  <c r="T3201" i="56"/>
  <c r="T3202" i="56"/>
  <c r="T3203" i="56"/>
  <c r="T3204" i="56"/>
  <c r="T3205" i="56"/>
  <c r="T3206" i="56"/>
  <c r="T3207" i="56"/>
  <c r="T3208" i="56"/>
  <c r="T3209" i="56"/>
  <c r="T3210" i="56"/>
  <c r="T3211" i="56"/>
  <c r="T3212" i="56"/>
  <c r="T3213" i="56"/>
  <c r="T3214" i="56"/>
  <c r="T3215" i="56"/>
  <c r="T3216" i="56"/>
  <c r="T3217" i="56"/>
  <c r="T3218" i="56"/>
  <c r="T3219" i="56"/>
  <c r="T3220" i="56"/>
  <c r="T3221" i="56"/>
  <c r="T3222" i="56"/>
  <c r="T3223" i="56"/>
  <c r="T3224" i="56"/>
  <c r="T3225" i="56"/>
  <c r="T3226" i="56"/>
  <c r="T3227" i="56"/>
  <c r="T3228" i="56"/>
  <c r="T3229" i="56"/>
  <c r="T3230" i="56"/>
  <c r="T3231" i="56"/>
  <c r="T3232" i="56"/>
  <c r="T3233" i="56"/>
  <c r="T3234" i="56"/>
  <c r="T3235" i="56"/>
  <c r="T3236" i="56"/>
  <c r="T3237" i="56"/>
  <c r="T3238" i="56"/>
  <c r="T3239" i="56"/>
  <c r="T3240" i="56"/>
  <c r="T3241" i="56"/>
  <c r="T3242" i="56"/>
  <c r="T3243" i="56"/>
  <c r="T3244" i="56"/>
  <c r="T3245" i="56"/>
  <c r="T3246" i="56"/>
  <c r="R3182" i="56"/>
  <c r="R3183" i="56"/>
  <c r="R3184" i="56"/>
  <c r="R3185" i="56"/>
  <c r="R3186" i="56"/>
  <c r="R3187" i="56"/>
  <c r="R3188" i="56"/>
  <c r="R3189" i="56"/>
  <c r="R3190" i="56"/>
  <c r="R3191" i="56"/>
  <c r="R3192" i="56"/>
  <c r="R3193" i="56"/>
  <c r="R3194" i="56"/>
  <c r="R3195" i="56"/>
  <c r="R3196" i="56"/>
  <c r="R3197" i="56"/>
  <c r="R3198" i="56"/>
  <c r="R3199" i="56"/>
  <c r="R3200" i="56"/>
  <c r="R3201" i="56"/>
  <c r="R3202" i="56"/>
  <c r="R3203" i="56"/>
  <c r="R3204" i="56"/>
  <c r="R3205" i="56"/>
  <c r="R3206" i="56"/>
  <c r="R3207" i="56"/>
  <c r="R3208" i="56"/>
  <c r="R3209" i="56"/>
  <c r="R3210" i="56"/>
  <c r="R3211" i="56"/>
  <c r="R3212" i="56"/>
  <c r="R3213" i="56"/>
  <c r="R3214" i="56"/>
  <c r="R3215" i="56"/>
  <c r="R3216" i="56"/>
  <c r="R3217" i="56"/>
  <c r="R3218" i="56"/>
  <c r="R3219" i="56"/>
  <c r="R3220" i="56"/>
  <c r="R3221" i="56"/>
  <c r="R3222" i="56"/>
  <c r="R3223" i="56"/>
  <c r="R3224" i="56"/>
  <c r="R3225" i="56"/>
  <c r="R3226" i="56"/>
  <c r="R3227" i="56"/>
  <c r="R3228" i="56"/>
  <c r="R3229" i="56"/>
  <c r="R3230" i="56"/>
  <c r="R3231" i="56"/>
  <c r="R3232" i="56"/>
  <c r="R3233" i="56"/>
  <c r="R3234" i="56"/>
  <c r="R3235" i="56"/>
  <c r="R3236" i="56"/>
  <c r="R3237" i="56"/>
  <c r="R3238" i="56"/>
  <c r="R3239" i="56"/>
  <c r="R3240" i="56"/>
  <c r="R3241" i="56"/>
  <c r="R3242" i="56"/>
  <c r="R3243" i="56"/>
  <c r="R3244" i="56"/>
  <c r="R3245" i="56"/>
  <c r="R3246" i="56"/>
  <c r="O3201" i="56"/>
  <c r="O3202" i="56"/>
  <c r="O3203" i="56"/>
  <c r="O3204" i="56"/>
  <c r="O3205" i="56"/>
  <c r="O3206" i="56"/>
  <c r="O3207" i="56"/>
  <c r="O3208" i="56"/>
  <c r="O3209" i="56"/>
  <c r="O3210" i="56"/>
  <c r="O3211" i="56"/>
  <c r="O3212" i="56"/>
  <c r="O3213" i="56"/>
  <c r="O3214" i="56"/>
  <c r="O3215" i="56"/>
  <c r="O3216" i="56"/>
  <c r="O3217" i="56"/>
  <c r="O3218" i="56"/>
  <c r="O3219" i="56"/>
  <c r="O3220" i="56"/>
  <c r="O3221" i="56"/>
  <c r="O3222" i="56"/>
  <c r="O3223" i="56"/>
  <c r="O3224" i="56"/>
  <c r="O3225" i="56"/>
  <c r="O3226" i="56"/>
  <c r="O3227" i="56"/>
  <c r="O3228" i="56"/>
  <c r="O3229" i="56"/>
  <c r="O3230" i="56"/>
  <c r="O3231" i="56"/>
  <c r="O3232" i="56"/>
  <c r="O3233" i="56"/>
  <c r="O3234" i="56"/>
  <c r="O3235" i="56"/>
  <c r="O3236" i="56"/>
  <c r="O3237" i="56"/>
  <c r="O3238" i="56"/>
  <c r="O3239" i="56"/>
  <c r="O3240" i="56"/>
  <c r="O3241" i="56"/>
  <c r="O3242" i="56"/>
  <c r="O3243" i="56"/>
  <c r="O3244" i="56"/>
  <c r="O3245" i="56"/>
  <c r="O3246" i="56"/>
  <c r="O3182" i="56"/>
  <c r="O3183" i="56"/>
  <c r="O3184" i="56"/>
  <c r="O3185" i="56"/>
  <c r="O3186" i="56"/>
  <c r="O3187" i="56"/>
  <c r="O3188" i="56"/>
  <c r="O3189" i="56"/>
  <c r="O3190" i="56"/>
  <c r="O3191" i="56"/>
  <c r="O3192" i="56"/>
  <c r="O3193" i="56"/>
  <c r="O3194" i="56"/>
  <c r="O3195" i="56"/>
  <c r="O3196" i="56"/>
  <c r="O3197" i="56"/>
  <c r="O3198" i="56"/>
  <c r="O3199" i="56"/>
  <c r="O3200" i="56"/>
  <c r="I3189" i="56"/>
  <c r="I3190" i="56"/>
  <c r="I3191" i="56"/>
  <c r="I3192" i="56"/>
  <c r="I3193" i="56"/>
  <c r="I3194" i="56"/>
  <c r="I3195" i="56"/>
  <c r="I3196" i="56"/>
  <c r="I3197" i="56"/>
  <c r="I3198" i="56"/>
  <c r="I3199" i="56"/>
  <c r="I3200" i="56"/>
  <c r="I3201" i="56"/>
  <c r="I3202" i="56"/>
  <c r="I3203" i="56"/>
  <c r="I3204" i="56"/>
  <c r="I3205" i="56"/>
  <c r="I3206" i="56"/>
  <c r="I3207" i="56"/>
  <c r="I3208" i="56"/>
  <c r="I3209" i="56"/>
  <c r="I3210" i="56"/>
  <c r="I3211" i="56"/>
  <c r="I3212" i="56"/>
  <c r="I3213" i="56"/>
  <c r="I3214" i="56"/>
  <c r="I3215" i="56"/>
  <c r="I3216" i="56"/>
  <c r="I3217" i="56"/>
  <c r="I3218" i="56"/>
  <c r="I3219" i="56"/>
  <c r="I3220" i="56"/>
  <c r="I3222" i="56"/>
  <c r="I3223" i="56"/>
  <c r="I3224" i="56"/>
  <c r="I3225" i="56"/>
  <c r="I3226" i="56"/>
  <c r="I3227" i="56"/>
  <c r="I3228" i="56"/>
  <c r="I3229" i="56"/>
  <c r="I3230" i="56"/>
  <c r="I3231" i="56"/>
  <c r="I3232" i="56"/>
  <c r="I3233" i="56"/>
  <c r="I3234" i="56"/>
  <c r="I3235" i="56"/>
  <c r="I3236" i="56"/>
  <c r="I3237" i="56"/>
  <c r="I3238" i="56"/>
  <c r="I3239" i="56"/>
  <c r="I3240" i="56"/>
  <c r="I3241" i="56"/>
  <c r="I3242" i="56"/>
  <c r="I3243" i="56"/>
  <c r="I3244" i="56"/>
  <c r="I3245" i="56"/>
  <c r="I3183" i="56"/>
  <c r="I3184" i="56"/>
  <c r="I3185" i="56"/>
  <c r="I3186" i="56"/>
  <c r="I3187" i="56"/>
  <c r="I3188" i="56"/>
  <c r="I3182" i="56"/>
  <c r="I3117" i="56"/>
  <c r="O3117" i="56"/>
  <c r="R3117" i="56"/>
  <c r="T3117" i="56"/>
  <c r="Y3117" i="56"/>
  <c r="I3118" i="56"/>
  <c r="O3118" i="56"/>
  <c r="R3118" i="56"/>
  <c r="T3118" i="56"/>
  <c r="Y3118" i="56"/>
  <c r="I3119" i="56"/>
  <c r="O3119" i="56"/>
  <c r="R3119" i="56"/>
  <c r="T3119" i="56"/>
  <c r="Y3119" i="56"/>
  <c r="I3120" i="56"/>
  <c r="O3120" i="56"/>
  <c r="R3120" i="56"/>
  <c r="T3120" i="56"/>
  <c r="Y3120" i="56"/>
  <c r="I3121" i="56"/>
  <c r="O3121" i="56"/>
  <c r="R3121" i="56"/>
  <c r="T3121" i="56"/>
  <c r="Y3121" i="56"/>
  <c r="I3122" i="56"/>
  <c r="O3122" i="56"/>
  <c r="R3122" i="56"/>
  <c r="T3122" i="56"/>
  <c r="Y3122" i="56"/>
  <c r="I3123" i="56"/>
  <c r="O3123" i="56"/>
  <c r="R3123" i="56"/>
  <c r="T3123" i="56"/>
  <c r="Y3123" i="56"/>
  <c r="I3124" i="56"/>
  <c r="O3124" i="56"/>
  <c r="R3124" i="56"/>
  <c r="T3124" i="56"/>
  <c r="Y3124" i="56"/>
  <c r="I3125" i="56"/>
  <c r="O3125" i="56"/>
  <c r="R3125" i="56"/>
  <c r="T3125" i="56"/>
  <c r="Y3125" i="56"/>
  <c r="I3126" i="56"/>
  <c r="O3126" i="56"/>
  <c r="R3126" i="56"/>
  <c r="T3126" i="56"/>
  <c r="Y3126" i="56"/>
  <c r="I3127" i="56"/>
  <c r="O3127" i="56"/>
  <c r="R3127" i="56"/>
  <c r="T3127" i="56"/>
  <c r="Y3127" i="56"/>
  <c r="I3128" i="56"/>
  <c r="O3128" i="56"/>
  <c r="R3128" i="56"/>
  <c r="T3128" i="56"/>
  <c r="Y3128" i="56"/>
  <c r="I3129" i="56"/>
  <c r="O3129" i="56"/>
  <c r="R3129" i="56"/>
  <c r="T3129" i="56"/>
  <c r="Y3129" i="56"/>
  <c r="I3130" i="56"/>
  <c r="O3130" i="56"/>
  <c r="R3130" i="56"/>
  <c r="T3130" i="56"/>
  <c r="Y3130" i="56"/>
  <c r="I3131" i="56"/>
  <c r="O3131" i="56"/>
  <c r="R3131" i="56"/>
  <c r="T3131" i="56"/>
  <c r="Y3131" i="56"/>
  <c r="I3132" i="56"/>
  <c r="O3132" i="56"/>
  <c r="R3132" i="56"/>
  <c r="T3132" i="56"/>
  <c r="Y3132" i="56"/>
  <c r="I3133" i="56"/>
  <c r="O3133" i="56"/>
  <c r="R3133" i="56"/>
  <c r="T3133" i="56"/>
  <c r="Y3133" i="56"/>
  <c r="I3134" i="56"/>
  <c r="O3134" i="56"/>
  <c r="R3134" i="56"/>
  <c r="T3134" i="56"/>
  <c r="Y3134" i="56"/>
  <c r="I3135" i="56"/>
  <c r="O3135" i="56"/>
  <c r="R3135" i="56"/>
  <c r="T3135" i="56"/>
  <c r="Y3135" i="56"/>
  <c r="I3136" i="56"/>
  <c r="O3136" i="56"/>
  <c r="R3136" i="56"/>
  <c r="T3136" i="56"/>
  <c r="Y3136" i="56"/>
  <c r="I3137" i="56"/>
  <c r="O3137" i="56"/>
  <c r="R3137" i="56"/>
  <c r="T3137" i="56"/>
  <c r="Y3137" i="56"/>
  <c r="I3138" i="56"/>
  <c r="O3138" i="56"/>
  <c r="R3138" i="56"/>
  <c r="T3138" i="56"/>
  <c r="Y3138" i="56"/>
  <c r="I3139" i="56"/>
  <c r="O3139" i="56"/>
  <c r="R3139" i="56"/>
  <c r="T3139" i="56"/>
  <c r="Y3139" i="56"/>
  <c r="I3140" i="56"/>
  <c r="O3140" i="56"/>
  <c r="R3140" i="56"/>
  <c r="T3140" i="56"/>
  <c r="Y3140" i="56"/>
  <c r="I3141" i="56"/>
  <c r="O3141" i="56"/>
  <c r="R3141" i="56"/>
  <c r="T3141" i="56"/>
  <c r="Y3141" i="56"/>
  <c r="I3142" i="56"/>
  <c r="O3142" i="56"/>
  <c r="R3142" i="56"/>
  <c r="T3142" i="56"/>
  <c r="Y3142" i="56"/>
  <c r="I3143" i="56"/>
  <c r="O3143" i="56"/>
  <c r="R3143" i="56"/>
  <c r="T3143" i="56"/>
  <c r="Y3143" i="56"/>
  <c r="I3144" i="56"/>
  <c r="O3144" i="56"/>
  <c r="R3144" i="56"/>
  <c r="T3144" i="56"/>
  <c r="Y3144" i="56"/>
  <c r="I3145" i="56"/>
  <c r="O3145" i="56"/>
  <c r="R3145" i="56"/>
  <c r="T3145" i="56"/>
  <c r="Y3145" i="56"/>
  <c r="I3146" i="56"/>
  <c r="O3146" i="56"/>
  <c r="R3146" i="56"/>
  <c r="T3146" i="56"/>
  <c r="Y3146" i="56"/>
  <c r="I3147" i="56"/>
  <c r="O3147" i="56"/>
  <c r="R3147" i="56"/>
  <c r="T3147" i="56"/>
  <c r="Y3147" i="56"/>
  <c r="I3148" i="56"/>
  <c r="O3148" i="56"/>
  <c r="R3148" i="56"/>
  <c r="T3148" i="56"/>
  <c r="Y3148" i="56"/>
  <c r="I3149" i="56"/>
  <c r="O3149" i="56"/>
  <c r="R3149" i="56"/>
  <c r="T3149" i="56"/>
  <c r="Y3149" i="56"/>
  <c r="I3150" i="56"/>
  <c r="O3150" i="56"/>
  <c r="R3150" i="56"/>
  <c r="T3150" i="56"/>
  <c r="Y3150" i="56"/>
  <c r="I3151" i="56"/>
  <c r="O3151" i="56"/>
  <c r="R3151" i="56"/>
  <c r="T3151" i="56"/>
  <c r="Y3151" i="56"/>
  <c r="I3152" i="56"/>
  <c r="O3152" i="56"/>
  <c r="R3152" i="56"/>
  <c r="T3152" i="56"/>
  <c r="Y3152" i="56"/>
  <c r="I3153" i="56"/>
  <c r="O3153" i="56"/>
  <c r="R3153" i="56"/>
  <c r="T3153" i="56"/>
  <c r="Y3153" i="56"/>
  <c r="I3154" i="56"/>
  <c r="O3154" i="56"/>
  <c r="R3154" i="56"/>
  <c r="T3154" i="56"/>
  <c r="Y3154" i="56"/>
  <c r="I3155" i="56"/>
  <c r="O3155" i="56"/>
  <c r="R3155" i="56"/>
  <c r="T3155" i="56"/>
  <c r="Y3155" i="56"/>
  <c r="I3156" i="56"/>
  <c r="O3156" i="56"/>
  <c r="R3156" i="56"/>
  <c r="T3156" i="56"/>
  <c r="Y3156" i="56"/>
  <c r="I3157" i="56"/>
  <c r="O3157" i="56"/>
  <c r="R3157" i="56"/>
  <c r="T3157" i="56"/>
  <c r="Y3157" i="56"/>
  <c r="I3158" i="56"/>
  <c r="O3158" i="56"/>
  <c r="R3158" i="56"/>
  <c r="T3158" i="56"/>
  <c r="Y3158" i="56"/>
  <c r="I3159" i="56"/>
  <c r="O3159" i="56"/>
  <c r="R3159" i="56"/>
  <c r="T3159" i="56"/>
  <c r="Y3159" i="56"/>
  <c r="I3160" i="56"/>
  <c r="O3160" i="56"/>
  <c r="R3160" i="56"/>
  <c r="T3160" i="56"/>
  <c r="Y3160" i="56"/>
  <c r="I3161" i="56"/>
  <c r="O3161" i="56"/>
  <c r="R3161" i="56"/>
  <c r="T3161" i="56"/>
  <c r="Y3161" i="56"/>
  <c r="I3162" i="56"/>
  <c r="O3162" i="56"/>
  <c r="R3162" i="56"/>
  <c r="T3162" i="56"/>
  <c r="Y3162" i="56"/>
  <c r="I3163" i="56"/>
  <c r="O3163" i="56"/>
  <c r="R3163" i="56"/>
  <c r="T3163" i="56"/>
  <c r="Y3163" i="56"/>
  <c r="I3164" i="56"/>
  <c r="O3164" i="56"/>
  <c r="R3164" i="56"/>
  <c r="T3164" i="56"/>
  <c r="Y3164" i="56"/>
  <c r="I3165" i="56"/>
  <c r="O3165" i="56"/>
  <c r="R3165" i="56"/>
  <c r="T3165" i="56"/>
  <c r="Y3165" i="56"/>
  <c r="I3166" i="56"/>
  <c r="O3166" i="56"/>
  <c r="R3166" i="56"/>
  <c r="T3166" i="56"/>
  <c r="Y3166" i="56"/>
  <c r="I3167" i="56"/>
  <c r="O3167" i="56"/>
  <c r="R3167" i="56"/>
  <c r="T3167" i="56"/>
  <c r="Y3167" i="56"/>
  <c r="I3168" i="56"/>
  <c r="O3168" i="56"/>
  <c r="R3168" i="56"/>
  <c r="T3168" i="56"/>
  <c r="Y3168" i="56"/>
  <c r="I3169" i="56"/>
  <c r="O3169" i="56"/>
  <c r="R3169" i="56"/>
  <c r="T3169" i="56"/>
  <c r="Y3169" i="56"/>
  <c r="I3170" i="56"/>
  <c r="O3170" i="56"/>
  <c r="R3170" i="56"/>
  <c r="T3170" i="56"/>
  <c r="Y3170" i="56"/>
  <c r="I3171" i="56"/>
  <c r="O3171" i="56"/>
  <c r="R3171" i="56"/>
  <c r="T3171" i="56"/>
  <c r="Y3171" i="56"/>
  <c r="I3172" i="56"/>
  <c r="O3172" i="56"/>
  <c r="R3172" i="56"/>
  <c r="T3172" i="56"/>
  <c r="Y3172" i="56"/>
  <c r="I3173" i="56"/>
  <c r="O3173" i="56"/>
  <c r="R3173" i="56"/>
  <c r="T3173" i="56"/>
  <c r="Y3173" i="56"/>
  <c r="I3174" i="56"/>
  <c r="O3174" i="56"/>
  <c r="R3174" i="56"/>
  <c r="T3174" i="56"/>
  <c r="Y3174" i="56"/>
  <c r="I3175" i="56"/>
  <c r="O3175" i="56"/>
  <c r="R3175" i="56"/>
  <c r="T3175" i="56"/>
  <c r="Y3175" i="56"/>
  <c r="I3176" i="56"/>
  <c r="O3176" i="56"/>
  <c r="R3176" i="56"/>
  <c r="T3176" i="56"/>
  <c r="Y3176" i="56"/>
  <c r="I3177" i="56"/>
  <c r="O3177" i="56"/>
  <c r="R3177" i="56"/>
  <c r="T3177" i="56"/>
  <c r="Y3177" i="56"/>
  <c r="I3178" i="56"/>
  <c r="O3178" i="56"/>
  <c r="R3178" i="56"/>
  <c r="T3178" i="56"/>
  <c r="Y3178" i="56"/>
  <c r="I3179" i="56"/>
  <c r="O3179" i="56"/>
  <c r="R3179" i="56"/>
  <c r="T3179" i="56"/>
  <c r="Y3179" i="56"/>
  <c r="I3180" i="56"/>
  <c r="O3180" i="56"/>
  <c r="R3180" i="56"/>
  <c r="T3180" i="56"/>
  <c r="Y3180" i="56"/>
  <c r="I3181" i="56"/>
  <c r="O3181" i="56"/>
  <c r="R3181" i="56"/>
  <c r="T3181" i="56"/>
  <c r="Y3181" i="56"/>
  <c r="Y3116" i="56"/>
  <c r="Y3115" i="56"/>
  <c r="Y3114" i="56"/>
  <c r="Y3113" i="56"/>
  <c r="Y3112" i="56"/>
  <c r="Y3111" i="56"/>
  <c r="Y3110" i="56"/>
  <c r="Y3109" i="56"/>
  <c r="Y3108" i="56"/>
  <c r="Y3107" i="56"/>
  <c r="Y3106" i="56"/>
  <c r="Y3105" i="56"/>
  <c r="Y3104" i="56"/>
  <c r="Y3103" i="56"/>
  <c r="Y3102" i="56"/>
  <c r="Y3101" i="56"/>
  <c r="Y3100" i="56"/>
  <c r="Y3099" i="56"/>
  <c r="Y3098" i="56"/>
  <c r="Y3097" i="56"/>
  <c r="Y3096" i="56"/>
  <c r="Y3095" i="56"/>
  <c r="Y3094" i="56"/>
  <c r="Y3093" i="56"/>
  <c r="Y3092" i="56"/>
  <c r="Y3091" i="56"/>
  <c r="Y3090" i="56"/>
  <c r="Y3089" i="56"/>
  <c r="Y3088" i="56"/>
  <c r="Y3087" i="56"/>
  <c r="Y3086" i="56"/>
  <c r="Y3085" i="56"/>
  <c r="Y3084" i="56"/>
  <c r="Y3083" i="56"/>
  <c r="Y3082" i="56"/>
  <c r="Y3081" i="56"/>
  <c r="Y3080" i="56"/>
  <c r="Y3079" i="56"/>
  <c r="Y3078" i="56"/>
  <c r="Y3077" i="56"/>
  <c r="Y3076" i="56"/>
  <c r="Y3075" i="56"/>
  <c r="Y3074" i="56"/>
  <c r="Y3073" i="56"/>
  <c r="Y3072" i="56"/>
  <c r="Y3071" i="56"/>
  <c r="Y3070" i="56"/>
  <c r="Y3069" i="56"/>
  <c r="Y3068" i="56"/>
  <c r="Y3067" i="56"/>
  <c r="Y3066" i="56"/>
  <c r="Y3065" i="56"/>
  <c r="Y3064" i="56"/>
  <c r="Y3063" i="56"/>
  <c r="Y3062" i="56"/>
  <c r="Y3061" i="56"/>
  <c r="Y3060" i="56"/>
  <c r="Y3059" i="56"/>
  <c r="Y3058" i="56"/>
  <c r="Y3057" i="56"/>
  <c r="Y3056" i="56"/>
  <c r="Y3055" i="56"/>
  <c r="Y3054" i="56"/>
  <c r="Y3053" i="56"/>
  <c r="Y3052" i="56"/>
  <c r="T3116" i="56"/>
  <c r="T3115" i="56"/>
  <c r="T3114" i="56"/>
  <c r="T3113" i="56"/>
  <c r="T3112" i="56"/>
  <c r="T3111" i="56"/>
  <c r="T3110" i="56"/>
  <c r="T3109" i="56"/>
  <c r="T3108" i="56"/>
  <c r="T3107" i="56"/>
  <c r="T3106" i="56"/>
  <c r="T3105" i="56"/>
  <c r="T3104" i="56"/>
  <c r="T3103" i="56"/>
  <c r="T3102" i="56"/>
  <c r="T3101" i="56"/>
  <c r="T3100" i="56"/>
  <c r="T3099" i="56"/>
  <c r="T3098" i="56"/>
  <c r="T3097" i="56"/>
  <c r="T3096" i="56"/>
  <c r="T3095" i="56"/>
  <c r="T3094" i="56"/>
  <c r="T3093" i="56"/>
  <c r="T3092" i="56"/>
  <c r="T3091" i="56"/>
  <c r="T3090" i="56"/>
  <c r="T3089" i="56"/>
  <c r="T3088" i="56"/>
  <c r="T3087" i="56"/>
  <c r="T3086" i="56"/>
  <c r="T3085" i="56"/>
  <c r="T3084" i="56"/>
  <c r="T3083" i="56"/>
  <c r="T3082" i="56"/>
  <c r="T3081" i="56"/>
  <c r="T3080" i="56"/>
  <c r="T3079" i="56"/>
  <c r="T3078" i="56"/>
  <c r="T3077" i="56"/>
  <c r="T3076" i="56"/>
  <c r="T3075" i="56"/>
  <c r="T3074" i="56"/>
  <c r="T3073" i="56"/>
  <c r="T3072" i="56"/>
  <c r="T3071" i="56"/>
  <c r="T3070" i="56"/>
  <c r="T3069" i="56"/>
  <c r="T3068" i="56"/>
  <c r="T3067" i="56"/>
  <c r="T3066" i="56"/>
  <c r="T3065" i="56"/>
  <c r="T3064" i="56"/>
  <c r="T3063" i="56"/>
  <c r="T3062" i="56"/>
  <c r="T3061" i="56"/>
  <c r="T3060" i="56"/>
  <c r="T3059" i="56"/>
  <c r="T3058" i="56"/>
  <c r="T3057" i="56"/>
  <c r="T3056" i="56"/>
  <c r="T3055" i="56"/>
  <c r="T3054" i="56"/>
  <c r="T3053" i="56"/>
  <c r="T3052" i="56"/>
  <c r="R3116" i="56"/>
  <c r="R3115" i="56"/>
  <c r="R3114" i="56"/>
  <c r="R3113" i="56"/>
  <c r="R3112" i="56"/>
  <c r="R3111" i="56"/>
  <c r="R3110" i="56"/>
  <c r="R3109" i="56"/>
  <c r="R3108" i="56"/>
  <c r="R3107" i="56"/>
  <c r="R3106" i="56"/>
  <c r="R3105" i="56"/>
  <c r="R3104" i="56"/>
  <c r="R3103" i="56"/>
  <c r="R3102" i="56"/>
  <c r="R3101" i="56"/>
  <c r="R3100" i="56"/>
  <c r="R3099" i="56"/>
  <c r="R3098" i="56"/>
  <c r="R3097" i="56"/>
  <c r="R3096" i="56"/>
  <c r="R3095" i="56"/>
  <c r="R3094" i="56"/>
  <c r="R3093" i="56"/>
  <c r="R3092" i="56"/>
  <c r="R3091" i="56"/>
  <c r="R3090" i="56"/>
  <c r="R3089" i="56"/>
  <c r="R3088" i="56"/>
  <c r="R3087" i="56"/>
  <c r="R3086" i="56"/>
  <c r="R3085" i="56"/>
  <c r="R3084" i="56"/>
  <c r="R3083" i="56"/>
  <c r="R3082" i="56"/>
  <c r="R3081" i="56"/>
  <c r="R3080" i="56"/>
  <c r="R3079" i="56"/>
  <c r="R3078" i="56"/>
  <c r="R3077" i="56"/>
  <c r="R3076" i="56"/>
  <c r="R3075" i="56"/>
  <c r="R3074" i="56"/>
  <c r="R3073" i="56"/>
  <c r="R3072" i="56"/>
  <c r="R3071" i="56"/>
  <c r="R3070" i="56"/>
  <c r="R3069" i="56"/>
  <c r="R3068" i="56"/>
  <c r="R3067" i="56"/>
  <c r="R3066" i="56"/>
  <c r="R3065" i="56"/>
  <c r="R3064" i="56"/>
  <c r="R3063" i="56"/>
  <c r="R3062" i="56"/>
  <c r="R3061" i="56"/>
  <c r="R3060" i="56"/>
  <c r="R3059" i="56"/>
  <c r="R3058" i="56"/>
  <c r="R3057" i="56"/>
  <c r="R3056" i="56"/>
  <c r="R3055" i="56"/>
  <c r="R3054" i="56"/>
  <c r="R3053" i="56"/>
  <c r="R3052" i="56"/>
  <c r="O3116" i="56"/>
  <c r="O3115" i="56"/>
  <c r="O3114" i="56"/>
  <c r="O3113" i="56"/>
  <c r="O3112" i="56"/>
  <c r="O3111" i="56"/>
  <c r="O3110" i="56"/>
  <c r="O3109" i="56"/>
  <c r="O3108" i="56"/>
  <c r="O3107" i="56"/>
  <c r="O3106" i="56"/>
  <c r="O3105" i="56"/>
  <c r="O3104" i="56"/>
  <c r="O3103" i="56"/>
  <c r="O3102" i="56"/>
  <c r="O3101" i="56"/>
  <c r="O3100" i="56"/>
  <c r="O3099" i="56"/>
  <c r="O3098" i="56"/>
  <c r="O3097" i="56"/>
  <c r="O3096" i="56"/>
  <c r="O3095" i="56"/>
  <c r="O3094" i="56"/>
  <c r="O3093" i="56"/>
  <c r="O3092" i="56"/>
  <c r="O3091" i="56"/>
  <c r="O3090" i="56"/>
  <c r="O3089" i="56"/>
  <c r="O3088" i="56"/>
  <c r="O3087" i="56"/>
  <c r="O3086" i="56"/>
  <c r="O3085" i="56"/>
  <c r="O3084" i="56"/>
  <c r="O3083" i="56"/>
  <c r="O3082" i="56"/>
  <c r="O3081" i="56"/>
  <c r="O3080" i="56"/>
  <c r="O3079" i="56"/>
  <c r="O3078" i="56"/>
  <c r="O3077" i="56"/>
  <c r="O3076" i="56"/>
  <c r="O3075" i="56"/>
  <c r="O3074" i="56"/>
  <c r="O3073" i="56"/>
  <c r="O3072" i="56"/>
  <c r="O3071" i="56"/>
  <c r="O3070" i="56"/>
  <c r="O3069" i="56"/>
  <c r="O3068" i="56"/>
  <c r="O3067" i="56"/>
  <c r="O3066" i="56"/>
  <c r="O3065" i="56"/>
  <c r="O3064" i="56"/>
  <c r="O3063" i="56"/>
  <c r="O3062" i="56"/>
  <c r="O3061" i="56"/>
  <c r="O3060" i="56"/>
  <c r="O3059" i="56"/>
  <c r="O3058" i="56"/>
  <c r="O3057" i="56"/>
  <c r="O3056" i="56"/>
  <c r="O3055" i="56"/>
  <c r="O3054" i="56"/>
  <c r="O3053" i="56"/>
  <c r="O3052" i="56"/>
  <c r="I3116" i="56"/>
  <c r="I3115" i="56"/>
  <c r="I3114" i="56"/>
  <c r="I3113" i="56"/>
  <c r="I3112" i="56"/>
  <c r="I3111" i="56"/>
  <c r="I3110" i="56"/>
  <c r="I3109" i="56"/>
  <c r="I3108" i="56"/>
  <c r="I3107" i="56"/>
  <c r="I3106" i="56"/>
  <c r="I3105" i="56"/>
  <c r="I3104" i="56"/>
  <c r="I3103" i="56"/>
  <c r="I3102" i="56"/>
  <c r="I3101" i="56"/>
  <c r="I3100" i="56"/>
  <c r="I3099" i="56"/>
  <c r="I3098" i="56"/>
  <c r="I3097" i="56"/>
  <c r="I3096" i="56"/>
  <c r="I3095" i="56"/>
  <c r="I3094" i="56"/>
  <c r="I3093" i="56"/>
  <c r="I3092" i="56"/>
  <c r="I3091" i="56"/>
  <c r="I3090" i="56"/>
  <c r="I3089" i="56"/>
  <c r="I3088" i="56"/>
  <c r="I3087" i="56"/>
  <c r="I3086" i="56"/>
  <c r="I3085" i="56"/>
  <c r="I3084" i="56"/>
  <c r="I3083" i="56"/>
  <c r="I3082" i="56"/>
  <c r="I3081" i="56"/>
  <c r="I3080" i="56"/>
  <c r="I3079" i="56"/>
  <c r="I3078" i="56"/>
  <c r="I3077" i="56"/>
  <c r="I3076" i="56"/>
  <c r="I3075" i="56"/>
  <c r="I3074" i="56"/>
  <c r="I3073" i="56"/>
  <c r="I3072" i="56"/>
  <c r="I3071" i="56"/>
  <c r="I3070" i="56"/>
  <c r="I3069" i="56"/>
  <c r="I3068" i="56"/>
  <c r="I3067" i="56"/>
  <c r="I3066" i="56"/>
  <c r="I3065" i="56"/>
  <c r="I3064" i="56"/>
  <c r="I3063" i="56"/>
  <c r="I3062" i="56"/>
  <c r="I3061" i="56"/>
  <c r="I3060" i="56"/>
  <c r="I3059" i="56"/>
  <c r="I3058" i="56"/>
  <c r="I3057" i="56"/>
  <c r="I3056" i="56"/>
  <c r="I3055" i="56"/>
  <c r="I3054" i="56"/>
  <c r="I3053" i="56"/>
  <c r="I3052" i="56"/>
  <c r="U59" i="45"/>
  <c r="D63" i="45"/>
  <c r="D62" i="45"/>
  <c r="D61" i="45"/>
  <c r="D60" i="45"/>
  <c r="D58" i="45"/>
  <c r="D57" i="45"/>
  <c r="D56" i="45"/>
  <c r="Y3051" i="56"/>
  <c r="Y3050" i="56"/>
  <c r="Y3049" i="56"/>
  <c r="Y3048" i="56"/>
  <c r="Y3047" i="56"/>
  <c r="Y3046" i="56"/>
  <c r="Y3045" i="56"/>
  <c r="Y3044" i="56"/>
  <c r="Y3043" i="56"/>
  <c r="Y3042" i="56"/>
  <c r="Y3041" i="56"/>
  <c r="Y3040" i="56"/>
  <c r="Y3039" i="56"/>
  <c r="Y3038" i="56"/>
  <c r="Y3037" i="56"/>
  <c r="Y3036" i="56"/>
  <c r="Y3035" i="56"/>
  <c r="Y3034" i="56"/>
  <c r="Y3033" i="56"/>
  <c r="Y3032" i="56"/>
  <c r="Y3031" i="56"/>
  <c r="Y3030" i="56"/>
  <c r="Y3029" i="56"/>
  <c r="Y3028" i="56"/>
  <c r="Y3027" i="56"/>
  <c r="Y3026" i="56"/>
  <c r="Y3025" i="56"/>
  <c r="Y3024" i="56"/>
  <c r="Y3023" i="56"/>
  <c r="Y3022" i="56"/>
  <c r="Y3021" i="56"/>
  <c r="Y3020" i="56"/>
  <c r="Y3019" i="56"/>
  <c r="Y3018" i="56"/>
  <c r="Y3017" i="56"/>
  <c r="Y3016" i="56"/>
  <c r="Y3015" i="56"/>
  <c r="Y3014" i="56"/>
  <c r="Y3013" i="56"/>
  <c r="Y3012" i="56"/>
  <c r="Y3011" i="56"/>
  <c r="Y3010" i="56"/>
  <c r="Y3009" i="56"/>
  <c r="Y3008" i="56"/>
  <c r="Y3007" i="56"/>
  <c r="Y3006" i="56"/>
  <c r="Y3005" i="56"/>
  <c r="Y3004" i="56"/>
  <c r="Y3003" i="56"/>
  <c r="Y3002" i="56"/>
  <c r="Y3001" i="56"/>
  <c r="Y3000" i="56"/>
  <c r="Y2999" i="56"/>
  <c r="Y2998" i="56"/>
  <c r="Y2997" i="56"/>
  <c r="Y2996" i="56"/>
  <c r="Y2995" i="56"/>
  <c r="Y2994" i="56"/>
  <c r="Y2993" i="56"/>
  <c r="Y2992" i="56"/>
  <c r="Y2991" i="56"/>
  <c r="Y2990" i="56"/>
  <c r="Y2989" i="56"/>
  <c r="Y2988" i="56"/>
  <c r="T3051" i="56"/>
  <c r="T3050" i="56"/>
  <c r="T3049" i="56"/>
  <c r="T3048" i="56"/>
  <c r="T3047" i="56"/>
  <c r="T3046" i="56"/>
  <c r="T3045" i="56"/>
  <c r="T3044" i="56"/>
  <c r="T3043" i="56"/>
  <c r="T3042" i="56"/>
  <c r="T3041" i="56"/>
  <c r="T3040" i="56"/>
  <c r="T3039" i="56"/>
  <c r="T3038" i="56"/>
  <c r="T3037" i="56"/>
  <c r="T3036" i="56"/>
  <c r="T3035" i="56"/>
  <c r="T3034" i="56"/>
  <c r="T3033" i="56"/>
  <c r="T3032" i="56"/>
  <c r="T3031" i="56"/>
  <c r="T3030" i="56"/>
  <c r="T3029" i="56"/>
  <c r="T3028" i="56"/>
  <c r="T3027" i="56"/>
  <c r="T3026" i="56"/>
  <c r="T3025" i="56"/>
  <c r="T3024" i="56"/>
  <c r="T3023" i="56"/>
  <c r="T3022" i="56"/>
  <c r="T3021" i="56"/>
  <c r="T3020" i="56"/>
  <c r="T3019" i="56"/>
  <c r="T3018" i="56"/>
  <c r="T3017" i="56"/>
  <c r="T3016" i="56"/>
  <c r="T3015" i="56"/>
  <c r="T3014" i="56"/>
  <c r="T3013" i="56"/>
  <c r="T3012" i="56"/>
  <c r="T3011" i="56"/>
  <c r="T3010" i="56"/>
  <c r="T3009" i="56"/>
  <c r="T3008" i="56"/>
  <c r="T3007" i="56"/>
  <c r="T3006" i="56"/>
  <c r="T3005" i="56"/>
  <c r="T3004" i="56"/>
  <c r="T3003" i="56"/>
  <c r="T3002" i="56"/>
  <c r="T3001" i="56"/>
  <c r="T3000" i="56"/>
  <c r="T2999" i="56"/>
  <c r="T2998" i="56"/>
  <c r="T2997" i="56"/>
  <c r="T2996" i="56"/>
  <c r="T2995" i="56"/>
  <c r="T2994" i="56"/>
  <c r="T2993" i="56"/>
  <c r="T2992" i="56"/>
  <c r="T2991" i="56"/>
  <c r="T2990" i="56"/>
  <c r="T2989" i="56"/>
  <c r="T2988" i="56"/>
  <c r="R3051" i="56"/>
  <c r="R3050" i="56"/>
  <c r="R3049" i="56"/>
  <c r="R3048" i="56"/>
  <c r="R3047" i="56"/>
  <c r="R3046" i="56"/>
  <c r="R3045" i="56"/>
  <c r="R3044" i="56"/>
  <c r="R3043" i="56"/>
  <c r="R3042" i="56"/>
  <c r="R3041" i="56"/>
  <c r="R3040" i="56"/>
  <c r="R3039" i="56"/>
  <c r="R3038" i="56"/>
  <c r="R3037" i="56"/>
  <c r="R3036" i="56"/>
  <c r="R3035" i="56"/>
  <c r="R3034" i="56"/>
  <c r="R3033" i="56"/>
  <c r="R3032" i="56"/>
  <c r="R3031" i="56"/>
  <c r="R3030" i="56"/>
  <c r="R3029" i="56"/>
  <c r="R3028" i="56"/>
  <c r="R3027" i="56"/>
  <c r="R3026" i="56"/>
  <c r="R3025" i="56"/>
  <c r="R3024" i="56"/>
  <c r="R3023" i="56"/>
  <c r="R3022" i="56"/>
  <c r="R3021" i="56"/>
  <c r="R3020" i="56"/>
  <c r="R3019" i="56"/>
  <c r="R3018" i="56"/>
  <c r="R3017" i="56"/>
  <c r="R3016" i="56"/>
  <c r="R3015" i="56"/>
  <c r="R3014" i="56"/>
  <c r="R3013" i="56"/>
  <c r="R3012" i="56"/>
  <c r="R3011" i="56"/>
  <c r="R3010" i="56"/>
  <c r="R3009" i="56"/>
  <c r="R3008" i="56"/>
  <c r="R3007" i="56"/>
  <c r="R3006" i="56"/>
  <c r="R3005" i="56"/>
  <c r="R3004" i="56"/>
  <c r="R3003" i="56"/>
  <c r="R3002" i="56"/>
  <c r="R3001" i="56"/>
  <c r="R3000" i="56"/>
  <c r="R2999" i="56"/>
  <c r="R2998" i="56"/>
  <c r="R2997" i="56"/>
  <c r="R2996" i="56"/>
  <c r="R2995" i="56"/>
  <c r="R2994" i="56"/>
  <c r="R2993" i="56"/>
  <c r="R2992" i="56"/>
  <c r="R2991" i="56"/>
  <c r="R2990" i="56"/>
  <c r="R2989" i="56"/>
  <c r="R2988" i="56"/>
  <c r="O3051" i="56"/>
  <c r="O3050" i="56"/>
  <c r="O3049" i="56"/>
  <c r="O3048" i="56"/>
  <c r="O3047" i="56"/>
  <c r="O3046" i="56"/>
  <c r="O3045" i="56"/>
  <c r="O3044" i="56"/>
  <c r="O3043" i="56"/>
  <c r="O3042" i="56"/>
  <c r="O3041" i="56"/>
  <c r="O3040" i="56"/>
  <c r="O3039" i="56"/>
  <c r="O3038" i="56"/>
  <c r="O3037" i="56"/>
  <c r="O3036" i="56"/>
  <c r="O3035" i="56"/>
  <c r="O3034" i="56"/>
  <c r="O3033" i="56"/>
  <c r="O3032" i="56"/>
  <c r="O3031" i="56"/>
  <c r="O3030" i="56"/>
  <c r="O3029" i="56"/>
  <c r="O3028" i="56"/>
  <c r="O3027" i="56"/>
  <c r="O3026" i="56"/>
  <c r="O3025" i="56"/>
  <c r="O3024" i="56"/>
  <c r="O3023" i="56"/>
  <c r="O3022" i="56"/>
  <c r="O3021" i="56"/>
  <c r="O3020" i="56"/>
  <c r="O3019" i="56"/>
  <c r="O3018" i="56"/>
  <c r="O3017" i="56"/>
  <c r="O3016" i="56"/>
  <c r="O3015" i="56"/>
  <c r="O3014" i="56"/>
  <c r="O3013" i="56"/>
  <c r="O3012" i="56"/>
  <c r="O3011" i="56"/>
  <c r="O3010" i="56"/>
  <c r="O3009" i="56"/>
  <c r="O3008" i="56"/>
  <c r="O3007" i="56"/>
  <c r="O3006" i="56"/>
  <c r="O3005" i="56"/>
  <c r="O3004" i="56"/>
  <c r="O3003" i="56"/>
  <c r="O3002" i="56"/>
  <c r="O3001" i="56"/>
  <c r="O3000" i="56"/>
  <c r="O2999" i="56"/>
  <c r="O2998" i="56"/>
  <c r="O2997" i="56"/>
  <c r="O2996" i="56"/>
  <c r="O2995" i="56"/>
  <c r="O2994" i="56"/>
  <c r="O2993" i="56"/>
  <c r="O2992" i="56"/>
  <c r="O2991" i="56"/>
  <c r="O2990" i="56"/>
  <c r="O2989" i="56"/>
  <c r="O2988" i="56"/>
  <c r="I3051" i="56"/>
  <c r="I3050" i="56"/>
  <c r="I3049" i="56"/>
  <c r="I3048" i="56"/>
  <c r="I3047" i="56"/>
  <c r="I3046" i="56"/>
  <c r="I3045" i="56"/>
  <c r="I3044" i="56"/>
  <c r="I3043" i="56"/>
  <c r="I3042" i="56"/>
  <c r="I3041" i="56"/>
  <c r="I3040" i="56"/>
  <c r="I3039" i="56"/>
  <c r="I3038" i="56"/>
  <c r="I3037" i="56"/>
  <c r="I3036" i="56"/>
  <c r="I3035" i="56"/>
  <c r="I3034" i="56"/>
  <c r="I3033" i="56"/>
  <c r="I3032" i="56"/>
  <c r="I3031" i="56"/>
  <c r="I3030" i="56"/>
  <c r="I3029" i="56"/>
  <c r="I3028" i="56"/>
  <c r="I3027" i="56"/>
  <c r="I3026" i="56"/>
  <c r="I3025" i="56"/>
  <c r="I3024" i="56"/>
  <c r="I3023" i="56"/>
  <c r="I3022" i="56"/>
  <c r="I3021" i="56"/>
  <c r="I3020" i="56"/>
  <c r="I3019" i="56"/>
  <c r="I3018" i="56"/>
  <c r="I3017" i="56"/>
  <c r="I3016" i="56"/>
  <c r="I3015" i="56"/>
  <c r="I3014" i="56"/>
  <c r="I3013" i="56"/>
  <c r="I3012" i="56"/>
  <c r="I3011" i="56"/>
  <c r="I3010" i="56"/>
  <c r="I3009" i="56"/>
  <c r="I3008" i="56"/>
  <c r="I3007" i="56"/>
  <c r="I3006" i="56"/>
  <c r="I3005" i="56"/>
  <c r="I3004" i="56"/>
  <c r="I3003" i="56"/>
  <c r="I3002" i="56"/>
  <c r="I3001" i="56"/>
  <c r="I3000" i="56"/>
  <c r="I2999" i="56"/>
  <c r="I2998" i="56"/>
  <c r="I2997" i="56"/>
  <c r="I2996" i="56"/>
  <c r="I2995" i="56"/>
  <c r="I2994" i="56"/>
  <c r="I2993" i="56"/>
  <c r="I2992" i="56"/>
  <c r="I2991" i="56"/>
  <c r="I2990" i="56"/>
  <c r="I2989" i="56"/>
  <c r="I2988" i="56"/>
  <c r="E63" i="45"/>
  <c r="V59" i="45"/>
  <c r="Y2987" i="56"/>
  <c r="Y2986" i="56"/>
  <c r="Y2985" i="56"/>
  <c r="Y2984" i="56"/>
  <c r="Y2983" i="56"/>
  <c r="Y2982" i="56"/>
  <c r="Y2981" i="56"/>
  <c r="Y2980" i="56"/>
  <c r="Y2979" i="56"/>
  <c r="Y2978" i="56"/>
  <c r="Y2977" i="56"/>
  <c r="Y2976" i="56"/>
  <c r="Y2975" i="56"/>
  <c r="Y2974" i="56"/>
  <c r="Y2973" i="56"/>
  <c r="Y2972" i="56"/>
  <c r="Y2971" i="56"/>
  <c r="Y2970" i="56"/>
  <c r="Y2969" i="56"/>
  <c r="Y2968" i="56"/>
  <c r="Y2967" i="56"/>
  <c r="Y2966" i="56"/>
  <c r="Y2965" i="56"/>
  <c r="Y2964" i="56"/>
  <c r="Y2963" i="56"/>
  <c r="Y2962" i="56"/>
  <c r="Y2961" i="56"/>
  <c r="Y2960" i="56"/>
  <c r="Y2959" i="56"/>
  <c r="Y2958" i="56"/>
  <c r="Y2957" i="56"/>
  <c r="Y2956" i="56"/>
  <c r="Y2955" i="56"/>
  <c r="Y2954" i="56"/>
  <c r="Y2953" i="56"/>
  <c r="Y2952" i="56"/>
  <c r="Y2951" i="56"/>
  <c r="Y2950" i="56"/>
  <c r="Y2949" i="56"/>
  <c r="Y2948" i="56"/>
  <c r="Y2947" i="56"/>
  <c r="Y2946" i="56"/>
  <c r="Y2945" i="56"/>
  <c r="Y2944" i="56"/>
  <c r="Y2943" i="56"/>
  <c r="Y2942" i="56"/>
  <c r="Y2941" i="56"/>
  <c r="Y2940" i="56"/>
  <c r="Y2939" i="56"/>
  <c r="Y2938" i="56"/>
  <c r="Y2937" i="56"/>
  <c r="Y2936" i="56"/>
  <c r="Y2935" i="56"/>
  <c r="Y2934" i="56"/>
  <c r="Y2933" i="56"/>
  <c r="Y2932" i="56"/>
  <c r="Y2931" i="56"/>
  <c r="Y2930" i="56"/>
  <c r="Y2929" i="56"/>
  <c r="Y2928" i="56"/>
  <c r="Y2927" i="56"/>
  <c r="Y2926" i="56"/>
  <c r="Y2925" i="56"/>
  <c r="Y2924" i="56"/>
  <c r="T2987" i="56"/>
  <c r="T2986" i="56"/>
  <c r="T2985" i="56"/>
  <c r="T2984" i="56"/>
  <c r="T2983" i="56"/>
  <c r="T2982" i="56"/>
  <c r="T2981" i="56"/>
  <c r="T2980" i="56"/>
  <c r="T2979" i="56"/>
  <c r="T2978" i="56"/>
  <c r="T2977" i="56"/>
  <c r="T2976" i="56"/>
  <c r="T2975" i="56"/>
  <c r="T2974" i="56"/>
  <c r="T2973" i="56"/>
  <c r="T2972" i="56"/>
  <c r="T2971" i="56"/>
  <c r="T2970" i="56"/>
  <c r="T2969" i="56"/>
  <c r="T2968" i="56"/>
  <c r="T2967" i="56"/>
  <c r="T2966" i="56"/>
  <c r="T2965" i="56"/>
  <c r="T2964" i="56"/>
  <c r="T2963" i="56"/>
  <c r="T2962" i="56"/>
  <c r="T2961" i="56"/>
  <c r="T2960" i="56"/>
  <c r="T2959" i="56"/>
  <c r="T2958" i="56"/>
  <c r="T2957" i="56"/>
  <c r="T2956" i="56"/>
  <c r="T2955" i="56"/>
  <c r="T2954" i="56"/>
  <c r="T2953" i="56"/>
  <c r="T2952" i="56"/>
  <c r="T2951" i="56"/>
  <c r="T2950" i="56"/>
  <c r="T2949" i="56"/>
  <c r="T2948" i="56"/>
  <c r="T2947" i="56"/>
  <c r="T2946" i="56"/>
  <c r="T2945" i="56"/>
  <c r="T2944" i="56"/>
  <c r="T2943" i="56"/>
  <c r="T2942" i="56"/>
  <c r="T2941" i="56"/>
  <c r="T2940" i="56"/>
  <c r="T2939" i="56"/>
  <c r="T2938" i="56"/>
  <c r="T2937" i="56"/>
  <c r="T2936" i="56"/>
  <c r="T2935" i="56"/>
  <c r="T2934" i="56"/>
  <c r="T2933" i="56"/>
  <c r="T2932" i="56"/>
  <c r="T2931" i="56"/>
  <c r="T2930" i="56"/>
  <c r="T2929" i="56"/>
  <c r="T2928" i="56"/>
  <c r="T2927" i="56"/>
  <c r="T2926" i="56"/>
  <c r="T2925" i="56"/>
  <c r="T2924" i="56"/>
  <c r="R2987" i="56"/>
  <c r="R2986" i="56"/>
  <c r="R2985" i="56"/>
  <c r="R2984" i="56"/>
  <c r="R2983" i="56"/>
  <c r="R2982" i="56"/>
  <c r="R2981" i="56"/>
  <c r="R2980" i="56"/>
  <c r="R2979" i="56"/>
  <c r="R2978" i="56"/>
  <c r="R2977" i="56"/>
  <c r="R2976" i="56"/>
  <c r="R2975" i="56"/>
  <c r="R2974" i="56"/>
  <c r="R2973" i="56"/>
  <c r="R2972" i="56"/>
  <c r="R2971" i="56"/>
  <c r="R2970" i="56"/>
  <c r="R2969" i="56"/>
  <c r="R2968" i="56"/>
  <c r="R2967" i="56"/>
  <c r="R2966" i="56"/>
  <c r="R2965" i="56"/>
  <c r="R2964" i="56"/>
  <c r="R2963" i="56"/>
  <c r="R2962" i="56"/>
  <c r="R2961" i="56"/>
  <c r="R2960" i="56"/>
  <c r="R2959" i="56"/>
  <c r="R2958" i="56"/>
  <c r="R2957" i="56"/>
  <c r="R2956" i="56"/>
  <c r="R2955" i="56"/>
  <c r="R2954" i="56"/>
  <c r="R2953" i="56"/>
  <c r="R2952" i="56"/>
  <c r="R2951" i="56"/>
  <c r="R2950" i="56"/>
  <c r="R2949" i="56"/>
  <c r="R2948" i="56"/>
  <c r="R2947" i="56"/>
  <c r="R2946" i="56"/>
  <c r="R2945" i="56"/>
  <c r="R2944" i="56"/>
  <c r="R2943" i="56"/>
  <c r="R2942" i="56"/>
  <c r="R2941" i="56"/>
  <c r="R2940" i="56"/>
  <c r="R2939" i="56"/>
  <c r="R2938" i="56"/>
  <c r="R2937" i="56"/>
  <c r="R2936" i="56"/>
  <c r="R2935" i="56"/>
  <c r="R2934" i="56"/>
  <c r="R2933" i="56"/>
  <c r="R2932" i="56"/>
  <c r="R2931" i="56"/>
  <c r="R2930" i="56"/>
  <c r="R2929" i="56"/>
  <c r="R2928" i="56"/>
  <c r="R2927" i="56"/>
  <c r="R2926" i="56"/>
  <c r="R2925" i="56"/>
  <c r="R2924" i="56"/>
  <c r="O2987" i="56"/>
  <c r="O2986" i="56"/>
  <c r="O2985" i="56"/>
  <c r="O2984" i="56"/>
  <c r="O2983" i="56"/>
  <c r="O2982" i="56"/>
  <c r="O2981" i="56"/>
  <c r="O2980" i="56"/>
  <c r="O2979" i="56"/>
  <c r="O2978" i="56"/>
  <c r="O2977" i="56"/>
  <c r="O2976" i="56"/>
  <c r="O2975" i="56"/>
  <c r="O2974" i="56"/>
  <c r="O2973" i="56"/>
  <c r="O2972" i="56"/>
  <c r="O2971" i="56"/>
  <c r="O2970" i="56"/>
  <c r="O2969" i="56"/>
  <c r="O2968" i="56"/>
  <c r="O2967" i="56"/>
  <c r="O2966" i="56"/>
  <c r="O2965" i="56"/>
  <c r="O2964" i="56"/>
  <c r="O2963" i="56"/>
  <c r="O2962" i="56"/>
  <c r="O2961" i="56"/>
  <c r="O2960" i="56"/>
  <c r="O2959" i="56"/>
  <c r="O2958" i="56"/>
  <c r="O2957" i="56"/>
  <c r="O2956" i="56"/>
  <c r="O2955" i="56"/>
  <c r="O2954" i="56"/>
  <c r="O2953" i="56"/>
  <c r="O2952" i="56"/>
  <c r="O2951" i="56"/>
  <c r="O2950" i="56"/>
  <c r="O2949" i="56"/>
  <c r="O2948" i="56"/>
  <c r="O2947" i="56"/>
  <c r="O2946" i="56"/>
  <c r="O2945" i="56"/>
  <c r="O2944" i="56"/>
  <c r="O2943" i="56"/>
  <c r="O2942" i="56"/>
  <c r="O2941" i="56"/>
  <c r="O2940" i="56"/>
  <c r="O2939" i="56"/>
  <c r="O2938" i="56"/>
  <c r="O2937" i="56"/>
  <c r="O2936" i="56"/>
  <c r="O2935" i="56"/>
  <c r="O2934" i="56"/>
  <c r="O2933" i="56"/>
  <c r="O2932" i="56"/>
  <c r="O2931" i="56"/>
  <c r="O2930" i="56"/>
  <c r="O2929" i="56"/>
  <c r="O2928" i="56"/>
  <c r="O2927" i="56"/>
  <c r="O2926" i="56"/>
  <c r="O2925" i="56"/>
  <c r="O2924" i="56"/>
  <c r="I2987" i="56"/>
  <c r="I2986" i="56"/>
  <c r="I2985" i="56"/>
  <c r="I2984" i="56"/>
  <c r="I2983" i="56"/>
  <c r="I2982" i="56"/>
  <c r="I2981" i="56"/>
  <c r="I2980" i="56"/>
  <c r="I2979" i="56"/>
  <c r="I2978" i="56"/>
  <c r="I2977" i="56"/>
  <c r="I2976" i="56"/>
  <c r="I2975" i="56"/>
  <c r="I2974" i="56"/>
  <c r="I2973" i="56"/>
  <c r="I2972" i="56"/>
  <c r="I2971" i="56"/>
  <c r="I2970" i="56"/>
  <c r="I2969" i="56"/>
  <c r="I2968" i="56"/>
  <c r="I2967" i="56"/>
  <c r="I2966" i="56"/>
  <c r="I2965" i="56"/>
  <c r="I2964" i="56"/>
  <c r="I2963" i="56"/>
  <c r="I2962" i="56"/>
  <c r="I2961" i="56"/>
  <c r="I2960" i="56"/>
  <c r="I2959" i="56"/>
  <c r="I2958" i="56"/>
  <c r="I2957" i="56"/>
  <c r="I2956" i="56"/>
  <c r="I2955" i="56"/>
  <c r="I2954" i="56"/>
  <c r="I2953" i="56"/>
  <c r="I2952" i="56"/>
  <c r="I2951" i="56"/>
  <c r="I2950" i="56"/>
  <c r="I2949" i="56"/>
  <c r="I2948" i="56"/>
  <c r="I2947" i="56"/>
  <c r="I2946" i="56"/>
  <c r="I2945" i="56"/>
  <c r="I2944" i="56"/>
  <c r="I2943" i="56"/>
  <c r="I2942" i="56"/>
  <c r="I2941" i="56"/>
  <c r="I2940" i="56"/>
  <c r="I2939" i="56"/>
  <c r="I2938" i="56"/>
  <c r="I2937" i="56"/>
  <c r="I2936" i="56"/>
  <c r="I2935" i="56"/>
  <c r="I2934" i="56"/>
  <c r="I2933" i="56"/>
  <c r="I2932" i="56"/>
  <c r="I2931" i="56"/>
  <c r="I2930" i="56"/>
  <c r="I2929" i="56"/>
  <c r="I2928" i="56"/>
  <c r="I2927" i="56"/>
  <c r="I2926" i="56"/>
  <c r="I2925" i="56"/>
  <c r="I2924" i="56"/>
  <c r="I2923" i="56"/>
  <c r="I2922" i="56"/>
  <c r="I2921" i="56"/>
  <c r="I2920" i="56"/>
  <c r="I2919" i="56"/>
  <c r="I2918" i="56"/>
  <c r="Y2923" i="56"/>
  <c r="Y2922" i="56"/>
  <c r="Y2921" i="56"/>
  <c r="Y2920" i="56"/>
  <c r="Y2919" i="56"/>
  <c r="Y2918" i="56"/>
  <c r="Y2917" i="56"/>
  <c r="Y2916" i="56"/>
  <c r="Y2915" i="56"/>
  <c r="Y2914" i="56"/>
  <c r="Y2913" i="56"/>
  <c r="Y2912" i="56"/>
  <c r="Y2911" i="56"/>
  <c r="Y2910" i="56"/>
  <c r="Y2909" i="56"/>
  <c r="Y2908" i="56"/>
  <c r="Y2907" i="56"/>
  <c r="Y2906" i="56"/>
  <c r="Y2905" i="56"/>
  <c r="Y2904" i="56"/>
  <c r="Y2903" i="56"/>
  <c r="Y2902" i="56"/>
  <c r="Y2901" i="56"/>
  <c r="Y2900" i="56"/>
  <c r="Y2899" i="56"/>
  <c r="Y2898" i="56"/>
  <c r="Y2897" i="56"/>
  <c r="Y2896" i="56"/>
  <c r="Y2895" i="56"/>
  <c r="Y2894" i="56"/>
  <c r="Y2893" i="56"/>
  <c r="Y2892" i="56"/>
  <c r="Y2891" i="56"/>
  <c r="Y2890" i="56"/>
  <c r="Y2889" i="56"/>
  <c r="Y2888" i="56"/>
  <c r="Y2887" i="56"/>
  <c r="Y2886" i="56"/>
  <c r="Y2885" i="56"/>
  <c r="Y2884" i="56"/>
  <c r="Y2883" i="56"/>
  <c r="Y2882" i="56"/>
  <c r="Y2881" i="56"/>
  <c r="Y2880" i="56"/>
  <c r="Y2879" i="56"/>
  <c r="Y2878" i="56"/>
  <c r="Y2877" i="56"/>
  <c r="Y2876" i="56"/>
  <c r="Y2875" i="56"/>
  <c r="Y2874" i="56"/>
  <c r="Y2873" i="56"/>
  <c r="Y2872" i="56"/>
  <c r="Y2871" i="56"/>
  <c r="Y2870" i="56"/>
  <c r="Y2869" i="56"/>
  <c r="Y2868" i="56"/>
  <c r="Y2867" i="56"/>
  <c r="Y2866" i="56"/>
  <c r="Y2865" i="56"/>
  <c r="Y2864" i="56"/>
  <c r="Y2863" i="56"/>
  <c r="Y2862" i="56"/>
  <c r="Y2861" i="56"/>
  <c r="Y2860" i="56"/>
  <c r="T2923" i="56"/>
  <c r="T2922" i="56"/>
  <c r="T2921" i="56"/>
  <c r="T2920" i="56"/>
  <c r="T2919" i="56"/>
  <c r="T2918" i="56"/>
  <c r="T2917" i="56"/>
  <c r="T2916" i="56"/>
  <c r="T2915" i="56"/>
  <c r="T2914" i="56"/>
  <c r="T2913" i="56"/>
  <c r="T2912" i="56"/>
  <c r="T2911" i="56"/>
  <c r="T2910" i="56"/>
  <c r="T2909" i="56"/>
  <c r="T2908" i="56"/>
  <c r="T2907" i="56"/>
  <c r="T2906" i="56"/>
  <c r="T2905" i="56"/>
  <c r="T2904" i="56"/>
  <c r="T2903" i="56"/>
  <c r="T2902" i="56"/>
  <c r="T2901" i="56"/>
  <c r="T2900" i="56"/>
  <c r="T2899" i="56"/>
  <c r="T2898" i="56"/>
  <c r="T2897" i="56"/>
  <c r="T2896" i="56"/>
  <c r="T2895" i="56"/>
  <c r="T2894" i="56"/>
  <c r="T2893" i="56"/>
  <c r="T2892" i="56"/>
  <c r="T2891" i="56"/>
  <c r="T2890" i="56"/>
  <c r="T2889" i="56"/>
  <c r="T2888" i="56"/>
  <c r="T2887" i="56"/>
  <c r="T2886" i="56"/>
  <c r="T2885" i="56"/>
  <c r="T2884" i="56"/>
  <c r="T2883" i="56"/>
  <c r="T2882" i="56"/>
  <c r="T2881" i="56"/>
  <c r="T2880" i="56"/>
  <c r="T2879" i="56"/>
  <c r="T2878" i="56"/>
  <c r="T2877" i="56"/>
  <c r="T2876" i="56"/>
  <c r="T2875" i="56"/>
  <c r="T2874" i="56"/>
  <c r="T2873" i="56"/>
  <c r="T2872" i="56"/>
  <c r="T2871" i="56"/>
  <c r="T2870" i="56"/>
  <c r="T2869" i="56"/>
  <c r="T2868" i="56"/>
  <c r="T2867" i="56"/>
  <c r="T2866" i="56"/>
  <c r="T2865" i="56"/>
  <c r="T2864" i="56"/>
  <c r="T2863" i="56"/>
  <c r="T2862" i="56"/>
  <c r="T2861" i="56"/>
  <c r="T2860" i="56"/>
  <c r="R2923" i="56"/>
  <c r="R2922" i="56"/>
  <c r="R2921" i="56"/>
  <c r="R2920" i="56"/>
  <c r="R2919" i="56"/>
  <c r="R2918" i="56"/>
  <c r="R2917" i="56"/>
  <c r="R2916" i="56"/>
  <c r="R2915" i="56"/>
  <c r="R2914" i="56"/>
  <c r="R2913" i="56"/>
  <c r="R2912" i="56"/>
  <c r="R2911" i="56"/>
  <c r="R2910" i="56"/>
  <c r="R2909" i="56"/>
  <c r="R2908" i="56"/>
  <c r="R2907" i="56"/>
  <c r="R2906" i="56"/>
  <c r="R2905" i="56"/>
  <c r="R2904" i="56"/>
  <c r="R2903" i="56"/>
  <c r="R2902" i="56"/>
  <c r="R2901" i="56"/>
  <c r="R2900" i="56"/>
  <c r="R2899" i="56"/>
  <c r="R2898" i="56"/>
  <c r="R2897" i="56"/>
  <c r="R2896" i="56"/>
  <c r="R2895" i="56"/>
  <c r="R2894" i="56"/>
  <c r="R2893" i="56"/>
  <c r="R2892" i="56"/>
  <c r="R2891" i="56"/>
  <c r="R2890" i="56"/>
  <c r="R2889" i="56"/>
  <c r="R2888" i="56"/>
  <c r="R2887" i="56"/>
  <c r="R2886" i="56"/>
  <c r="R2885" i="56"/>
  <c r="R2884" i="56"/>
  <c r="R2883" i="56"/>
  <c r="R2882" i="56"/>
  <c r="R2881" i="56"/>
  <c r="R2880" i="56"/>
  <c r="R2879" i="56"/>
  <c r="R2878" i="56"/>
  <c r="R2877" i="56"/>
  <c r="R2876" i="56"/>
  <c r="R2875" i="56"/>
  <c r="R2874" i="56"/>
  <c r="R2873" i="56"/>
  <c r="R2872" i="56"/>
  <c r="R2871" i="56"/>
  <c r="R2870" i="56"/>
  <c r="R2869" i="56"/>
  <c r="R2868" i="56"/>
  <c r="R2867" i="56"/>
  <c r="R2866" i="56"/>
  <c r="R2865" i="56"/>
  <c r="R2864" i="56"/>
  <c r="R2863" i="56"/>
  <c r="R2862" i="56"/>
  <c r="R2861" i="56"/>
  <c r="R2860" i="56"/>
  <c r="O2923" i="56"/>
  <c r="O2922" i="56"/>
  <c r="O2921" i="56"/>
  <c r="O2920" i="56"/>
  <c r="O2919" i="56"/>
  <c r="O2918" i="56"/>
  <c r="O2917" i="56"/>
  <c r="O2916" i="56"/>
  <c r="O2915" i="56"/>
  <c r="O2914" i="56"/>
  <c r="O2913" i="56"/>
  <c r="O2912" i="56"/>
  <c r="O2911" i="56"/>
  <c r="O2910" i="56"/>
  <c r="O2909" i="56"/>
  <c r="O2908" i="56"/>
  <c r="O2907" i="56"/>
  <c r="O2906" i="56"/>
  <c r="O2905" i="56"/>
  <c r="O2904" i="56"/>
  <c r="O2903" i="56"/>
  <c r="O2902" i="56"/>
  <c r="O2901" i="56"/>
  <c r="O2900" i="56"/>
  <c r="O2899" i="56"/>
  <c r="O2898" i="56"/>
  <c r="O2897" i="56"/>
  <c r="O2896" i="56"/>
  <c r="O2895" i="56"/>
  <c r="O2894" i="56"/>
  <c r="O2893" i="56"/>
  <c r="O2892" i="56"/>
  <c r="O2891" i="56"/>
  <c r="O2890" i="56"/>
  <c r="O2889" i="56"/>
  <c r="O2888" i="56"/>
  <c r="O2887" i="56"/>
  <c r="O2886" i="56"/>
  <c r="O2885" i="56"/>
  <c r="O2884" i="56"/>
  <c r="O2883" i="56"/>
  <c r="O2882" i="56"/>
  <c r="O2881" i="56"/>
  <c r="O2880" i="56"/>
  <c r="O2879" i="56"/>
  <c r="O2878" i="56"/>
  <c r="O2877" i="56"/>
  <c r="O2876" i="56"/>
  <c r="O2875" i="56"/>
  <c r="O2874" i="56"/>
  <c r="O2873" i="56"/>
  <c r="O2872" i="56"/>
  <c r="O2871" i="56"/>
  <c r="O2870" i="56"/>
  <c r="O2869" i="56"/>
  <c r="O2868" i="56"/>
  <c r="O2867" i="56"/>
  <c r="O2866" i="56"/>
  <c r="O2865" i="56"/>
  <c r="O2864" i="56"/>
  <c r="O2863" i="56"/>
  <c r="O2862" i="56"/>
  <c r="O2861" i="56"/>
  <c r="O2860" i="56"/>
  <c r="W59" i="45"/>
  <c r="Z59" i="45"/>
  <c r="AA59" i="45"/>
  <c r="AB59" i="45"/>
  <c r="AC59" i="45"/>
  <c r="AD59" i="45"/>
  <c r="AE59" i="45"/>
  <c r="I2917" i="56"/>
  <c r="I2916" i="56"/>
  <c r="I2915" i="56"/>
  <c r="I2914" i="56"/>
  <c r="I2913" i="56"/>
  <c r="I2912" i="56"/>
  <c r="I2911" i="56"/>
  <c r="I2910" i="56"/>
  <c r="I2909" i="56"/>
  <c r="I2908" i="56"/>
  <c r="I2907" i="56"/>
  <c r="I2906" i="56"/>
  <c r="I2905" i="56"/>
  <c r="I2904" i="56"/>
  <c r="I2903" i="56"/>
  <c r="I2902" i="56"/>
  <c r="I2901" i="56"/>
  <c r="I2900" i="56"/>
  <c r="I2899" i="56"/>
  <c r="I2898" i="56"/>
  <c r="I2897" i="56"/>
  <c r="I2896" i="56"/>
  <c r="I2895" i="56"/>
  <c r="I2894" i="56"/>
  <c r="I2893" i="56"/>
  <c r="I2892" i="56"/>
  <c r="I2891" i="56"/>
  <c r="I2890" i="56"/>
  <c r="I2889" i="56"/>
  <c r="I2888" i="56"/>
  <c r="I2887" i="56"/>
  <c r="I2886" i="56"/>
  <c r="I2885" i="56"/>
  <c r="I2884" i="56"/>
  <c r="I2883" i="56"/>
  <c r="I2882" i="56"/>
  <c r="I2881" i="56"/>
  <c r="I2880" i="56"/>
  <c r="I2879" i="56"/>
  <c r="I2878" i="56"/>
  <c r="I2877" i="56"/>
  <c r="I2876" i="56"/>
  <c r="I2875" i="56"/>
  <c r="I2874" i="56"/>
  <c r="I2873" i="56"/>
  <c r="I2872" i="56"/>
  <c r="I2871" i="56"/>
  <c r="I2870" i="56"/>
  <c r="I2869" i="56"/>
  <c r="I2868" i="56"/>
  <c r="I2867" i="56"/>
  <c r="I2866" i="56"/>
  <c r="I2865" i="56"/>
  <c r="I2864" i="56"/>
  <c r="I2863" i="56"/>
  <c r="I2862" i="56"/>
  <c r="I2861" i="56"/>
  <c r="I2860" i="56"/>
  <c r="Y2859" i="56"/>
  <c r="Y2858" i="56"/>
  <c r="Y2857" i="56"/>
  <c r="Y2856" i="56"/>
  <c r="Y2855" i="56"/>
  <c r="Y2854" i="56"/>
  <c r="Y2853" i="56"/>
  <c r="Y2852" i="56"/>
  <c r="Y2851" i="56"/>
  <c r="Y2850" i="56"/>
  <c r="Y2849" i="56"/>
  <c r="Y2848" i="56"/>
  <c r="Y2847" i="56"/>
  <c r="Y2846" i="56"/>
  <c r="Y2845" i="56"/>
  <c r="Y2844" i="56"/>
  <c r="Y2843" i="56"/>
  <c r="Y2842" i="56"/>
  <c r="Y2841" i="56"/>
  <c r="Y2840" i="56"/>
  <c r="Y2839" i="56"/>
  <c r="Y2838" i="56"/>
  <c r="Y2837" i="56"/>
  <c r="Y2836" i="56"/>
  <c r="Y2835" i="56"/>
  <c r="Y2834" i="56"/>
  <c r="Y2833" i="56"/>
  <c r="Y2832" i="56"/>
  <c r="Y2831" i="56"/>
  <c r="Y2830" i="56"/>
  <c r="Y2829" i="56"/>
  <c r="Y2828" i="56"/>
  <c r="Y2827" i="56"/>
  <c r="Y2826" i="56"/>
  <c r="Y2825" i="56"/>
  <c r="Y2824" i="56"/>
  <c r="Y2823" i="56"/>
  <c r="Y2822" i="56"/>
  <c r="Y2821" i="56"/>
  <c r="Y2820" i="56"/>
  <c r="Y2819" i="56"/>
  <c r="Y2818" i="56"/>
  <c r="Y2817" i="56"/>
  <c r="Y2816" i="56"/>
  <c r="Y2815" i="56"/>
  <c r="Y2814" i="56"/>
  <c r="Y2813" i="56"/>
  <c r="Y2812" i="56"/>
  <c r="Y2811" i="56"/>
  <c r="Y2810" i="56"/>
  <c r="Y2809" i="56"/>
  <c r="Y2808" i="56"/>
  <c r="Y2807" i="56"/>
  <c r="Y2806" i="56"/>
  <c r="Y2805" i="56"/>
  <c r="Y2804" i="56"/>
  <c r="Y2803" i="56"/>
  <c r="Y2802" i="56"/>
  <c r="T2859" i="56"/>
  <c r="T2858" i="56"/>
  <c r="T2857" i="56"/>
  <c r="T2856" i="56"/>
  <c r="T2855" i="56"/>
  <c r="T2854" i="56"/>
  <c r="T2853" i="56"/>
  <c r="T2852" i="56"/>
  <c r="T2851" i="56"/>
  <c r="T2850" i="56"/>
  <c r="T2849" i="56"/>
  <c r="T2848" i="56"/>
  <c r="T2847" i="56"/>
  <c r="T2846" i="56"/>
  <c r="T2845" i="56"/>
  <c r="T2844" i="56"/>
  <c r="T2843" i="56"/>
  <c r="T2842" i="56"/>
  <c r="T2841" i="56"/>
  <c r="T2840" i="56"/>
  <c r="T2839" i="56"/>
  <c r="T2838" i="56"/>
  <c r="T2837" i="56"/>
  <c r="T2836" i="56"/>
  <c r="T2835" i="56"/>
  <c r="T2834" i="56"/>
  <c r="T2833" i="56"/>
  <c r="T2832" i="56"/>
  <c r="T2831" i="56"/>
  <c r="T2830" i="56"/>
  <c r="T2829" i="56"/>
  <c r="T2828" i="56"/>
  <c r="T2827" i="56"/>
  <c r="T2826" i="56"/>
  <c r="T2825" i="56"/>
  <c r="T2824" i="56"/>
  <c r="T2823" i="56"/>
  <c r="T2822" i="56"/>
  <c r="T2821" i="56"/>
  <c r="T2820" i="56"/>
  <c r="T2819" i="56"/>
  <c r="T2818" i="56"/>
  <c r="T2817" i="56"/>
  <c r="T2816" i="56"/>
  <c r="T2815" i="56"/>
  <c r="T2814" i="56"/>
  <c r="T2813" i="56"/>
  <c r="T2812" i="56"/>
  <c r="T2811" i="56"/>
  <c r="T2810" i="56"/>
  <c r="T2809" i="56"/>
  <c r="T2808" i="56"/>
  <c r="T2807" i="56"/>
  <c r="T2806" i="56"/>
  <c r="T2805" i="56"/>
  <c r="T2804" i="56"/>
  <c r="T2803" i="56"/>
  <c r="T2802" i="56"/>
  <c r="R2859" i="56"/>
  <c r="R2858" i="56"/>
  <c r="R2857" i="56"/>
  <c r="R2856" i="56"/>
  <c r="R2855" i="56"/>
  <c r="R2854" i="56"/>
  <c r="R2853" i="56"/>
  <c r="R2852" i="56"/>
  <c r="R2851" i="56"/>
  <c r="R2850" i="56"/>
  <c r="R2849" i="56"/>
  <c r="R2848" i="56"/>
  <c r="R2847" i="56"/>
  <c r="R2846" i="56"/>
  <c r="R2845" i="56"/>
  <c r="R2844" i="56"/>
  <c r="R2843" i="56"/>
  <c r="R2842" i="56"/>
  <c r="R2841" i="56"/>
  <c r="R2840" i="56"/>
  <c r="R2839" i="56"/>
  <c r="R2838" i="56"/>
  <c r="R2837" i="56"/>
  <c r="R2836" i="56"/>
  <c r="R2835" i="56"/>
  <c r="R2834" i="56"/>
  <c r="R2833" i="56"/>
  <c r="R2832" i="56"/>
  <c r="R2831" i="56"/>
  <c r="R2830" i="56"/>
  <c r="R2829" i="56"/>
  <c r="R2828" i="56"/>
  <c r="R2827" i="56"/>
  <c r="R2826" i="56"/>
  <c r="R2825" i="56"/>
  <c r="R2824" i="56"/>
  <c r="R2823" i="56"/>
  <c r="R2822" i="56"/>
  <c r="R2821" i="56"/>
  <c r="R2820" i="56"/>
  <c r="R2819" i="56"/>
  <c r="R2818" i="56"/>
  <c r="R2817" i="56"/>
  <c r="R2816" i="56"/>
  <c r="R2815" i="56"/>
  <c r="R2814" i="56"/>
  <c r="R2813" i="56"/>
  <c r="R2812" i="56"/>
  <c r="R2811" i="56"/>
  <c r="R2810" i="56"/>
  <c r="R2809" i="56"/>
  <c r="R2808" i="56"/>
  <c r="R2807" i="56"/>
  <c r="R2806" i="56"/>
  <c r="R2805" i="56"/>
  <c r="R2804" i="56"/>
  <c r="R2803" i="56"/>
  <c r="R2802" i="56"/>
  <c r="O2859" i="56"/>
  <c r="O2858" i="56"/>
  <c r="O2857" i="56"/>
  <c r="O2856" i="56"/>
  <c r="O2855" i="56"/>
  <c r="O2854" i="56"/>
  <c r="O2853" i="56"/>
  <c r="O2852" i="56"/>
  <c r="O2851" i="56"/>
  <c r="O2850" i="56"/>
  <c r="O2849" i="56"/>
  <c r="O2848" i="56"/>
  <c r="O2847" i="56"/>
  <c r="O2846" i="56"/>
  <c r="O2845" i="56"/>
  <c r="O2844" i="56"/>
  <c r="O2843" i="56"/>
  <c r="O2842" i="56"/>
  <c r="O2841" i="56"/>
  <c r="O2840" i="56"/>
  <c r="O2839" i="56"/>
  <c r="O2838" i="56"/>
  <c r="O2837" i="56"/>
  <c r="O2836" i="56"/>
  <c r="O2835" i="56"/>
  <c r="O2834" i="56"/>
  <c r="O2833" i="56"/>
  <c r="O2832" i="56"/>
  <c r="O2831" i="56"/>
  <c r="O2830" i="56"/>
  <c r="O2829" i="56"/>
  <c r="O2828" i="56"/>
  <c r="O2827" i="56"/>
  <c r="O2826" i="56"/>
  <c r="O2825" i="56"/>
  <c r="O2824" i="56"/>
  <c r="O2823" i="56"/>
  <c r="O2822" i="56"/>
  <c r="O2821" i="56"/>
  <c r="O2820" i="56"/>
  <c r="O2819" i="56"/>
  <c r="O2818" i="56"/>
  <c r="O2817" i="56"/>
  <c r="O2816" i="56"/>
  <c r="O2815" i="56"/>
  <c r="O2814" i="56"/>
  <c r="O2813" i="56"/>
  <c r="O2812" i="56"/>
  <c r="O2811" i="56"/>
  <c r="O2810" i="56"/>
  <c r="O2809" i="56"/>
  <c r="O2808" i="56"/>
  <c r="O2807" i="56"/>
  <c r="O2806" i="56"/>
  <c r="O2805" i="56"/>
  <c r="O2804" i="56"/>
  <c r="O2803" i="56"/>
  <c r="O2802" i="56"/>
  <c r="I2859" i="56"/>
  <c r="I2858" i="56"/>
  <c r="I2857" i="56"/>
  <c r="I2856" i="56"/>
  <c r="I2855" i="56"/>
  <c r="I2854" i="56"/>
  <c r="I2853" i="56"/>
  <c r="I2852" i="56"/>
  <c r="I2851" i="56"/>
  <c r="I2850" i="56"/>
  <c r="I2849" i="56"/>
  <c r="I2848" i="56"/>
  <c r="I2847" i="56"/>
  <c r="I2846" i="56"/>
  <c r="I2845" i="56"/>
  <c r="I2844" i="56"/>
  <c r="I2843" i="56"/>
  <c r="I2842" i="56"/>
  <c r="I2841" i="56"/>
  <c r="I2840" i="56"/>
  <c r="I2839" i="56"/>
  <c r="I2838" i="56"/>
  <c r="I2837" i="56"/>
  <c r="I2836" i="56"/>
  <c r="I2835" i="56"/>
  <c r="I2834" i="56"/>
  <c r="I2833" i="56"/>
  <c r="I2832" i="56"/>
  <c r="I2831" i="56"/>
  <c r="I2830" i="56"/>
  <c r="I2829" i="56"/>
  <c r="I2828" i="56"/>
  <c r="I2827" i="56"/>
  <c r="I2826" i="56"/>
  <c r="I2825" i="56"/>
  <c r="I2824" i="56"/>
  <c r="I2823" i="56"/>
  <c r="I2822" i="56"/>
  <c r="I2821" i="56"/>
  <c r="I2820" i="56"/>
  <c r="I2819" i="56"/>
  <c r="I2818" i="56"/>
  <c r="I2817" i="56"/>
  <c r="I2816" i="56"/>
  <c r="I2815" i="56"/>
  <c r="I2814" i="56"/>
  <c r="I2813" i="56"/>
  <c r="I2812" i="56"/>
  <c r="I2811" i="56"/>
  <c r="I2810" i="56"/>
  <c r="I2809" i="56"/>
  <c r="I2808" i="56"/>
  <c r="I2807" i="56"/>
  <c r="I2806" i="56"/>
  <c r="I2805" i="56"/>
  <c r="I2804" i="56"/>
  <c r="I2803" i="56"/>
  <c r="I2802" i="56"/>
  <c r="Y2801" i="56"/>
  <c r="Y2800" i="56"/>
  <c r="Y2799" i="56"/>
  <c r="Y2798" i="56"/>
  <c r="Y2797" i="56"/>
  <c r="Y2796" i="56"/>
  <c r="Y2795" i="56"/>
  <c r="Y2794" i="56"/>
  <c r="Y2793" i="56"/>
  <c r="Y2792" i="56"/>
  <c r="Y2791" i="56"/>
  <c r="Y2790" i="56"/>
  <c r="Y2789" i="56"/>
  <c r="Y2788" i="56"/>
  <c r="Y2787" i="56"/>
  <c r="Y2786" i="56"/>
  <c r="Y2785" i="56"/>
  <c r="Y2784" i="56"/>
  <c r="Y2783" i="56"/>
  <c r="Y2782" i="56"/>
  <c r="Y2781" i="56"/>
  <c r="Y2780" i="56"/>
  <c r="Y2779" i="56"/>
  <c r="Y2778" i="56"/>
  <c r="Y2777" i="56"/>
  <c r="Y2776" i="56"/>
  <c r="Y2775" i="56"/>
  <c r="Y2774" i="56"/>
  <c r="Y2773" i="56"/>
  <c r="Y2772" i="56"/>
  <c r="Y2771" i="56"/>
  <c r="Y2770" i="56"/>
  <c r="Y2769" i="56"/>
  <c r="Y2768" i="56"/>
  <c r="Y2767" i="56"/>
  <c r="Y2766" i="56"/>
  <c r="Y2765" i="56"/>
  <c r="Y2764" i="56"/>
  <c r="Y2763" i="56"/>
  <c r="Y2762" i="56"/>
  <c r="Y2761" i="56"/>
  <c r="Y2760" i="56"/>
  <c r="Y2759" i="56"/>
  <c r="Y2758" i="56"/>
  <c r="Y2757" i="56"/>
  <c r="Y2756" i="56"/>
  <c r="Y2755" i="56"/>
  <c r="Y2754" i="56"/>
  <c r="Y2753" i="56"/>
  <c r="Y2752" i="56"/>
  <c r="Y2751" i="56"/>
  <c r="Y2750" i="56"/>
  <c r="Y2749" i="56"/>
  <c r="Y2748" i="56"/>
  <c r="Y2747" i="56"/>
  <c r="Y2746" i="56"/>
  <c r="Y2745" i="56"/>
  <c r="Y2744" i="56"/>
  <c r="T2801" i="56"/>
  <c r="T2800" i="56"/>
  <c r="T2799" i="56"/>
  <c r="T2798" i="56"/>
  <c r="T2797" i="56"/>
  <c r="T2796" i="56"/>
  <c r="T2795" i="56"/>
  <c r="T2794" i="56"/>
  <c r="T2793" i="56"/>
  <c r="T2792" i="56"/>
  <c r="T2791" i="56"/>
  <c r="T2790" i="56"/>
  <c r="T2789" i="56"/>
  <c r="T2788" i="56"/>
  <c r="T2787" i="56"/>
  <c r="T2786" i="56"/>
  <c r="T2785" i="56"/>
  <c r="T2784" i="56"/>
  <c r="T2783" i="56"/>
  <c r="T2782" i="56"/>
  <c r="T2781" i="56"/>
  <c r="T2780" i="56"/>
  <c r="T2779" i="56"/>
  <c r="T2778" i="56"/>
  <c r="T2777" i="56"/>
  <c r="T2776" i="56"/>
  <c r="T2775" i="56"/>
  <c r="T2774" i="56"/>
  <c r="T2773" i="56"/>
  <c r="T2772" i="56"/>
  <c r="T2771" i="56"/>
  <c r="T2770" i="56"/>
  <c r="T2769" i="56"/>
  <c r="T2768" i="56"/>
  <c r="T2767" i="56"/>
  <c r="T2766" i="56"/>
  <c r="T2765" i="56"/>
  <c r="T2764" i="56"/>
  <c r="T2763" i="56"/>
  <c r="T2762" i="56"/>
  <c r="T2761" i="56"/>
  <c r="T2760" i="56"/>
  <c r="T2759" i="56"/>
  <c r="T2758" i="56"/>
  <c r="T2757" i="56"/>
  <c r="T2756" i="56"/>
  <c r="T2755" i="56"/>
  <c r="T2754" i="56"/>
  <c r="T2753" i="56"/>
  <c r="T2752" i="56"/>
  <c r="T2751" i="56"/>
  <c r="T2750" i="56"/>
  <c r="T2749" i="56"/>
  <c r="T2748" i="56"/>
  <c r="T2747" i="56"/>
  <c r="T2746" i="56"/>
  <c r="T2745" i="56"/>
  <c r="T2744" i="56"/>
  <c r="R2801" i="56"/>
  <c r="R2800" i="56"/>
  <c r="R2799" i="56"/>
  <c r="R2798" i="56"/>
  <c r="R2797" i="56"/>
  <c r="R2796" i="56"/>
  <c r="R2795" i="56"/>
  <c r="R2794" i="56"/>
  <c r="R2793" i="56"/>
  <c r="R2792" i="56"/>
  <c r="R2791" i="56"/>
  <c r="R2790" i="56"/>
  <c r="R2789" i="56"/>
  <c r="R2788" i="56"/>
  <c r="R2787" i="56"/>
  <c r="R2786" i="56"/>
  <c r="R2785" i="56"/>
  <c r="R2784" i="56"/>
  <c r="R2783" i="56"/>
  <c r="R2782" i="56"/>
  <c r="R2781" i="56"/>
  <c r="R2780" i="56"/>
  <c r="R2779" i="56"/>
  <c r="R2778" i="56"/>
  <c r="R2777" i="56"/>
  <c r="R2776" i="56"/>
  <c r="R2775" i="56"/>
  <c r="R2774" i="56"/>
  <c r="R2773" i="56"/>
  <c r="R2772" i="56"/>
  <c r="R2771" i="56"/>
  <c r="R2770" i="56"/>
  <c r="R2769" i="56"/>
  <c r="R2768" i="56"/>
  <c r="R2767" i="56"/>
  <c r="R2766" i="56"/>
  <c r="R2765" i="56"/>
  <c r="R2764" i="56"/>
  <c r="R2763" i="56"/>
  <c r="R2762" i="56"/>
  <c r="R2761" i="56"/>
  <c r="R2760" i="56"/>
  <c r="R2759" i="56"/>
  <c r="R2758" i="56"/>
  <c r="R2757" i="56"/>
  <c r="R2756" i="56"/>
  <c r="R2755" i="56"/>
  <c r="R2754" i="56"/>
  <c r="R2753" i="56"/>
  <c r="R2752" i="56"/>
  <c r="R2751" i="56"/>
  <c r="R2750" i="56"/>
  <c r="R2749" i="56"/>
  <c r="R2748" i="56"/>
  <c r="R2747" i="56"/>
  <c r="R2746" i="56"/>
  <c r="R2745" i="56"/>
  <c r="R2744" i="56"/>
  <c r="O2801" i="56"/>
  <c r="O2800" i="56"/>
  <c r="O2799" i="56"/>
  <c r="O2798" i="56"/>
  <c r="O2797" i="56"/>
  <c r="O2796" i="56"/>
  <c r="O2795" i="56"/>
  <c r="O2794" i="56"/>
  <c r="O2793" i="56"/>
  <c r="O2792" i="56"/>
  <c r="O2791" i="56"/>
  <c r="O2790" i="56"/>
  <c r="O2789" i="56"/>
  <c r="O2788" i="56"/>
  <c r="O2787" i="56"/>
  <c r="O2786" i="56"/>
  <c r="O2785" i="56"/>
  <c r="O2784" i="56"/>
  <c r="O2783" i="56"/>
  <c r="O2782" i="56"/>
  <c r="O2781" i="56"/>
  <c r="O2780" i="56"/>
  <c r="O2779" i="56"/>
  <c r="O2778" i="56"/>
  <c r="O2777" i="56"/>
  <c r="O2776" i="56"/>
  <c r="O2775" i="56"/>
  <c r="O2774" i="56"/>
  <c r="O2773" i="56"/>
  <c r="O2772" i="56"/>
  <c r="O2771" i="56"/>
  <c r="O2770" i="56"/>
  <c r="O2769" i="56"/>
  <c r="O2768" i="56"/>
  <c r="O2767" i="56"/>
  <c r="O2766" i="56"/>
  <c r="O2765" i="56"/>
  <c r="O2764" i="56"/>
  <c r="O2763" i="56"/>
  <c r="O2762" i="56"/>
  <c r="O2761" i="56"/>
  <c r="O2760" i="56"/>
  <c r="O2759" i="56"/>
  <c r="O2758" i="56"/>
  <c r="O2757" i="56"/>
  <c r="O2756" i="56"/>
  <c r="O2755" i="56"/>
  <c r="O2754" i="56"/>
  <c r="O2753" i="56"/>
  <c r="O2752" i="56"/>
  <c r="O2751" i="56"/>
  <c r="O2750" i="56"/>
  <c r="O2749" i="56"/>
  <c r="O2748" i="56"/>
  <c r="O2747" i="56"/>
  <c r="O2746" i="56"/>
  <c r="O2745" i="56"/>
  <c r="O2744" i="56"/>
  <c r="I2801" i="56"/>
  <c r="I2800" i="56"/>
  <c r="I2799" i="56"/>
  <c r="I2798" i="56"/>
  <c r="I2797" i="56"/>
  <c r="I2796" i="56"/>
  <c r="I2795" i="56"/>
  <c r="I2794" i="56"/>
  <c r="I2793" i="56"/>
  <c r="I2792" i="56"/>
  <c r="I2791" i="56"/>
  <c r="I2790" i="56"/>
  <c r="I2789" i="56"/>
  <c r="I2788" i="56"/>
  <c r="I2787" i="56"/>
  <c r="I2786" i="56"/>
  <c r="I2785" i="56"/>
  <c r="I2784" i="56"/>
  <c r="I2783" i="56"/>
  <c r="I2782" i="56"/>
  <c r="I2781" i="56"/>
  <c r="I2780" i="56"/>
  <c r="I2779" i="56"/>
  <c r="I2778" i="56"/>
  <c r="I2777" i="56"/>
  <c r="I2776" i="56"/>
  <c r="I2775" i="56"/>
  <c r="I2774" i="56"/>
  <c r="I2773" i="56"/>
  <c r="I2772" i="56"/>
  <c r="I2771" i="56"/>
  <c r="I2770" i="56"/>
  <c r="I2769" i="56"/>
  <c r="I2768" i="56"/>
  <c r="I2767" i="56"/>
  <c r="I2766" i="56"/>
  <c r="I2765" i="56"/>
  <c r="I2764" i="56"/>
  <c r="I2763" i="56"/>
  <c r="I2762" i="56"/>
  <c r="I2761" i="56"/>
  <c r="I2760" i="56"/>
  <c r="I2759" i="56"/>
  <c r="I2758" i="56"/>
  <c r="I2757" i="56"/>
  <c r="I2756" i="56"/>
  <c r="I2755" i="56"/>
  <c r="I2754" i="56"/>
  <c r="I2753" i="56"/>
  <c r="I2752" i="56"/>
  <c r="I2751" i="56"/>
  <c r="I2750" i="56"/>
  <c r="I2749" i="56"/>
  <c r="I2748" i="56"/>
  <c r="I2747" i="56"/>
  <c r="I2746" i="56"/>
  <c r="I2745" i="56"/>
  <c r="I2744" i="56"/>
  <c r="E25" i="56"/>
  <c r="I2683" i="56"/>
  <c r="I2682" i="56"/>
  <c r="I2681" i="56"/>
  <c r="I2680" i="56"/>
  <c r="I2679" i="56"/>
  <c r="I2678" i="56"/>
  <c r="I2677" i="56"/>
  <c r="I2676" i="56"/>
  <c r="I2675" i="56"/>
  <c r="I2674" i="56"/>
  <c r="I2673" i="56"/>
  <c r="I2672" i="56"/>
  <c r="I2671" i="56"/>
  <c r="I2670" i="56"/>
  <c r="I2669" i="56"/>
  <c r="I2668" i="56"/>
  <c r="I2667" i="56"/>
  <c r="I2666" i="56"/>
  <c r="I2665" i="56"/>
  <c r="I2664" i="56"/>
  <c r="I2663" i="56"/>
  <c r="I2662" i="56"/>
  <c r="I2661" i="56"/>
  <c r="I2660" i="56"/>
  <c r="I2659" i="56"/>
  <c r="I2658" i="56"/>
  <c r="I2657" i="56"/>
  <c r="I2656" i="56"/>
  <c r="I2655" i="56"/>
  <c r="I2654" i="56"/>
  <c r="I2653" i="56"/>
  <c r="I2652" i="56"/>
  <c r="I2651" i="56"/>
  <c r="I2650" i="56"/>
  <c r="I2649" i="56"/>
  <c r="I2648" i="56"/>
  <c r="I2647" i="56"/>
  <c r="I2646" i="56"/>
  <c r="I2645" i="56"/>
  <c r="I2644" i="56"/>
  <c r="I2643" i="56"/>
  <c r="I2642" i="56"/>
  <c r="I2641" i="56"/>
  <c r="I2640" i="56"/>
  <c r="I2639" i="56"/>
  <c r="I2638" i="56"/>
  <c r="I2637" i="56"/>
  <c r="I2636" i="56"/>
  <c r="I2635" i="56"/>
  <c r="I2634" i="56"/>
  <c r="I2633" i="56"/>
  <c r="I2632" i="56"/>
  <c r="I2631" i="56"/>
  <c r="I2630" i="56"/>
  <c r="I2629" i="56"/>
  <c r="I2628" i="56"/>
  <c r="I2684" i="56"/>
  <c r="I2742" i="56"/>
  <c r="I2741" i="56"/>
  <c r="I2740" i="56"/>
  <c r="I2739" i="56"/>
  <c r="I2738" i="56"/>
  <c r="I2737" i="56"/>
  <c r="I2736" i="56"/>
  <c r="I2735" i="56"/>
  <c r="I2734" i="56"/>
  <c r="I2733" i="56"/>
  <c r="I2732" i="56"/>
  <c r="I2731" i="56"/>
  <c r="I2730" i="56"/>
  <c r="I2729" i="56"/>
  <c r="I2728" i="56"/>
  <c r="I2727" i="56"/>
  <c r="I2726" i="56"/>
  <c r="I2725" i="56"/>
  <c r="I2724" i="56"/>
  <c r="I2723" i="56"/>
  <c r="I2722" i="56"/>
  <c r="I2721" i="56"/>
  <c r="I2720" i="56"/>
  <c r="I2719" i="56"/>
  <c r="I2718" i="56"/>
  <c r="I2717" i="56"/>
  <c r="I2716" i="56"/>
  <c r="I2715" i="56"/>
  <c r="I2714" i="56"/>
  <c r="I2713" i="56"/>
  <c r="I2712" i="56"/>
  <c r="I2711" i="56"/>
  <c r="I2710" i="56"/>
  <c r="I2709" i="56"/>
  <c r="I2708" i="56"/>
  <c r="I2707" i="56"/>
  <c r="I2706" i="56"/>
  <c r="I2705" i="56"/>
  <c r="I2704" i="56"/>
  <c r="I2703" i="56"/>
  <c r="I2702" i="56"/>
  <c r="I2701" i="56"/>
  <c r="I2700" i="56"/>
  <c r="I2699" i="56"/>
  <c r="I2698" i="56"/>
  <c r="I2697" i="56"/>
  <c r="I2696" i="56"/>
  <c r="I2695" i="56"/>
  <c r="I2694" i="56"/>
  <c r="I2693" i="56"/>
  <c r="I2692" i="56"/>
  <c r="I2691" i="56"/>
  <c r="I2690" i="56"/>
  <c r="I2689" i="56"/>
  <c r="I2688" i="56"/>
  <c r="I2687" i="56"/>
  <c r="I2686" i="56"/>
  <c r="I2743" i="56"/>
  <c r="I2685" i="56"/>
  <c r="Y2743" i="56"/>
  <c r="Y2742" i="56"/>
  <c r="Y2741" i="56"/>
  <c r="Y2740" i="56"/>
  <c r="Y2739" i="56"/>
  <c r="Y2738" i="56"/>
  <c r="Y2737" i="56"/>
  <c r="Y2736" i="56"/>
  <c r="Y2735" i="56"/>
  <c r="Y2734" i="56"/>
  <c r="Y2733" i="56"/>
  <c r="Y2732" i="56"/>
  <c r="Y2731" i="56"/>
  <c r="Y2730" i="56"/>
  <c r="Y2729" i="56"/>
  <c r="Y2728" i="56"/>
  <c r="Y2727" i="56"/>
  <c r="Y2726" i="56"/>
  <c r="Y2725" i="56"/>
  <c r="Y2724" i="56"/>
  <c r="Y2723" i="56"/>
  <c r="Y2722" i="56"/>
  <c r="Y2721" i="56"/>
  <c r="Y2720" i="56"/>
  <c r="Y2719" i="56"/>
  <c r="Y2718" i="56"/>
  <c r="Y2717" i="56"/>
  <c r="Y2716" i="56"/>
  <c r="Y2715" i="56"/>
  <c r="Y2714" i="56"/>
  <c r="Y2713" i="56"/>
  <c r="Y2712" i="56"/>
  <c r="Y2711" i="56"/>
  <c r="Y2710" i="56"/>
  <c r="Y2709" i="56"/>
  <c r="Y2708" i="56"/>
  <c r="Y2707" i="56"/>
  <c r="Y2706" i="56"/>
  <c r="Y2705" i="56"/>
  <c r="Y2704" i="56"/>
  <c r="Y2703" i="56"/>
  <c r="Y2702" i="56"/>
  <c r="Y2701" i="56"/>
  <c r="Y2700" i="56"/>
  <c r="Y2699" i="56"/>
  <c r="Y2698" i="56"/>
  <c r="Y2697" i="56"/>
  <c r="Y2696" i="56"/>
  <c r="Y2695" i="56"/>
  <c r="Y2694" i="56"/>
  <c r="Y2693" i="56"/>
  <c r="Y2692" i="56"/>
  <c r="Y2691" i="56"/>
  <c r="Y2690" i="56"/>
  <c r="Y2689" i="56"/>
  <c r="Y2688" i="56"/>
  <c r="Y2687" i="56"/>
  <c r="Y2686" i="56"/>
  <c r="T2743" i="56"/>
  <c r="T2742" i="56"/>
  <c r="T2741" i="56"/>
  <c r="T2740" i="56"/>
  <c r="T2739" i="56"/>
  <c r="T2738" i="56"/>
  <c r="T2737" i="56"/>
  <c r="T2736" i="56"/>
  <c r="T2735" i="56"/>
  <c r="T2734" i="56"/>
  <c r="T2733" i="56"/>
  <c r="T2732" i="56"/>
  <c r="T2731" i="56"/>
  <c r="T2730" i="56"/>
  <c r="T2729" i="56"/>
  <c r="T2728" i="56"/>
  <c r="T2727" i="56"/>
  <c r="T2726" i="56"/>
  <c r="T2725" i="56"/>
  <c r="T2724" i="56"/>
  <c r="T2723" i="56"/>
  <c r="T2722" i="56"/>
  <c r="T2721" i="56"/>
  <c r="T2720" i="56"/>
  <c r="T2719" i="56"/>
  <c r="T2718" i="56"/>
  <c r="T2717" i="56"/>
  <c r="T2716" i="56"/>
  <c r="T2715" i="56"/>
  <c r="T2714" i="56"/>
  <c r="T2713" i="56"/>
  <c r="T2712" i="56"/>
  <c r="T2711" i="56"/>
  <c r="T2710" i="56"/>
  <c r="T2709" i="56"/>
  <c r="T2708" i="56"/>
  <c r="T2707" i="56"/>
  <c r="T2706" i="56"/>
  <c r="T2705" i="56"/>
  <c r="T2704" i="56"/>
  <c r="T2703" i="56"/>
  <c r="T2702" i="56"/>
  <c r="T2701" i="56"/>
  <c r="T2700" i="56"/>
  <c r="T2699" i="56"/>
  <c r="T2698" i="56"/>
  <c r="T2697" i="56"/>
  <c r="T2696" i="56"/>
  <c r="T2695" i="56"/>
  <c r="T2694" i="56"/>
  <c r="T2693" i="56"/>
  <c r="T2692" i="56"/>
  <c r="T2691" i="56"/>
  <c r="T2690" i="56"/>
  <c r="T2689" i="56"/>
  <c r="T2688" i="56"/>
  <c r="T2687" i="56"/>
  <c r="T2686" i="56"/>
  <c r="R2743" i="56"/>
  <c r="R2742" i="56"/>
  <c r="R2741" i="56"/>
  <c r="R2740" i="56"/>
  <c r="R2739" i="56"/>
  <c r="R2738" i="56"/>
  <c r="R2737" i="56"/>
  <c r="R2736" i="56"/>
  <c r="R2735" i="56"/>
  <c r="R2734" i="56"/>
  <c r="R2733" i="56"/>
  <c r="R2732" i="56"/>
  <c r="R2731" i="56"/>
  <c r="R2730" i="56"/>
  <c r="R2729" i="56"/>
  <c r="R2728" i="56"/>
  <c r="R2727" i="56"/>
  <c r="R2726" i="56"/>
  <c r="R2725" i="56"/>
  <c r="R2724" i="56"/>
  <c r="R2723" i="56"/>
  <c r="R2722" i="56"/>
  <c r="R2721" i="56"/>
  <c r="R2720" i="56"/>
  <c r="R2719" i="56"/>
  <c r="R2718" i="56"/>
  <c r="R2717" i="56"/>
  <c r="R2716" i="56"/>
  <c r="R2715" i="56"/>
  <c r="R2714" i="56"/>
  <c r="R2713" i="56"/>
  <c r="R2712" i="56"/>
  <c r="R2711" i="56"/>
  <c r="R2710" i="56"/>
  <c r="R2709" i="56"/>
  <c r="R2708" i="56"/>
  <c r="R2707" i="56"/>
  <c r="R2706" i="56"/>
  <c r="R2705" i="56"/>
  <c r="R2704" i="56"/>
  <c r="R2703" i="56"/>
  <c r="R2702" i="56"/>
  <c r="R2701" i="56"/>
  <c r="R2700" i="56"/>
  <c r="R2699" i="56"/>
  <c r="R2698" i="56"/>
  <c r="R2697" i="56"/>
  <c r="R2696" i="56"/>
  <c r="R2695" i="56"/>
  <c r="R2694" i="56"/>
  <c r="R2693" i="56"/>
  <c r="R2692" i="56"/>
  <c r="R2691" i="56"/>
  <c r="R2690" i="56"/>
  <c r="R2689" i="56"/>
  <c r="R2688" i="56"/>
  <c r="R2687" i="56"/>
  <c r="R2686" i="56"/>
  <c r="O2743" i="56"/>
  <c r="O2742" i="56"/>
  <c r="O2741" i="56"/>
  <c r="O2740" i="56"/>
  <c r="O2739" i="56"/>
  <c r="O2738" i="56"/>
  <c r="O2737" i="56"/>
  <c r="O2736" i="56"/>
  <c r="O2735" i="56"/>
  <c r="O2734" i="56"/>
  <c r="O2733" i="56"/>
  <c r="O2732" i="56"/>
  <c r="O2731" i="56"/>
  <c r="O2730" i="56"/>
  <c r="O2729" i="56"/>
  <c r="O2728" i="56"/>
  <c r="O2727" i="56"/>
  <c r="O2726" i="56"/>
  <c r="O2725" i="56"/>
  <c r="O2724" i="56"/>
  <c r="O2723" i="56"/>
  <c r="O2722" i="56"/>
  <c r="O2721" i="56"/>
  <c r="O2720" i="56"/>
  <c r="O2719" i="56"/>
  <c r="O2718" i="56"/>
  <c r="O2717" i="56"/>
  <c r="O2716" i="56"/>
  <c r="O2715" i="56"/>
  <c r="O2714" i="56"/>
  <c r="O2713" i="56"/>
  <c r="O2712" i="56"/>
  <c r="O2711" i="56"/>
  <c r="O2710" i="56"/>
  <c r="O2709" i="56"/>
  <c r="O2708" i="56"/>
  <c r="O2707" i="56"/>
  <c r="O2706" i="56"/>
  <c r="O2705" i="56"/>
  <c r="O2704" i="56"/>
  <c r="O2703" i="56"/>
  <c r="O2702" i="56"/>
  <c r="O2701" i="56"/>
  <c r="O2700" i="56"/>
  <c r="O2699" i="56"/>
  <c r="O2698" i="56"/>
  <c r="O2697" i="56"/>
  <c r="O2696" i="56"/>
  <c r="O2695" i="56"/>
  <c r="O2694" i="56"/>
  <c r="O2693" i="56"/>
  <c r="O2692" i="56"/>
  <c r="O2691" i="56"/>
  <c r="O2690" i="56"/>
  <c r="O2689" i="56"/>
  <c r="O2688" i="56"/>
  <c r="O2687" i="56"/>
  <c r="O2686" i="56"/>
  <c r="Y2685" i="56"/>
  <c r="Y2684" i="56"/>
  <c r="Y2683" i="56"/>
  <c r="Y2682" i="56"/>
  <c r="Y2681" i="56"/>
  <c r="Y2680" i="56"/>
  <c r="Y2679" i="56"/>
  <c r="Y2678" i="56"/>
  <c r="Y2677" i="56"/>
  <c r="Y2676" i="56"/>
  <c r="Y2675" i="56"/>
  <c r="Y2674" i="56"/>
  <c r="Y2673" i="56"/>
  <c r="Y2672" i="56"/>
  <c r="Y2671" i="56"/>
  <c r="Y2670" i="56"/>
  <c r="Y2669" i="56"/>
  <c r="Y2668" i="56"/>
  <c r="Y2667" i="56"/>
  <c r="Y2666" i="56"/>
  <c r="Y2665" i="56"/>
  <c r="Y2664" i="56"/>
  <c r="Y2663" i="56"/>
  <c r="Y2662" i="56"/>
  <c r="Y2661" i="56"/>
  <c r="Y2660" i="56"/>
  <c r="Y2659" i="56"/>
  <c r="Y2658" i="56"/>
  <c r="Y2657" i="56"/>
  <c r="Y2656" i="56"/>
  <c r="Y2655" i="56"/>
  <c r="Y2654" i="56"/>
  <c r="Y2653" i="56"/>
  <c r="Y2652" i="56"/>
  <c r="Y2651" i="56"/>
  <c r="Y2650" i="56"/>
  <c r="Y2649" i="56"/>
  <c r="Y2648" i="56"/>
  <c r="Y2647" i="56"/>
  <c r="Y2646" i="56"/>
  <c r="Y2645" i="56"/>
  <c r="Y2644" i="56"/>
  <c r="Y2643" i="56"/>
  <c r="Y2642" i="56"/>
  <c r="Y2641" i="56"/>
  <c r="Y2640" i="56"/>
  <c r="Y2639" i="56"/>
  <c r="Y2638" i="56"/>
  <c r="Y2637" i="56"/>
  <c r="Y2636" i="56"/>
  <c r="Y2635" i="56"/>
  <c r="Y2634" i="56"/>
  <c r="Y2633" i="56"/>
  <c r="Y2632" i="56"/>
  <c r="Y2631" i="56"/>
  <c r="Y2630" i="56"/>
  <c r="Y2629" i="56"/>
  <c r="Y2628" i="56"/>
  <c r="T2685" i="56"/>
  <c r="T2684" i="56"/>
  <c r="T2683" i="56"/>
  <c r="T2682" i="56"/>
  <c r="T2681" i="56"/>
  <c r="T2680" i="56"/>
  <c r="T2679" i="56"/>
  <c r="T2678" i="56"/>
  <c r="T2677" i="56"/>
  <c r="T2676" i="56"/>
  <c r="T2675" i="56"/>
  <c r="T2674" i="56"/>
  <c r="T2673" i="56"/>
  <c r="T2672" i="56"/>
  <c r="T2671" i="56"/>
  <c r="T2670" i="56"/>
  <c r="T2669" i="56"/>
  <c r="T2668" i="56"/>
  <c r="T2667" i="56"/>
  <c r="T2666" i="56"/>
  <c r="T2665" i="56"/>
  <c r="T2664" i="56"/>
  <c r="T2663" i="56"/>
  <c r="T2662" i="56"/>
  <c r="T2661" i="56"/>
  <c r="T2660" i="56"/>
  <c r="T2659" i="56"/>
  <c r="T2658" i="56"/>
  <c r="T2657" i="56"/>
  <c r="T2656" i="56"/>
  <c r="T2655" i="56"/>
  <c r="T2654" i="56"/>
  <c r="T2653" i="56"/>
  <c r="T2652" i="56"/>
  <c r="T2651" i="56"/>
  <c r="T2650" i="56"/>
  <c r="T2649" i="56"/>
  <c r="T2648" i="56"/>
  <c r="T2647" i="56"/>
  <c r="T2646" i="56"/>
  <c r="T2645" i="56"/>
  <c r="T2644" i="56"/>
  <c r="T2643" i="56"/>
  <c r="T2642" i="56"/>
  <c r="T2641" i="56"/>
  <c r="T2640" i="56"/>
  <c r="T2639" i="56"/>
  <c r="T2638" i="56"/>
  <c r="T2637" i="56"/>
  <c r="T2636" i="56"/>
  <c r="T2635" i="56"/>
  <c r="T2634" i="56"/>
  <c r="T2633" i="56"/>
  <c r="T2632" i="56"/>
  <c r="T2631" i="56"/>
  <c r="T2630" i="56"/>
  <c r="T2629" i="56"/>
  <c r="T2628" i="56"/>
  <c r="R2685" i="56"/>
  <c r="R2684" i="56"/>
  <c r="R2683" i="56"/>
  <c r="R2682" i="56"/>
  <c r="R2681" i="56"/>
  <c r="R2680" i="56"/>
  <c r="R2679" i="56"/>
  <c r="R2678" i="56"/>
  <c r="R2677" i="56"/>
  <c r="R2676" i="56"/>
  <c r="R2675" i="56"/>
  <c r="R2674" i="56"/>
  <c r="R2673" i="56"/>
  <c r="R2672" i="56"/>
  <c r="R2671" i="56"/>
  <c r="R2670" i="56"/>
  <c r="R2669" i="56"/>
  <c r="R2668" i="56"/>
  <c r="R2667" i="56"/>
  <c r="R2666" i="56"/>
  <c r="R2665" i="56"/>
  <c r="R2664" i="56"/>
  <c r="R2663" i="56"/>
  <c r="R2662" i="56"/>
  <c r="R2661" i="56"/>
  <c r="R2660" i="56"/>
  <c r="R2659" i="56"/>
  <c r="R2658" i="56"/>
  <c r="R2657" i="56"/>
  <c r="R2656" i="56"/>
  <c r="R2655" i="56"/>
  <c r="R2654" i="56"/>
  <c r="R2653" i="56"/>
  <c r="R2652" i="56"/>
  <c r="R2651" i="56"/>
  <c r="R2650" i="56"/>
  <c r="R2649" i="56"/>
  <c r="R2648" i="56"/>
  <c r="R2647" i="56"/>
  <c r="R2646" i="56"/>
  <c r="R2645" i="56"/>
  <c r="R2644" i="56"/>
  <c r="R2643" i="56"/>
  <c r="R2642" i="56"/>
  <c r="R2641" i="56"/>
  <c r="R2640" i="56"/>
  <c r="R2639" i="56"/>
  <c r="R2638" i="56"/>
  <c r="R2637" i="56"/>
  <c r="R2636" i="56"/>
  <c r="R2635" i="56"/>
  <c r="R2634" i="56"/>
  <c r="R2633" i="56"/>
  <c r="R2632" i="56"/>
  <c r="R2631" i="56"/>
  <c r="R2630" i="56"/>
  <c r="R2629" i="56"/>
  <c r="R2628" i="56"/>
  <c r="O2685" i="56"/>
  <c r="O2684" i="56"/>
  <c r="O2683" i="56"/>
  <c r="O2682" i="56"/>
  <c r="O2681" i="56"/>
  <c r="O2680" i="56"/>
  <c r="O2679" i="56"/>
  <c r="O2678" i="56"/>
  <c r="O2677" i="56"/>
  <c r="O2676" i="56"/>
  <c r="O2675" i="56"/>
  <c r="O2674" i="56"/>
  <c r="O2673" i="56"/>
  <c r="O2672" i="56"/>
  <c r="O2671" i="56"/>
  <c r="O2670" i="56"/>
  <c r="O2669" i="56"/>
  <c r="O2668" i="56"/>
  <c r="O2667" i="56"/>
  <c r="O2666" i="56"/>
  <c r="O2665" i="56"/>
  <c r="O2664" i="56"/>
  <c r="O2663" i="56"/>
  <c r="O2662" i="56"/>
  <c r="O2661" i="56"/>
  <c r="O2660" i="56"/>
  <c r="O2659" i="56"/>
  <c r="O2658" i="56"/>
  <c r="O2657" i="56"/>
  <c r="O2656" i="56"/>
  <c r="O2655" i="56"/>
  <c r="O2654" i="56"/>
  <c r="O2653" i="56"/>
  <c r="O2652" i="56"/>
  <c r="O2651" i="56"/>
  <c r="O2650" i="56"/>
  <c r="O2649" i="56"/>
  <c r="O2648" i="56"/>
  <c r="O2647" i="56"/>
  <c r="O2646" i="56"/>
  <c r="O2645" i="56"/>
  <c r="O2644" i="56"/>
  <c r="O2643" i="56"/>
  <c r="O2642" i="56"/>
  <c r="O2641" i="56"/>
  <c r="O2640" i="56"/>
  <c r="O2639" i="56"/>
  <c r="O2638" i="56"/>
  <c r="O2637" i="56"/>
  <c r="O2636" i="56"/>
  <c r="O2635" i="56"/>
  <c r="O2634" i="56"/>
  <c r="O2633" i="56"/>
  <c r="O2632" i="56"/>
  <c r="O2631" i="56"/>
  <c r="O2630" i="56"/>
  <c r="O2629" i="56"/>
  <c r="O2628" i="56"/>
  <c r="Y2627" i="56"/>
  <c r="Y2626" i="56"/>
  <c r="Y2625" i="56"/>
  <c r="Y2624" i="56"/>
  <c r="Y2623" i="56"/>
  <c r="Y2622" i="56"/>
  <c r="Y2621" i="56"/>
  <c r="Y2620" i="56"/>
  <c r="Y2619" i="56"/>
  <c r="Y2618" i="56"/>
  <c r="Y2617" i="56"/>
  <c r="Y2616" i="56"/>
  <c r="Y2615" i="56"/>
  <c r="Y2614" i="56"/>
  <c r="Y2613" i="56"/>
  <c r="Y2612" i="56"/>
  <c r="Y2611" i="56"/>
  <c r="Y2610" i="56"/>
  <c r="Y2609" i="56"/>
  <c r="Y2608" i="56"/>
  <c r="Y2607" i="56"/>
  <c r="Y2606" i="56"/>
  <c r="Y2605" i="56"/>
  <c r="Y2604" i="56"/>
  <c r="Y2603" i="56"/>
  <c r="Y2602" i="56"/>
  <c r="Y2601" i="56"/>
  <c r="Y2600" i="56"/>
  <c r="Y2599" i="56"/>
  <c r="Y2598" i="56"/>
  <c r="Y2597" i="56"/>
  <c r="Y2596" i="56"/>
  <c r="Y2595" i="56"/>
  <c r="Y2594" i="56"/>
  <c r="Y2593" i="56"/>
  <c r="Y2592" i="56"/>
  <c r="Y2591" i="56"/>
  <c r="Y2590" i="56"/>
  <c r="Y2589" i="56"/>
  <c r="Y2588" i="56"/>
  <c r="Y2587" i="56"/>
  <c r="Y2586" i="56"/>
  <c r="Y2585" i="56"/>
  <c r="Y2584" i="56"/>
  <c r="Y2583" i="56"/>
  <c r="Y2582" i="56"/>
  <c r="Y2581" i="56"/>
  <c r="Y2580" i="56"/>
  <c r="Y2579" i="56"/>
  <c r="Y2578" i="56"/>
  <c r="Y2577" i="56"/>
  <c r="Y2576" i="56"/>
  <c r="Y2575" i="56"/>
  <c r="Y2574" i="56"/>
  <c r="Y2573" i="56"/>
  <c r="Y2572" i="56"/>
  <c r="Y2571" i="56"/>
  <c r="Y2570" i="56"/>
  <c r="T2627" i="56"/>
  <c r="T2626" i="56"/>
  <c r="T2625" i="56"/>
  <c r="T2624" i="56"/>
  <c r="T2623" i="56"/>
  <c r="T2622" i="56"/>
  <c r="T2621" i="56"/>
  <c r="T2620" i="56"/>
  <c r="T2619" i="56"/>
  <c r="T2618" i="56"/>
  <c r="T2617" i="56"/>
  <c r="T2616" i="56"/>
  <c r="T2615" i="56"/>
  <c r="T2614" i="56"/>
  <c r="T2613" i="56"/>
  <c r="T2612" i="56"/>
  <c r="T2611" i="56"/>
  <c r="T2610" i="56"/>
  <c r="T2609" i="56"/>
  <c r="T2608" i="56"/>
  <c r="T2607" i="56"/>
  <c r="T2606" i="56"/>
  <c r="T2605" i="56"/>
  <c r="T2604" i="56"/>
  <c r="T2603" i="56"/>
  <c r="T2602" i="56"/>
  <c r="T2601" i="56"/>
  <c r="T2600" i="56"/>
  <c r="T2599" i="56"/>
  <c r="T2598" i="56"/>
  <c r="T2597" i="56"/>
  <c r="T2596" i="56"/>
  <c r="T2595" i="56"/>
  <c r="T2594" i="56"/>
  <c r="T2593" i="56"/>
  <c r="T2592" i="56"/>
  <c r="T2591" i="56"/>
  <c r="T2590" i="56"/>
  <c r="T2589" i="56"/>
  <c r="T2588" i="56"/>
  <c r="T2587" i="56"/>
  <c r="T2586" i="56"/>
  <c r="T2585" i="56"/>
  <c r="T2584" i="56"/>
  <c r="T2583" i="56"/>
  <c r="T2582" i="56"/>
  <c r="T2581" i="56"/>
  <c r="T2580" i="56"/>
  <c r="T2579" i="56"/>
  <c r="T2578" i="56"/>
  <c r="T2577" i="56"/>
  <c r="T2576" i="56"/>
  <c r="T2575" i="56"/>
  <c r="T2574" i="56"/>
  <c r="T2573" i="56"/>
  <c r="T2572" i="56"/>
  <c r="T2571" i="56"/>
  <c r="T2570" i="56"/>
  <c r="R2627" i="56"/>
  <c r="R2626" i="56"/>
  <c r="R2625" i="56"/>
  <c r="R2624" i="56"/>
  <c r="R2623" i="56"/>
  <c r="R2622" i="56"/>
  <c r="R2621" i="56"/>
  <c r="R2620" i="56"/>
  <c r="R2619" i="56"/>
  <c r="R2618" i="56"/>
  <c r="R2617" i="56"/>
  <c r="R2616" i="56"/>
  <c r="R2615" i="56"/>
  <c r="R2614" i="56"/>
  <c r="R2613" i="56"/>
  <c r="R2612" i="56"/>
  <c r="R2611" i="56"/>
  <c r="R2610" i="56"/>
  <c r="R2609" i="56"/>
  <c r="R2608" i="56"/>
  <c r="R2607" i="56"/>
  <c r="R2606" i="56"/>
  <c r="R2605" i="56"/>
  <c r="R2604" i="56"/>
  <c r="R2603" i="56"/>
  <c r="R2602" i="56"/>
  <c r="R2601" i="56"/>
  <c r="R2600" i="56"/>
  <c r="R2599" i="56"/>
  <c r="R2598" i="56"/>
  <c r="R2597" i="56"/>
  <c r="R2596" i="56"/>
  <c r="R2595" i="56"/>
  <c r="R2594" i="56"/>
  <c r="R2593" i="56"/>
  <c r="R2592" i="56"/>
  <c r="R2591" i="56"/>
  <c r="R2590" i="56"/>
  <c r="R2589" i="56"/>
  <c r="R2588" i="56"/>
  <c r="R2587" i="56"/>
  <c r="R2586" i="56"/>
  <c r="R2585" i="56"/>
  <c r="R2584" i="56"/>
  <c r="R2583" i="56"/>
  <c r="R2582" i="56"/>
  <c r="R2581" i="56"/>
  <c r="R2580" i="56"/>
  <c r="R2579" i="56"/>
  <c r="R2578" i="56"/>
  <c r="R2577" i="56"/>
  <c r="R2576" i="56"/>
  <c r="R2575" i="56"/>
  <c r="R2574" i="56"/>
  <c r="R2573" i="56"/>
  <c r="R2572" i="56"/>
  <c r="R2571" i="56"/>
  <c r="R2570" i="56"/>
  <c r="O2627" i="56"/>
  <c r="O2626" i="56"/>
  <c r="O2625" i="56"/>
  <c r="O2624" i="56"/>
  <c r="O2623" i="56"/>
  <c r="O2622" i="56"/>
  <c r="O2621" i="56"/>
  <c r="O2620" i="56"/>
  <c r="O2619" i="56"/>
  <c r="O2618" i="56"/>
  <c r="O2617" i="56"/>
  <c r="O2616" i="56"/>
  <c r="O2615" i="56"/>
  <c r="O2614" i="56"/>
  <c r="O2613" i="56"/>
  <c r="O2612" i="56"/>
  <c r="O2611" i="56"/>
  <c r="O2610" i="56"/>
  <c r="O2609" i="56"/>
  <c r="O2608" i="56"/>
  <c r="O2607" i="56"/>
  <c r="O2606" i="56"/>
  <c r="O2605" i="56"/>
  <c r="O2604" i="56"/>
  <c r="O2603" i="56"/>
  <c r="O2602" i="56"/>
  <c r="O2601" i="56"/>
  <c r="O2600" i="56"/>
  <c r="O2599" i="56"/>
  <c r="O2598" i="56"/>
  <c r="O2597" i="56"/>
  <c r="O2596" i="56"/>
  <c r="O2595" i="56"/>
  <c r="O2594" i="56"/>
  <c r="O2593" i="56"/>
  <c r="O2592" i="56"/>
  <c r="O2591" i="56"/>
  <c r="O2590" i="56"/>
  <c r="O2589" i="56"/>
  <c r="O2588" i="56"/>
  <c r="O2587" i="56"/>
  <c r="O2586" i="56"/>
  <c r="O2585" i="56"/>
  <c r="O2584" i="56"/>
  <c r="O2583" i="56"/>
  <c r="O2582" i="56"/>
  <c r="O2581" i="56"/>
  <c r="O2580" i="56"/>
  <c r="O2579" i="56"/>
  <c r="O2578" i="56"/>
  <c r="O2577" i="56"/>
  <c r="O2576" i="56"/>
  <c r="O2575" i="56"/>
  <c r="O2574" i="56"/>
  <c r="O2573" i="56"/>
  <c r="O2572" i="56"/>
  <c r="O2571" i="56"/>
  <c r="O2570" i="56"/>
  <c r="I2627" i="56"/>
  <c r="I2626" i="56"/>
  <c r="I2625" i="56"/>
  <c r="I2624" i="56"/>
  <c r="I2623" i="56"/>
  <c r="I2622" i="56"/>
  <c r="I2621" i="56"/>
  <c r="I2620" i="56"/>
  <c r="I2619" i="56"/>
  <c r="I2618" i="56"/>
  <c r="I2617" i="56"/>
  <c r="I2616" i="56"/>
  <c r="I2615" i="56"/>
  <c r="I2614" i="56"/>
  <c r="I2613" i="56"/>
  <c r="I2612" i="56"/>
  <c r="I2611" i="56"/>
  <c r="I2610" i="56"/>
  <c r="I2609" i="56"/>
  <c r="I2608" i="56"/>
  <c r="I2607" i="56"/>
  <c r="I2606" i="56"/>
  <c r="I2605" i="56"/>
  <c r="I2604" i="56"/>
  <c r="I2603" i="56"/>
  <c r="I2602" i="56"/>
  <c r="I2601" i="56"/>
  <c r="I2600" i="56"/>
  <c r="I2599" i="56"/>
  <c r="I2598" i="56"/>
  <c r="I2597" i="56"/>
  <c r="I2596" i="56"/>
  <c r="I2595" i="56"/>
  <c r="I2594" i="56"/>
  <c r="I2593" i="56"/>
  <c r="I2592" i="56"/>
  <c r="I2591" i="56"/>
  <c r="I2590" i="56"/>
  <c r="I2589" i="56"/>
  <c r="I2588" i="56"/>
  <c r="I2587" i="56"/>
  <c r="I2586" i="56"/>
  <c r="I2585" i="56"/>
  <c r="I2584" i="56"/>
  <c r="I2583" i="56"/>
  <c r="I2582" i="56"/>
  <c r="I2581" i="56"/>
  <c r="I2580" i="56"/>
  <c r="I2579" i="56"/>
  <c r="I2578" i="56"/>
  <c r="I2577" i="56"/>
  <c r="I2576" i="56"/>
  <c r="I2575" i="56"/>
  <c r="I2574" i="56"/>
  <c r="I2573" i="56"/>
  <c r="I2572" i="56"/>
  <c r="I2571" i="56"/>
  <c r="I2570" i="56"/>
  <c r="Y2569" i="56"/>
  <c r="Y2568" i="56"/>
  <c r="Y2567" i="56"/>
  <c r="Y2566" i="56"/>
  <c r="Y2565" i="56"/>
  <c r="Y2564" i="56"/>
  <c r="Y2563" i="56"/>
  <c r="Y2562" i="56"/>
  <c r="Y2561" i="56"/>
  <c r="Y2560" i="56"/>
  <c r="Y2559" i="56"/>
  <c r="Y2558" i="56"/>
  <c r="Y2557" i="56"/>
  <c r="Y2556" i="56"/>
  <c r="Y2555" i="56"/>
  <c r="Y2554" i="56"/>
  <c r="Y2553" i="56"/>
  <c r="Y2552" i="56"/>
  <c r="Y2551" i="56"/>
  <c r="Y2550" i="56"/>
  <c r="Y2549" i="56"/>
  <c r="Y2548" i="56"/>
  <c r="Y2547" i="56"/>
  <c r="Y2546" i="56"/>
  <c r="Y2545" i="56"/>
  <c r="Y2544" i="56"/>
  <c r="Y2543" i="56"/>
  <c r="Y2542" i="56"/>
  <c r="Y2541" i="56"/>
  <c r="Y2540" i="56"/>
  <c r="Y2539" i="56"/>
  <c r="Y2538" i="56"/>
  <c r="Y2537" i="56"/>
  <c r="Y2536" i="56"/>
  <c r="Y2535" i="56"/>
  <c r="Y2534" i="56"/>
  <c r="Y2533" i="56"/>
  <c r="Y2532" i="56"/>
  <c r="Y2531" i="56"/>
  <c r="Y2530" i="56"/>
  <c r="Y2529" i="56"/>
  <c r="Y2528" i="56"/>
  <c r="Y2527" i="56"/>
  <c r="Y2526" i="56"/>
  <c r="Y2525" i="56"/>
  <c r="Y2524" i="56"/>
  <c r="Y2523" i="56"/>
  <c r="Y2522" i="56"/>
  <c r="Y2521" i="56"/>
  <c r="Y2520" i="56"/>
  <c r="Y2519" i="56"/>
  <c r="Y2518" i="56"/>
  <c r="Y2517" i="56"/>
  <c r="Y2516" i="56"/>
  <c r="Y2515" i="56"/>
  <c r="Y2514" i="56"/>
  <c r="Y2513" i="56"/>
  <c r="Y2512" i="56"/>
  <c r="T2569" i="56"/>
  <c r="T2568" i="56"/>
  <c r="T2567" i="56"/>
  <c r="T2566" i="56"/>
  <c r="T2565" i="56"/>
  <c r="T2564" i="56"/>
  <c r="T2563" i="56"/>
  <c r="T2562" i="56"/>
  <c r="T2561" i="56"/>
  <c r="T2560" i="56"/>
  <c r="T2559" i="56"/>
  <c r="T2558" i="56"/>
  <c r="T2557" i="56"/>
  <c r="T2556" i="56"/>
  <c r="T2555" i="56"/>
  <c r="T2554" i="56"/>
  <c r="T2553" i="56"/>
  <c r="T2552" i="56"/>
  <c r="T2551" i="56"/>
  <c r="T2550" i="56"/>
  <c r="T2549" i="56"/>
  <c r="T2548" i="56"/>
  <c r="T2547" i="56"/>
  <c r="T2546" i="56"/>
  <c r="T2545" i="56"/>
  <c r="T2544" i="56"/>
  <c r="T2543" i="56"/>
  <c r="T2542" i="56"/>
  <c r="T2541" i="56"/>
  <c r="T2540" i="56"/>
  <c r="T2539" i="56"/>
  <c r="T2538" i="56"/>
  <c r="T2537" i="56"/>
  <c r="T2536" i="56"/>
  <c r="T2535" i="56"/>
  <c r="T2534" i="56"/>
  <c r="T2533" i="56"/>
  <c r="T2532" i="56"/>
  <c r="T2531" i="56"/>
  <c r="T2530" i="56"/>
  <c r="T2529" i="56"/>
  <c r="T2528" i="56"/>
  <c r="T2527" i="56"/>
  <c r="T2526" i="56"/>
  <c r="T2525" i="56"/>
  <c r="T2524" i="56"/>
  <c r="T2523" i="56"/>
  <c r="T2522" i="56"/>
  <c r="T2521" i="56"/>
  <c r="T2520" i="56"/>
  <c r="T2519" i="56"/>
  <c r="T2518" i="56"/>
  <c r="T2517" i="56"/>
  <c r="T2516" i="56"/>
  <c r="T2515" i="56"/>
  <c r="T2514" i="56"/>
  <c r="T2513" i="56"/>
  <c r="T2512" i="56"/>
  <c r="R2569" i="56"/>
  <c r="R2568" i="56"/>
  <c r="R2567" i="56"/>
  <c r="R2566" i="56"/>
  <c r="R2565" i="56"/>
  <c r="R2564" i="56"/>
  <c r="R2563" i="56"/>
  <c r="R2562" i="56"/>
  <c r="R2561" i="56"/>
  <c r="R2560" i="56"/>
  <c r="R2559" i="56"/>
  <c r="R2558" i="56"/>
  <c r="R2557" i="56"/>
  <c r="R2556" i="56"/>
  <c r="R2555" i="56"/>
  <c r="R2554" i="56"/>
  <c r="R2553" i="56"/>
  <c r="R2552" i="56"/>
  <c r="R2551" i="56"/>
  <c r="R2550" i="56"/>
  <c r="R2549" i="56"/>
  <c r="R2548" i="56"/>
  <c r="R2547" i="56"/>
  <c r="R2546" i="56"/>
  <c r="R2545" i="56"/>
  <c r="R2544" i="56"/>
  <c r="R2543" i="56"/>
  <c r="R2542" i="56"/>
  <c r="R2541" i="56"/>
  <c r="R2540" i="56"/>
  <c r="R2539" i="56"/>
  <c r="R2538" i="56"/>
  <c r="R2537" i="56"/>
  <c r="R2536" i="56"/>
  <c r="R2535" i="56"/>
  <c r="R2534" i="56"/>
  <c r="R2533" i="56"/>
  <c r="R2532" i="56"/>
  <c r="R2531" i="56"/>
  <c r="R2530" i="56"/>
  <c r="R2529" i="56"/>
  <c r="R2528" i="56"/>
  <c r="R2527" i="56"/>
  <c r="R2526" i="56"/>
  <c r="R2525" i="56"/>
  <c r="R2524" i="56"/>
  <c r="R2523" i="56"/>
  <c r="R2522" i="56"/>
  <c r="R2521" i="56"/>
  <c r="R2520" i="56"/>
  <c r="R2519" i="56"/>
  <c r="R2518" i="56"/>
  <c r="R2517" i="56"/>
  <c r="R2516" i="56"/>
  <c r="R2515" i="56"/>
  <c r="R2514" i="56"/>
  <c r="R2513" i="56"/>
  <c r="R2512" i="56"/>
  <c r="O2569" i="56"/>
  <c r="O2568" i="56"/>
  <c r="O2567" i="56"/>
  <c r="O2566" i="56"/>
  <c r="O2565" i="56"/>
  <c r="O2564" i="56"/>
  <c r="O2563" i="56"/>
  <c r="O2562" i="56"/>
  <c r="O2561" i="56"/>
  <c r="O2560" i="56"/>
  <c r="O2559" i="56"/>
  <c r="O2558" i="56"/>
  <c r="O2557" i="56"/>
  <c r="O2556" i="56"/>
  <c r="O2555" i="56"/>
  <c r="O2554" i="56"/>
  <c r="O2553" i="56"/>
  <c r="O2552" i="56"/>
  <c r="O2551" i="56"/>
  <c r="O2550" i="56"/>
  <c r="O2549" i="56"/>
  <c r="O2548" i="56"/>
  <c r="O2547" i="56"/>
  <c r="O2546" i="56"/>
  <c r="O2545" i="56"/>
  <c r="O2544" i="56"/>
  <c r="O2543" i="56"/>
  <c r="O2542" i="56"/>
  <c r="O2541" i="56"/>
  <c r="O2540" i="56"/>
  <c r="O2539" i="56"/>
  <c r="O2538" i="56"/>
  <c r="O2537" i="56"/>
  <c r="O2536" i="56"/>
  <c r="O2535" i="56"/>
  <c r="O2534" i="56"/>
  <c r="O2533" i="56"/>
  <c r="O2532" i="56"/>
  <c r="O2531" i="56"/>
  <c r="O2530" i="56"/>
  <c r="O2529" i="56"/>
  <c r="O2528" i="56"/>
  <c r="O2527" i="56"/>
  <c r="O2526" i="56"/>
  <c r="O2525" i="56"/>
  <c r="O2524" i="56"/>
  <c r="O2523" i="56"/>
  <c r="O2522" i="56"/>
  <c r="O2521" i="56"/>
  <c r="O2520" i="56"/>
  <c r="O2519" i="56"/>
  <c r="O2518" i="56"/>
  <c r="O2517" i="56"/>
  <c r="O2516" i="56"/>
  <c r="O2515" i="56"/>
  <c r="O2514" i="56"/>
  <c r="O2513" i="56"/>
  <c r="O2512" i="56"/>
  <c r="I2569" i="56"/>
  <c r="I2568" i="56"/>
  <c r="I2567" i="56"/>
  <c r="I2566" i="56"/>
  <c r="I2565" i="56"/>
  <c r="I2564" i="56"/>
  <c r="I2563" i="56"/>
  <c r="I2562" i="56"/>
  <c r="I2561" i="56"/>
  <c r="I2560" i="56"/>
  <c r="I2559" i="56"/>
  <c r="I2558" i="56"/>
  <c r="I2557" i="56"/>
  <c r="I2556" i="56"/>
  <c r="I2555" i="56"/>
  <c r="I2554" i="56"/>
  <c r="I2553" i="56"/>
  <c r="I2552" i="56"/>
  <c r="I2551" i="56"/>
  <c r="I2550" i="56"/>
  <c r="I2549" i="56"/>
  <c r="I2548" i="56"/>
  <c r="I2547" i="56"/>
  <c r="I2546" i="56"/>
  <c r="I2545" i="56"/>
  <c r="I2544" i="56"/>
  <c r="I2543" i="56"/>
  <c r="I2542" i="56"/>
  <c r="I2541" i="56"/>
  <c r="I2540" i="56"/>
  <c r="I2539" i="56"/>
  <c r="I2538" i="56"/>
  <c r="I2537" i="56"/>
  <c r="I2536" i="56"/>
  <c r="I2535" i="56"/>
  <c r="I2534" i="56"/>
  <c r="I2533" i="56"/>
  <c r="I2532" i="56"/>
  <c r="I2531" i="56"/>
  <c r="I2530" i="56"/>
  <c r="I2529" i="56"/>
  <c r="I2528" i="56"/>
  <c r="I2527" i="56"/>
  <c r="I2526" i="56"/>
  <c r="I2525" i="56"/>
  <c r="I2524" i="56"/>
  <c r="I2523" i="56"/>
  <c r="I2522" i="56"/>
  <c r="I2521" i="56"/>
  <c r="I2520" i="56"/>
  <c r="I2519" i="56"/>
  <c r="I2518" i="56"/>
  <c r="I2517" i="56"/>
  <c r="I2516" i="56"/>
  <c r="I2515" i="56"/>
  <c r="I2514" i="56"/>
  <c r="I2513" i="56"/>
  <c r="I2512" i="56"/>
  <c r="Y2511" i="56"/>
  <c r="Y2510" i="56"/>
  <c r="Y2509" i="56"/>
  <c r="Y2508" i="56"/>
  <c r="Y2507" i="56"/>
  <c r="Y2506" i="56"/>
  <c r="Y2505" i="56"/>
  <c r="Y2504" i="56"/>
  <c r="Y2503" i="56"/>
  <c r="Y2502" i="56"/>
  <c r="Y2501" i="56"/>
  <c r="Y2500" i="56"/>
  <c r="Y2499" i="56"/>
  <c r="Y2498" i="56"/>
  <c r="Y2497" i="56"/>
  <c r="Y2496" i="56"/>
  <c r="Y2495" i="56"/>
  <c r="Y2494" i="56"/>
  <c r="Y2493" i="56"/>
  <c r="Y2492" i="56"/>
  <c r="Y2491" i="56"/>
  <c r="Y2490" i="56"/>
  <c r="Y2489" i="56"/>
  <c r="Y2488" i="56"/>
  <c r="Y2487" i="56"/>
  <c r="Y2486" i="56"/>
  <c r="Y2485" i="56"/>
  <c r="Y2484" i="56"/>
  <c r="Y2483" i="56"/>
  <c r="Y2482" i="56"/>
  <c r="Y2481" i="56"/>
  <c r="Y2480" i="56"/>
  <c r="Y2479" i="56"/>
  <c r="Y2478" i="56"/>
  <c r="Y2477" i="56"/>
  <c r="Y2476" i="56"/>
  <c r="Y2475" i="56"/>
  <c r="Y2474" i="56"/>
  <c r="Y2473" i="56"/>
  <c r="Y2472" i="56"/>
  <c r="Y2471" i="56"/>
  <c r="Y2470" i="56"/>
  <c r="Y2469" i="56"/>
  <c r="Y2468" i="56"/>
  <c r="Y2467" i="56"/>
  <c r="Y2466" i="56"/>
  <c r="Y2465" i="56"/>
  <c r="Y2464" i="56"/>
  <c r="Y2463" i="56"/>
  <c r="Y2462" i="56"/>
  <c r="Y2461" i="56"/>
  <c r="Y2460" i="56"/>
  <c r="Y2459" i="56"/>
  <c r="Y2458" i="56"/>
  <c r="Y2457" i="56"/>
  <c r="Y2456" i="56"/>
  <c r="Y2455" i="56"/>
  <c r="T2511" i="56"/>
  <c r="T2510" i="56"/>
  <c r="T2509" i="56"/>
  <c r="T2508" i="56"/>
  <c r="T2507" i="56"/>
  <c r="T2506" i="56"/>
  <c r="T2505" i="56"/>
  <c r="T2504" i="56"/>
  <c r="T2503" i="56"/>
  <c r="T2502" i="56"/>
  <c r="T2501" i="56"/>
  <c r="T2500" i="56"/>
  <c r="T2499" i="56"/>
  <c r="T2498" i="56"/>
  <c r="T2497" i="56"/>
  <c r="T2496" i="56"/>
  <c r="T2495" i="56"/>
  <c r="T2494" i="56"/>
  <c r="T2493" i="56"/>
  <c r="T2492" i="56"/>
  <c r="T2491" i="56"/>
  <c r="T2490" i="56"/>
  <c r="T2489" i="56"/>
  <c r="T2488" i="56"/>
  <c r="T2487" i="56"/>
  <c r="T2486" i="56"/>
  <c r="T2485" i="56"/>
  <c r="T2484" i="56"/>
  <c r="T2483" i="56"/>
  <c r="T2482" i="56"/>
  <c r="T2481" i="56"/>
  <c r="T2480" i="56"/>
  <c r="T2479" i="56"/>
  <c r="T2478" i="56"/>
  <c r="T2477" i="56"/>
  <c r="T2476" i="56"/>
  <c r="T2475" i="56"/>
  <c r="T2474" i="56"/>
  <c r="T2473" i="56"/>
  <c r="T2472" i="56"/>
  <c r="T2471" i="56"/>
  <c r="T2470" i="56"/>
  <c r="T2469" i="56"/>
  <c r="T2468" i="56"/>
  <c r="T2467" i="56"/>
  <c r="T2466" i="56"/>
  <c r="T2465" i="56"/>
  <c r="T2464" i="56"/>
  <c r="T2463" i="56"/>
  <c r="T2462" i="56"/>
  <c r="T2461" i="56"/>
  <c r="T2460" i="56"/>
  <c r="T2459" i="56"/>
  <c r="T2458" i="56"/>
  <c r="T2457" i="56"/>
  <c r="T2456" i="56"/>
  <c r="T2455" i="56"/>
  <c r="R2511" i="56"/>
  <c r="R2510" i="56"/>
  <c r="R2509" i="56"/>
  <c r="R2508" i="56"/>
  <c r="R2507" i="56"/>
  <c r="R2506" i="56"/>
  <c r="R2505" i="56"/>
  <c r="R2504" i="56"/>
  <c r="R2503" i="56"/>
  <c r="R2502" i="56"/>
  <c r="R2501" i="56"/>
  <c r="R2500" i="56"/>
  <c r="R2499" i="56"/>
  <c r="R2498" i="56"/>
  <c r="R2497" i="56"/>
  <c r="R2496" i="56"/>
  <c r="R2495" i="56"/>
  <c r="R2494" i="56"/>
  <c r="R2493" i="56"/>
  <c r="R2492" i="56"/>
  <c r="R2491" i="56"/>
  <c r="R2490" i="56"/>
  <c r="R2489" i="56"/>
  <c r="R2488" i="56"/>
  <c r="R2487" i="56"/>
  <c r="R2486" i="56"/>
  <c r="R2485" i="56"/>
  <c r="R2484" i="56"/>
  <c r="R2483" i="56"/>
  <c r="R2482" i="56"/>
  <c r="R2481" i="56"/>
  <c r="R2480" i="56"/>
  <c r="R2479" i="56"/>
  <c r="R2478" i="56"/>
  <c r="R2477" i="56"/>
  <c r="R2476" i="56"/>
  <c r="R2475" i="56"/>
  <c r="R2474" i="56"/>
  <c r="R2473" i="56"/>
  <c r="R2472" i="56"/>
  <c r="R2471" i="56"/>
  <c r="R2470" i="56"/>
  <c r="R2469" i="56"/>
  <c r="R2468" i="56"/>
  <c r="R2467" i="56"/>
  <c r="R2466" i="56"/>
  <c r="R2465" i="56"/>
  <c r="R2464" i="56"/>
  <c r="R2463" i="56"/>
  <c r="R2462" i="56"/>
  <c r="R2461" i="56"/>
  <c r="R2460" i="56"/>
  <c r="R2459" i="56"/>
  <c r="R2458" i="56"/>
  <c r="R2457" i="56"/>
  <c r="R2456" i="56"/>
  <c r="R2455" i="56"/>
  <c r="O2511" i="56"/>
  <c r="O2510" i="56"/>
  <c r="O2509" i="56"/>
  <c r="O2508" i="56"/>
  <c r="O2507" i="56"/>
  <c r="O2506" i="56"/>
  <c r="O2505" i="56"/>
  <c r="O2504" i="56"/>
  <c r="O2503" i="56"/>
  <c r="O2502" i="56"/>
  <c r="O2501" i="56"/>
  <c r="O2500" i="56"/>
  <c r="O2499" i="56"/>
  <c r="O2498" i="56"/>
  <c r="O2497" i="56"/>
  <c r="O2496" i="56"/>
  <c r="O2495" i="56"/>
  <c r="O2494" i="56"/>
  <c r="O2493" i="56"/>
  <c r="O2492" i="56"/>
  <c r="O2491" i="56"/>
  <c r="O2490" i="56"/>
  <c r="O2489" i="56"/>
  <c r="O2488" i="56"/>
  <c r="O2487" i="56"/>
  <c r="O2486" i="56"/>
  <c r="O2485" i="56"/>
  <c r="O2484" i="56"/>
  <c r="O2483" i="56"/>
  <c r="O2482" i="56"/>
  <c r="O2481" i="56"/>
  <c r="O2480" i="56"/>
  <c r="O2479" i="56"/>
  <c r="O2478" i="56"/>
  <c r="O2477" i="56"/>
  <c r="O2476" i="56"/>
  <c r="O2475" i="56"/>
  <c r="O2474" i="56"/>
  <c r="O2473" i="56"/>
  <c r="O2472" i="56"/>
  <c r="O2471" i="56"/>
  <c r="O2470" i="56"/>
  <c r="O2469" i="56"/>
  <c r="O2468" i="56"/>
  <c r="O2467" i="56"/>
  <c r="O2466" i="56"/>
  <c r="O2465" i="56"/>
  <c r="O2464" i="56"/>
  <c r="O2463" i="56"/>
  <c r="O2462" i="56"/>
  <c r="O2461" i="56"/>
  <c r="O2460" i="56"/>
  <c r="O2459" i="56"/>
  <c r="O2458" i="56"/>
  <c r="O2457" i="56"/>
  <c r="O2456" i="56"/>
  <c r="O2455" i="56"/>
  <c r="I2511" i="56"/>
  <c r="I2510" i="56"/>
  <c r="I2509" i="56"/>
  <c r="I2508" i="56"/>
  <c r="I2507" i="56"/>
  <c r="I2506" i="56"/>
  <c r="I2505" i="56"/>
  <c r="I2504" i="56"/>
  <c r="I2503" i="56"/>
  <c r="I2502" i="56"/>
  <c r="I2501" i="56"/>
  <c r="I2500" i="56"/>
  <c r="I2499" i="56"/>
  <c r="I2498" i="56"/>
  <c r="I2497" i="56"/>
  <c r="I2496" i="56"/>
  <c r="I2495" i="56"/>
  <c r="I2494" i="56"/>
  <c r="I2493" i="56"/>
  <c r="I2492" i="56"/>
  <c r="I2491" i="56"/>
  <c r="I2490" i="56"/>
  <c r="I2489" i="56"/>
  <c r="I2488" i="56"/>
  <c r="I2487" i="56"/>
  <c r="I2486" i="56"/>
  <c r="I2485" i="56"/>
  <c r="I2484" i="56"/>
  <c r="I2483" i="56"/>
  <c r="I2482" i="56"/>
  <c r="I2481" i="56"/>
  <c r="I2480" i="56"/>
  <c r="I2479" i="56"/>
  <c r="I2478" i="56"/>
  <c r="I2477" i="56"/>
  <c r="I2476" i="56"/>
  <c r="I2475" i="56"/>
  <c r="I2474" i="56"/>
  <c r="I2473" i="56"/>
  <c r="I2472" i="56"/>
  <c r="I2471" i="56"/>
  <c r="I2470" i="56"/>
  <c r="I2469" i="56"/>
  <c r="I2468" i="56"/>
  <c r="I2467" i="56"/>
  <c r="I2466" i="56"/>
  <c r="I2465" i="56"/>
  <c r="I2464" i="56"/>
  <c r="I2463" i="56"/>
  <c r="I2462" i="56"/>
  <c r="I2461" i="56"/>
  <c r="I2460" i="56"/>
  <c r="I2459" i="56"/>
  <c r="I2458" i="56"/>
  <c r="I2457" i="56"/>
  <c r="I2456" i="56"/>
  <c r="I2455" i="56"/>
  <c r="I2454" i="56"/>
  <c r="I2453" i="56"/>
  <c r="I2452" i="56"/>
  <c r="I2451" i="56"/>
  <c r="I2450" i="56"/>
  <c r="I2449" i="56"/>
  <c r="I2448" i="56"/>
  <c r="I2447" i="56"/>
  <c r="I2446" i="56"/>
  <c r="I2445" i="56"/>
  <c r="I2444" i="56"/>
  <c r="I2443" i="56"/>
  <c r="I2442" i="56"/>
  <c r="I2441" i="56"/>
  <c r="I2440" i="56"/>
  <c r="I2439" i="56"/>
  <c r="I2438" i="56"/>
  <c r="I2437" i="56"/>
  <c r="I2436" i="56"/>
  <c r="I2435" i="56"/>
  <c r="I2434" i="56"/>
  <c r="I2433" i="56"/>
  <c r="I2432" i="56"/>
  <c r="I2431" i="56"/>
  <c r="I2430" i="56"/>
  <c r="I2429" i="56"/>
  <c r="I2428" i="56"/>
  <c r="I2427" i="56"/>
  <c r="I2426" i="56"/>
  <c r="I2425" i="56"/>
  <c r="I2424" i="56"/>
  <c r="I2423" i="56"/>
  <c r="I2422" i="56"/>
  <c r="I2421" i="56"/>
  <c r="I2420" i="56"/>
  <c r="I2419" i="56"/>
  <c r="I2418" i="56"/>
  <c r="I2417" i="56"/>
  <c r="I2416" i="56"/>
  <c r="I2415" i="56"/>
  <c r="I2414" i="56"/>
  <c r="I2413" i="56"/>
  <c r="I2412" i="56"/>
  <c r="I2411" i="56"/>
  <c r="I2410" i="56"/>
  <c r="I2409" i="56"/>
  <c r="I2408" i="56"/>
  <c r="I2407" i="56"/>
  <c r="I2406" i="56"/>
  <c r="I2405" i="56"/>
  <c r="I2404" i="56"/>
  <c r="I2403" i="56"/>
  <c r="I2402" i="56"/>
  <c r="I2401" i="56"/>
  <c r="I2400" i="56"/>
  <c r="I2399" i="56"/>
  <c r="I2398" i="56"/>
  <c r="I2397" i="56"/>
  <c r="Y2454" i="56"/>
  <c r="Y2453" i="56"/>
  <c r="Y2452" i="56"/>
  <c r="Y2451" i="56"/>
  <c r="Y2450" i="56"/>
  <c r="Y2449" i="56"/>
  <c r="Y2448" i="56"/>
  <c r="Y2447" i="56"/>
  <c r="Y2446" i="56"/>
  <c r="Y2445" i="56"/>
  <c r="Y2444" i="56"/>
  <c r="Y2443" i="56"/>
  <c r="Y2442" i="56"/>
  <c r="Y2441" i="56"/>
  <c r="Y2440" i="56"/>
  <c r="Y2439" i="56"/>
  <c r="Y2438" i="56"/>
  <c r="Y2437" i="56"/>
  <c r="Y2436" i="56"/>
  <c r="Y2435" i="56"/>
  <c r="Y2434" i="56"/>
  <c r="Y2433" i="56"/>
  <c r="Y2432" i="56"/>
  <c r="Y2431" i="56"/>
  <c r="Y2430" i="56"/>
  <c r="Y2429" i="56"/>
  <c r="Y2428" i="56"/>
  <c r="Y2427" i="56"/>
  <c r="Y2426" i="56"/>
  <c r="Y2425" i="56"/>
  <c r="Y2424" i="56"/>
  <c r="Y2423" i="56"/>
  <c r="Y2422" i="56"/>
  <c r="Y2421" i="56"/>
  <c r="Y2420" i="56"/>
  <c r="Y2419" i="56"/>
  <c r="Y2418" i="56"/>
  <c r="Y2417" i="56"/>
  <c r="Y2416" i="56"/>
  <c r="Y2415" i="56"/>
  <c r="Y2414" i="56"/>
  <c r="Y2413" i="56"/>
  <c r="Y2412" i="56"/>
  <c r="Y2411" i="56"/>
  <c r="Y2410" i="56"/>
  <c r="Y2409" i="56"/>
  <c r="Y2408" i="56"/>
  <c r="Y2407" i="56"/>
  <c r="Y2406" i="56"/>
  <c r="Y2405" i="56"/>
  <c r="Y2404" i="56"/>
  <c r="Y2403" i="56"/>
  <c r="Y2402" i="56"/>
  <c r="Y2401" i="56"/>
  <c r="Y2400" i="56"/>
  <c r="Y2399" i="56"/>
  <c r="Y2398" i="56"/>
  <c r="T2454" i="56"/>
  <c r="T2453" i="56"/>
  <c r="T2452" i="56"/>
  <c r="T2451" i="56"/>
  <c r="T2450" i="56"/>
  <c r="T2449" i="56"/>
  <c r="T2448" i="56"/>
  <c r="T2447" i="56"/>
  <c r="T2446" i="56"/>
  <c r="T2445" i="56"/>
  <c r="T2444" i="56"/>
  <c r="T2443" i="56"/>
  <c r="T2442" i="56"/>
  <c r="T2441" i="56"/>
  <c r="T2440" i="56"/>
  <c r="T2439" i="56"/>
  <c r="T2438" i="56"/>
  <c r="T2437" i="56"/>
  <c r="T2436" i="56"/>
  <c r="T2435" i="56"/>
  <c r="T2434" i="56"/>
  <c r="T2433" i="56"/>
  <c r="T2432" i="56"/>
  <c r="T2431" i="56"/>
  <c r="T2430" i="56"/>
  <c r="T2429" i="56"/>
  <c r="T2428" i="56"/>
  <c r="T2427" i="56"/>
  <c r="T2426" i="56"/>
  <c r="T2425" i="56"/>
  <c r="T2424" i="56"/>
  <c r="T2423" i="56"/>
  <c r="T2422" i="56"/>
  <c r="T2421" i="56"/>
  <c r="T2420" i="56"/>
  <c r="T2419" i="56"/>
  <c r="T2418" i="56"/>
  <c r="T2417" i="56"/>
  <c r="T2416" i="56"/>
  <c r="T2415" i="56"/>
  <c r="T2414" i="56"/>
  <c r="T2413" i="56"/>
  <c r="T2412" i="56"/>
  <c r="T2411" i="56"/>
  <c r="T2410" i="56"/>
  <c r="T2409" i="56"/>
  <c r="T2408" i="56"/>
  <c r="T2407" i="56"/>
  <c r="T2406" i="56"/>
  <c r="T2405" i="56"/>
  <c r="T2404" i="56"/>
  <c r="T2403" i="56"/>
  <c r="T2402" i="56"/>
  <c r="T2401" i="56"/>
  <c r="T2400" i="56"/>
  <c r="T2399" i="56"/>
  <c r="T2398" i="56"/>
  <c r="R2454" i="56"/>
  <c r="R2453" i="56"/>
  <c r="R2452" i="56"/>
  <c r="R2451" i="56"/>
  <c r="R2450" i="56"/>
  <c r="R2449" i="56"/>
  <c r="R2448" i="56"/>
  <c r="R2447" i="56"/>
  <c r="R2446" i="56"/>
  <c r="R2445" i="56"/>
  <c r="R2444" i="56"/>
  <c r="R2443" i="56"/>
  <c r="R2442" i="56"/>
  <c r="R2441" i="56"/>
  <c r="R2440" i="56"/>
  <c r="R2439" i="56"/>
  <c r="R2438" i="56"/>
  <c r="R2437" i="56"/>
  <c r="R2436" i="56"/>
  <c r="R2435" i="56"/>
  <c r="R2434" i="56"/>
  <c r="R2433" i="56"/>
  <c r="R2432" i="56"/>
  <c r="R2431" i="56"/>
  <c r="R2430" i="56"/>
  <c r="R2429" i="56"/>
  <c r="R2428" i="56"/>
  <c r="R2427" i="56"/>
  <c r="R2426" i="56"/>
  <c r="R2425" i="56"/>
  <c r="R2424" i="56"/>
  <c r="R2423" i="56"/>
  <c r="R2422" i="56"/>
  <c r="R2421" i="56"/>
  <c r="R2420" i="56"/>
  <c r="R2419" i="56"/>
  <c r="R2418" i="56"/>
  <c r="R2417" i="56"/>
  <c r="R2416" i="56"/>
  <c r="R2415" i="56"/>
  <c r="R2414" i="56"/>
  <c r="R2413" i="56"/>
  <c r="R2412" i="56"/>
  <c r="R2411" i="56"/>
  <c r="R2410" i="56"/>
  <c r="R2409" i="56"/>
  <c r="R2408" i="56"/>
  <c r="R2407" i="56"/>
  <c r="R2406" i="56"/>
  <c r="R2405" i="56"/>
  <c r="R2404" i="56"/>
  <c r="R2403" i="56"/>
  <c r="R2402" i="56"/>
  <c r="R2401" i="56"/>
  <c r="R2400" i="56"/>
  <c r="R2399" i="56"/>
  <c r="R2398" i="56"/>
  <c r="O2454" i="56"/>
  <c r="O2453" i="56"/>
  <c r="O2452" i="56"/>
  <c r="O2451" i="56"/>
  <c r="O2450" i="56"/>
  <c r="O2449" i="56"/>
  <c r="O2448" i="56"/>
  <c r="O2447" i="56"/>
  <c r="O2446" i="56"/>
  <c r="O2445" i="56"/>
  <c r="O2444" i="56"/>
  <c r="O2443" i="56"/>
  <c r="O2442" i="56"/>
  <c r="O2441" i="56"/>
  <c r="O2440" i="56"/>
  <c r="O2439" i="56"/>
  <c r="O2438" i="56"/>
  <c r="O2437" i="56"/>
  <c r="O2436" i="56"/>
  <c r="O2435" i="56"/>
  <c r="O2434" i="56"/>
  <c r="O2433" i="56"/>
  <c r="O2432" i="56"/>
  <c r="O2431" i="56"/>
  <c r="O2430" i="56"/>
  <c r="O2429" i="56"/>
  <c r="O2428" i="56"/>
  <c r="O2427" i="56"/>
  <c r="O2426" i="56"/>
  <c r="O2425" i="56"/>
  <c r="O2424" i="56"/>
  <c r="O2423" i="56"/>
  <c r="O2422" i="56"/>
  <c r="O2421" i="56"/>
  <c r="O2420" i="56"/>
  <c r="O2419" i="56"/>
  <c r="O2418" i="56"/>
  <c r="O2417" i="56"/>
  <c r="O2416" i="56"/>
  <c r="O2415" i="56"/>
  <c r="O2414" i="56"/>
  <c r="O2413" i="56"/>
  <c r="O2412" i="56"/>
  <c r="O2411" i="56"/>
  <c r="O2410" i="56"/>
  <c r="O2409" i="56"/>
  <c r="O2408" i="56"/>
  <c r="O2407" i="56"/>
  <c r="O2406" i="56"/>
  <c r="O2405" i="56"/>
  <c r="O2404" i="56"/>
  <c r="O2403" i="56"/>
  <c r="O2402" i="56"/>
  <c r="O2401" i="56"/>
  <c r="O2400" i="56"/>
  <c r="O2399" i="56"/>
  <c r="O2398" i="56"/>
  <c r="Y2397" i="56"/>
  <c r="Y2396" i="56"/>
  <c r="Y2395" i="56"/>
  <c r="Y2394" i="56"/>
  <c r="Y2393" i="56"/>
  <c r="Y2392" i="56"/>
  <c r="Y2391" i="56"/>
  <c r="Y2390" i="56"/>
  <c r="Y2389" i="56"/>
  <c r="Y2388" i="56"/>
  <c r="Y2387" i="56"/>
  <c r="Y2386" i="56"/>
  <c r="Y2385" i="56"/>
  <c r="Y2384" i="56"/>
  <c r="Y2383" i="56"/>
  <c r="Y2382" i="56"/>
  <c r="Y2381" i="56"/>
  <c r="Y2380" i="56"/>
  <c r="Y2379" i="56"/>
  <c r="Y2378" i="56"/>
  <c r="Y2377" i="56"/>
  <c r="Y2376" i="56"/>
  <c r="Y2375" i="56"/>
  <c r="Y2374" i="56"/>
  <c r="Y2373" i="56"/>
  <c r="Y2372" i="56"/>
  <c r="Y2371" i="56"/>
  <c r="Y2370" i="56"/>
  <c r="Y2369" i="56"/>
  <c r="Y2368" i="56"/>
  <c r="Y2367" i="56"/>
  <c r="Y2366" i="56"/>
  <c r="Y2365" i="56"/>
  <c r="Y2364" i="56"/>
  <c r="Y2363" i="56"/>
  <c r="Y2362" i="56"/>
  <c r="Y2361" i="56"/>
  <c r="Y2360" i="56"/>
  <c r="Y2359" i="56"/>
  <c r="Y2358" i="56"/>
  <c r="Y2357" i="56"/>
  <c r="Y2356" i="56"/>
  <c r="Y2355" i="56"/>
  <c r="Y2354" i="56"/>
  <c r="Y2353" i="56"/>
  <c r="Y2352" i="56"/>
  <c r="Y2351" i="56"/>
  <c r="Y2350" i="56"/>
  <c r="Y2349" i="56"/>
  <c r="Y2348" i="56"/>
  <c r="Y2347" i="56"/>
  <c r="Y2346" i="56"/>
  <c r="Y2345" i="56"/>
  <c r="Y2344" i="56"/>
  <c r="Y2343" i="56"/>
  <c r="Y2342" i="56"/>
  <c r="Y2341" i="56"/>
  <c r="T2397" i="56"/>
  <c r="T2396" i="56"/>
  <c r="T2395" i="56"/>
  <c r="T2394" i="56"/>
  <c r="T2393" i="56"/>
  <c r="T2392" i="56"/>
  <c r="T2391" i="56"/>
  <c r="T2390" i="56"/>
  <c r="T2389" i="56"/>
  <c r="T2388" i="56"/>
  <c r="T2387" i="56"/>
  <c r="T2386" i="56"/>
  <c r="T2385" i="56"/>
  <c r="T2384" i="56"/>
  <c r="T2383" i="56"/>
  <c r="T2382" i="56"/>
  <c r="T2381" i="56"/>
  <c r="T2380" i="56"/>
  <c r="T2379" i="56"/>
  <c r="T2378" i="56"/>
  <c r="T2377" i="56"/>
  <c r="T2376" i="56"/>
  <c r="T2375" i="56"/>
  <c r="T2374" i="56"/>
  <c r="T2373" i="56"/>
  <c r="T2372" i="56"/>
  <c r="T2371" i="56"/>
  <c r="T2370" i="56"/>
  <c r="T2369" i="56"/>
  <c r="T2368" i="56"/>
  <c r="T2367" i="56"/>
  <c r="T2366" i="56"/>
  <c r="T2365" i="56"/>
  <c r="T2364" i="56"/>
  <c r="T2363" i="56"/>
  <c r="T2362" i="56"/>
  <c r="T2361" i="56"/>
  <c r="T2360" i="56"/>
  <c r="T2359" i="56"/>
  <c r="T2358" i="56"/>
  <c r="T2357" i="56"/>
  <c r="T2356" i="56"/>
  <c r="T2355" i="56"/>
  <c r="T2354" i="56"/>
  <c r="T2353" i="56"/>
  <c r="T2352" i="56"/>
  <c r="T2351" i="56"/>
  <c r="T2350" i="56"/>
  <c r="T2349" i="56"/>
  <c r="T2348" i="56"/>
  <c r="T2347" i="56"/>
  <c r="T2346" i="56"/>
  <c r="T2345" i="56"/>
  <c r="T2344" i="56"/>
  <c r="T2343" i="56"/>
  <c r="T2342" i="56"/>
  <c r="T2341" i="56"/>
  <c r="R2397" i="56"/>
  <c r="R2396" i="56"/>
  <c r="R2395" i="56"/>
  <c r="R2394" i="56"/>
  <c r="R2393" i="56"/>
  <c r="R2392" i="56"/>
  <c r="R2391" i="56"/>
  <c r="R2390" i="56"/>
  <c r="R2389" i="56"/>
  <c r="R2388" i="56"/>
  <c r="R2387" i="56"/>
  <c r="R2386" i="56"/>
  <c r="R2385" i="56"/>
  <c r="R2384" i="56"/>
  <c r="R2383" i="56"/>
  <c r="R2382" i="56"/>
  <c r="R2381" i="56"/>
  <c r="R2380" i="56"/>
  <c r="R2379" i="56"/>
  <c r="R2378" i="56"/>
  <c r="R2377" i="56"/>
  <c r="R2376" i="56"/>
  <c r="R2375" i="56"/>
  <c r="R2374" i="56"/>
  <c r="R2373" i="56"/>
  <c r="R2372" i="56"/>
  <c r="R2371" i="56"/>
  <c r="R2370" i="56"/>
  <c r="R2369" i="56"/>
  <c r="R2368" i="56"/>
  <c r="R2367" i="56"/>
  <c r="R2366" i="56"/>
  <c r="R2365" i="56"/>
  <c r="R2364" i="56"/>
  <c r="R2363" i="56"/>
  <c r="R2362" i="56"/>
  <c r="R2361" i="56"/>
  <c r="R2360" i="56"/>
  <c r="R2359" i="56"/>
  <c r="R2358" i="56"/>
  <c r="R2357" i="56"/>
  <c r="R2356" i="56"/>
  <c r="R2355" i="56"/>
  <c r="R2354" i="56"/>
  <c r="R2353" i="56"/>
  <c r="R2352" i="56"/>
  <c r="R2351" i="56"/>
  <c r="R2350" i="56"/>
  <c r="R2349" i="56"/>
  <c r="R2348" i="56"/>
  <c r="R2347" i="56"/>
  <c r="R2346" i="56"/>
  <c r="R2345" i="56"/>
  <c r="R2344" i="56"/>
  <c r="R2343" i="56"/>
  <c r="R2342" i="56"/>
  <c r="R2341" i="56"/>
  <c r="O2397" i="56"/>
  <c r="O2396" i="56"/>
  <c r="O2395" i="56"/>
  <c r="O2394" i="56"/>
  <c r="O2393" i="56"/>
  <c r="O2392" i="56"/>
  <c r="O2391" i="56"/>
  <c r="O2390" i="56"/>
  <c r="O2389" i="56"/>
  <c r="O2388" i="56"/>
  <c r="O2387" i="56"/>
  <c r="O2386" i="56"/>
  <c r="O2385" i="56"/>
  <c r="O2384" i="56"/>
  <c r="O2383" i="56"/>
  <c r="O2382" i="56"/>
  <c r="O2381" i="56"/>
  <c r="O2380" i="56"/>
  <c r="O2379" i="56"/>
  <c r="O2378" i="56"/>
  <c r="O2377" i="56"/>
  <c r="O2376" i="56"/>
  <c r="O2375" i="56"/>
  <c r="O2374" i="56"/>
  <c r="O2373" i="56"/>
  <c r="O2372" i="56"/>
  <c r="O2371" i="56"/>
  <c r="O2370" i="56"/>
  <c r="O2369" i="56"/>
  <c r="O2368" i="56"/>
  <c r="O2367" i="56"/>
  <c r="O2366" i="56"/>
  <c r="O2365" i="56"/>
  <c r="O2364" i="56"/>
  <c r="O2363" i="56"/>
  <c r="O2362" i="56"/>
  <c r="O2361" i="56"/>
  <c r="O2360" i="56"/>
  <c r="O2359" i="56"/>
  <c r="O2358" i="56"/>
  <c r="O2357" i="56"/>
  <c r="O2356" i="56"/>
  <c r="O2355" i="56"/>
  <c r="O2354" i="56"/>
  <c r="O2353" i="56"/>
  <c r="O2352" i="56"/>
  <c r="O2351" i="56"/>
  <c r="O2350" i="56"/>
  <c r="O2349" i="56"/>
  <c r="O2348" i="56"/>
  <c r="O2347" i="56"/>
  <c r="O2346" i="56"/>
  <c r="O2345" i="56"/>
  <c r="O2344" i="56"/>
  <c r="O2343" i="56"/>
  <c r="O2342" i="56"/>
  <c r="O2341" i="56"/>
  <c r="I2396" i="56"/>
  <c r="I2395" i="56"/>
  <c r="I2394" i="56"/>
  <c r="I2393" i="56"/>
  <c r="I2392" i="56"/>
  <c r="I2391" i="56"/>
  <c r="I2390" i="56"/>
  <c r="I2389" i="56"/>
  <c r="I2388" i="56"/>
  <c r="I2387" i="56"/>
  <c r="I2386" i="56"/>
  <c r="I2385" i="56"/>
  <c r="I2384" i="56"/>
  <c r="I2383" i="56"/>
  <c r="I2382" i="56"/>
  <c r="I2381" i="56"/>
  <c r="I2380" i="56"/>
  <c r="I2379" i="56"/>
  <c r="I2378" i="56"/>
  <c r="I2377" i="56"/>
  <c r="I2376" i="56"/>
  <c r="I2375" i="56"/>
  <c r="I2374" i="56"/>
  <c r="I2373" i="56"/>
  <c r="I2372" i="56"/>
  <c r="I2371" i="56"/>
  <c r="I2370" i="56"/>
  <c r="I2369" i="56"/>
  <c r="I2368" i="56"/>
  <c r="I2367" i="56"/>
  <c r="I2366" i="56"/>
  <c r="I2365" i="56"/>
  <c r="I2364" i="56"/>
  <c r="I2363" i="56"/>
  <c r="I2362" i="56"/>
  <c r="I2361" i="56"/>
  <c r="I2360" i="56"/>
  <c r="I2359" i="56"/>
  <c r="I2358" i="56"/>
  <c r="I2357" i="56"/>
  <c r="I2356" i="56"/>
  <c r="I2355" i="56"/>
  <c r="I2354" i="56"/>
  <c r="I2353" i="56"/>
  <c r="I2352" i="56"/>
  <c r="I2351" i="56"/>
  <c r="I2350" i="56"/>
  <c r="I2349" i="56"/>
  <c r="I2348" i="56"/>
  <c r="I2347" i="56"/>
  <c r="I2346" i="56"/>
  <c r="I2345" i="56"/>
  <c r="I2344" i="56"/>
  <c r="I2343" i="56"/>
  <c r="I2342" i="56"/>
  <c r="I2341" i="56"/>
  <c r="E24" i="56"/>
  <c r="E62" i="45"/>
  <c r="E61" i="45"/>
  <c r="E60" i="45"/>
  <c r="E58" i="45"/>
  <c r="E56" i="45"/>
  <c r="Y2340" i="56"/>
  <c r="Y2339" i="56"/>
  <c r="Y2338" i="56"/>
  <c r="Y2337" i="56"/>
  <c r="Y2336" i="56"/>
  <c r="Y2335" i="56"/>
  <c r="Y2334" i="56"/>
  <c r="Y2333" i="56"/>
  <c r="Y2332" i="56"/>
  <c r="Y2331" i="56"/>
  <c r="Y2330" i="56"/>
  <c r="Y2329" i="56"/>
  <c r="Y2328" i="56"/>
  <c r="Y2327" i="56"/>
  <c r="Y2326" i="56"/>
  <c r="Y2325" i="56"/>
  <c r="Y2324" i="56"/>
  <c r="Y2323" i="56"/>
  <c r="Y2322" i="56"/>
  <c r="Y2321" i="56"/>
  <c r="Y2320" i="56"/>
  <c r="Y2319" i="56"/>
  <c r="Y2318" i="56"/>
  <c r="Y2317" i="56"/>
  <c r="Y2316" i="56"/>
  <c r="Y2315" i="56"/>
  <c r="Y2314" i="56"/>
  <c r="Y2313" i="56"/>
  <c r="Y2312" i="56"/>
  <c r="Y2311" i="56"/>
  <c r="Y2310" i="56"/>
  <c r="Y2309" i="56"/>
  <c r="Y2308" i="56"/>
  <c r="Y2307" i="56"/>
  <c r="Y2306" i="56"/>
  <c r="Y2305" i="56"/>
  <c r="Y2304" i="56"/>
  <c r="Y2303" i="56"/>
  <c r="Y2302" i="56"/>
  <c r="Y2301" i="56"/>
  <c r="Y2300" i="56"/>
  <c r="Y2299" i="56"/>
  <c r="Y2298" i="56"/>
  <c r="Y2297" i="56"/>
  <c r="Y2296" i="56"/>
  <c r="Y2295" i="56"/>
  <c r="Y2294" i="56"/>
  <c r="Y2293" i="56"/>
  <c r="Y2292" i="56"/>
  <c r="Y2291" i="56"/>
  <c r="Y2290" i="56"/>
  <c r="Y2289" i="56"/>
  <c r="Y2288" i="56"/>
  <c r="Y2287" i="56"/>
  <c r="Y2286" i="56"/>
  <c r="T2340" i="56"/>
  <c r="T2339" i="56"/>
  <c r="T2338" i="56"/>
  <c r="T2337" i="56"/>
  <c r="T2336" i="56"/>
  <c r="T2335" i="56"/>
  <c r="T2334" i="56"/>
  <c r="T2333" i="56"/>
  <c r="T2332" i="56"/>
  <c r="T2331" i="56"/>
  <c r="T2330" i="56"/>
  <c r="T2329" i="56"/>
  <c r="T2328" i="56"/>
  <c r="T2327" i="56"/>
  <c r="T2326" i="56"/>
  <c r="T2325" i="56"/>
  <c r="T2324" i="56"/>
  <c r="T2323" i="56"/>
  <c r="T2322" i="56"/>
  <c r="T2321" i="56"/>
  <c r="T2320" i="56"/>
  <c r="T2319" i="56"/>
  <c r="T2318" i="56"/>
  <c r="T2317" i="56"/>
  <c r="T2316" i="56"/>
  <c r="T2315" i="56"/>
  <c r="T2314" i="56"/>
  <c r="T2313" i="56"/>
  <c r="T2312" i="56"/>
  <c r="T2311" i="56"/>
  <c r="T2310" i="56"/>
  <c r="T2309" i="56"/>
  <c r="T2308" i="56"/>
  <c r="T2307" i="56"/>
  <c r="T2306" i="56"/>
  <c r="T2305" i="56"/>
  <c r="T2304" i="56"/>
  <c r="T2303" i="56"/>
  <c r="T2302" i="56"/>
  <c r="T2301" i="56"/>
  <c r="T2300" i="56"/>
  <c r="T2299" i="56"/>
  <c r="T2298" i="56"/>
  <c r="T2297" i="56"/>
  <c r="T2296" i="56"/>
  <c r="T2295" i="56"/>
  <c r="T2294" i="56"/>
  <c r="T2293" i="56"/>
  <c r="T2292" i="56"/>
  <c r="T2291" i="56"/>
  <c r="T2290" i="56"/>
  <c r="T2289" i="56"/>
  <c r="T2288" i="56"/>
  <c r="T2287" i="56"/>
  <c r="T2286" i="56"/>
  <c r="R2340" i="56"/>
  <c r="R2339" i="56"/>
  <c r="R2338" i="56"/>
  <c r="R2337" i="56"/>
  <c r="R2336" i="56"/>
  <c r="R2335" i="56"/>
  <c r="R2334" i="56"/>
  <c r="R2333" i="56"/>
  <c r="R2332" i="56"/>
  <c r="R2331" i="56"/>
  <c r="R2330" i="56"/>
  <c r="R2329" i="56"/>
  <c r="R2328" i="56"/>
  <c r="R2327" i="56"/>
  <c r="R2326" i="56"/>
  <c r="R2325" i="56"/>
  <c r="R2324" i="56"/>
  <c r="R2323" i="56"/>
  <c r="R2322" i="56"/>
  <c r="R2321" i="56"/>
  <c r="R2320" i="56"/>
  <c r="R2319" i="56"/>
  <c r="R2318" i="56"/>
  <c r="R2317" i="56"/>
  <c r="R2316" i="56"/>
  <c r="R2315" i="56"/>
  <c r="R2314" i="56"/>
  <c r="R2313" i="56"/>
  <c r="R2312" i="56"/>
  <c r="R2311" i="56"/>
  <c r="R2310" i="56"/>
  <c r="R2309" i="56"/>
  <c r="R2308" i="56"/>
  <c r="R2307" i="56"/>
  <c r="R2306" i="56"/>
  <c r="R2305" i="56"/>
  <c r="R2304" i="56"/>
  <c r="R2303" i="56"/>
  <c r="R2302" i="56"/>
  <c r="R2301" i="56"/>
  <c r="R2300" i="56"/>
  <c r="R2299" i="56"/>
  <c r="R2298" i="56"/>
  <c r="R2297" i="56"/>
  <c r="R2296" i="56"/>
  <c r="R2295" i="56"/>
  <c r="R2294" i="56"/>
  <c r="R2293" i="56"/>
  <c r="R2292" i="56"/>
  <c r="R2291" i="56"/>
  <c r="R2290" i="56"/>
  <c r="R2289" i="56"/>
  <c r="R2288" i="56"/>
  <c r="R2287" i="56"/>
  <c r="R2286" i="56"/>
  <c r="O2340" i="56"/>
  <c r="O2339" i="56"/>
  <c r="O2338" i="56"/>
  <c r="O2337" i="56"/>
  <c r="O2336" i="56"/>
  <c r="O2335" i="56"/>
  <c r="O2334" i="56"/>
  <c r="O2333" i="56"/>
  <c r="O2332" i="56"/>
  <c r="O2331" i="56"/>
  <c r="O2330" i="56"/>
  <c r="O2329" i="56"/>
  <c r="O2328" i="56"/>
  <c r="O2327" i="56"/>
  <c r="O2326" i="56"/>
  <c r="O2325" i="56"/>
  <c r="O2324" i="56"/>
  <c r="O2323" i="56"/>
  <c r="O2322" i="56"/>
  <c r="O2321" i="56"/>
  <c r="O2320" i="56"/>
  <c r="O2319" i="56"/>
  <c r="O2318" i="56"/>
  <c r="O2317" i="56"/>
  <c r="O2316" i="56"/>
  <c r="O2315" i="56"/>
  <c r="O2314" i="56"/>
  <c r="O2313" i="56"/>
  <c r="O2312" i="56"/>
  <c r="O2311" i="56"/>
  <c r="O2310" i="56"/>
  <c r="O2309" i="56"/>
  <c r="O2308" i="56"/>
  <c r="O2307" i="56"/>
  <c r="O2306" i="56"/>
  <c r="O2305" i="56"/>
  <c r="O2304" i="56"/>
  <c r="O2303" i="56"/>
  <c r="O2302" i="56"/>
  <c r="O2301" i="56"/>
  <c r="O2300" i="56"/>
  <c r="O2299" i="56"/>
  <c r="O2298" i="56"/>
  <c r="O2297" i="56"/>
  <c r="O2296" i="56"/>
  <c r="O2295" i="56"/>
  <c r="O2294" i="56"/>
  <c r="O2293" i="56"/>
  <c r="O2292" i="56"/>
  <c r="O2291" i="56"/>
  <c r="O2290" i="56"/>
  <c r="O2289" i="56"/>
  <c r="O2288" i="56"/>
  <c r="O2287" i="56"/>
  <c r="O2286" i="56"/>
  <c r="I2340" i="56"/>
  <c r="I2339" i="56"/>
  <c r="I2338" i="56"/>
  <c r="I2337" i="56"/>
  <c r="I2336" i="56"/>
  <c r="I2335" i="56"/>
  <c r="I2334" i="56"/>
  <c r="I2333" i="56"/>
  <c r="I2332" i="56"/>
  <c r="I2331" i="56"/>
  <c r="I2330" i="56"/>
  <c r="I2329" i="56"/>
  <c r="I2328" i="56"/>
  <c r="I2327" i="56"/>
  <c r="I2326" i="56"/>
  <c r="I2325" i="56"/>
  <c r="I2324" i="56"/>
  <c r="I2323" i="56"/>
  <c r="I2322" i="56"/>
  <c r="I2321" i="56"/>
  <c r="I2320" i="56"/>
  <c r="I2319" i="56"/>
  <c r="I2318" i="56"/>
  <c r="I2317" i="56"/>
  <c r="I2316" i="56"/>
  <c r="I2315" i="56"/>
  <c r="I2314" i="56"/>
  <c r="I2313" i="56"/>
  <c r="I2312" i="56"/>
  <c r="I2311" i="56"/>
  <c r="I2310" i="56"/>
  <c r="I2309" i="56"/>
  <c r="I2308" i="56"/>
  <c r="I2307" i="56"/>
  <c r="I2306" i="56"/>
  <c r="I2305" i="56"/>
  <c r="I2304" i="56"/>
  <c r="I2303" i="56"/>
  <c r="I2302" i="56"/>
  <c r="I2301" i="56"/>
  <c r="I2300" i="56"/>
  <c r="I2299" i="56"/>
  <c r="I2298" i="56"/>
  <c r="I2297" i="56"/>
  <c r="I2296" i="56"/>
  <c r="I2295" i="56"/>
  <c r="I2294" i="56"/>
  <c r="I2293" i="56"/>
  <c r="I2292" i="56"/>
  <c r="I2291" i="56"/>
  <c r="I2290" i="56"/>
  <c r="I2289" i="56"/>
  <c r="I2288" i="56"/>
  <c r="I2287" i="56"/>
  <c r="I2286" i="56"/>
  <c r="AH59" i="45"/>
  <c r="E59" i="45"/>
  <c r="Y2285" i="56"/>
  <c r="Y2284" i="56"/>
  <c r="Y2283" i="56"/>
  <c r="Y2282" i="56"/>
  <c r="Y2281" i="56"/>
  <c r="Y2280" i="56"/>
  <c r="Y2279" i="56"/>
  <c r="Y2278" i="56"/>
  <c r="Y2277" i="56"/>
  <c r="Y2276" i="56"/>
  <c r="Y2275" i="56"/>
  <c r="Y2274" i="56"/>
  <c r="Y2273" i="56"/>
  <c r="Y2272" i="56"/>
  <c r="Y2271" i="56"/>
  <c r="Y2270" i="56"/>
  <c r="Y2269" i="56"/>
  <c r="Y2268" i="56"/>
  <c r="Y2267" i="56"/>
  <c r="Y2266" i="56"/>
  <c r="Y2265" i="56"/>
  <c r="Y2264" i="56"/>
  <c r="Y2263" i="56"/>
  <c r="Y2262" i="56"/>
  <c r="Y2261" i="56"/>
  <c r="Y2260" i="56"/>
  <c r="Y2259" i="56"/>
  <c r="Y2258" i="56"/>
  <c r="Y2257" i="56"/>
  <c r="Y2256" i="56"/>
  <c r="Y2255" i="56"/>
  <c r="Y2254" i="56"/>
  <c r="Y2253" i="56"/>
  <c r="Y2252" i="56"/>
  <c r="Y2251" i="56"/>
  <c r="Y2250" i="56"/>
  <c r="Y2249" i="56"/>
  <c r="Y2248" i="56"/>
  <c r="Y2247" i="56"/>
  <c r="Y2246" i="56"/>
  <c r="Y2245" i="56"/>
  <c r="Y2244" i="56"/>
  <c r="Y2243" i="56"/>
  <c r="Y2242" i="56"/>
  <c r="Y2241" i="56"/>
  <c r="Y2240" i="56"/>
  <c r="Y2239" i="56"/>
  <c r="Y2238" i="56"/>
  <c r="Y2237" i="56"/>
  <c r="Y2236" i="56"/>
  <c r="Y2235" i="56"/>
  <c r="Y2234" i="56"/>
  <c r="Y2233" i="56"/>
  <c r="Y2232" i="56"/>
  <c r="Y2231" i="56"/>
  <c r="T2285" i="56"/>
  <c r="T2284" i="56"/>
  <c r="T2283" i="56"/>
  <c r="T2282" i="56"/>
  <c r="T2281" i="56"/>
  <c r="T2280" i="56"/>
  <c r="T2279" i="56"/>
  <c r="T2278" i="56"/>
  <c r="T2277" i="56"/>
  <c r="T2276" i="56"/>
  <c r="T2275" i="56"/>
  <c r="T2274" i="56"/>
  <c r="T2273" i="56"/>
  <c r="T2272" i="56"/>
  <c r="T2271" i="56"/>
  <c r="T2270" i="56"/>
  <c r="T2269" i="56"/>
  <c r="T2268" i="56"/>
  <c r="T2267" i="56"/>
  <c r="T2266" i="56"/>
  <c r="T2265" i="56"/>
  <c r="T2264" i="56"/>
  <c r="T2263" i="56"/>
  <c r="T2262" i="56"/>
  <c r="T2261" i="56"/>
  <c r="T2260" i="56"/>
  <c r="T2259" i="56"/>
  <c r="T2258" i="56"/>
  <c r="T2257" i="56"/>
  <c r="T2256" i="56"/>
  <c r="T2255" i="56"/>
  <c r="T2254" i="56"/>
  <c r="T2253" i="56"/>
  <c r="T2252" i="56"/>
  <c r="T2251" i="56"/>
  <c r="T2250" i="56"/>
  <c r="T2249" i="56"/>
  <c r="T2248" i="56"/>
  <c r="T2247" i="56"/>
  <c r="T2246" i="56"/>
  <c r="T2245" i="56"/>
  <c r="T2244" i="56"/>
  <c r="T2243" i="56"/>
  <c r="T2242" i="56"/>
  <c r="T2241" i="56"/>
  <c r="T2240" i="56"/>
  <c r="T2239" i="56"/>
  <c r="T2238" i="56"/>
  <c r="T2237" i="56"/>
  <c r="T2236" i="56"/>
  <c r="T2235" i="56"/>
  <c r="T2234" i="56"/>
  <c r="T2233" i="56"/>
  <c r="T2232" i="56"/>
  <c r="T2231" i="56"/>
  <c r="R2285" i="56"/>
  <c r="R2284" i="56"/>
  <c r="R2283" i="56"/>
  <c r="R2282" i="56"/>
  <c r="R2281" i="56"/>
  <c r="R2280" i="56"/>
  <c r="R2279" i="56"/>
  <c r="R2278" i="56"/>
  <c r="R2277" i="56"/>
  <c r="R2276" i="56"/>
  <c r="R2275" i="56"/>
  <c r="R2274" i="56"/>
  <c r="R2273" i="56"/>
  <c r="R2272" i="56"/>
  <c r="R2271" i="56"/>
  <c r="R2270" i="56"/>
  <c r="R2269" i="56"/>
  <c r="R2268" i="56"/>
  <c r="R2267" i="56"/>
  <c r="R2266" i="56"/>
  <c r="R2265" i="56"/>
  <c r="R2264" i="56"/>
  <c r="R2263" i="56"/>
  <c r="R2262" i="56"/>
  <c r="R2261" i="56"/>
  <c r="R2260" i="56"/>
  <c r="R2259" i="56"/>
  <c r="R2258" i="56"/>
  <c r="R2257" i="56"/>
  <c r="R2256" i="56"/>
  <c r="R2255" i="56"/>
  <c r="R2254" i="56"/>
  <c r="R2253" i="56"/>
  <c r="R2252" i="56"/>
  <c r="R2251" i="56"/>
  <c r="R2250" i="56"/>
  <c r="R2249" i="56"/>
  <c r="R2248" i="56"/>
  <c r="R2247" i="56"/>
  <c r="R2246" i="56"/>
  <c r="R2245" i="56"/>
  <c r="R2244" i="56"/>
  <c r="R2243" i="56"/>
  <c r="R2242" i="56"/>
  <c r="R2241" i="56"/>
  <c r="R2240" i="56"/>
  <c r="R2239" i="56"/>
  <c r="R2238" i="56"/>
  <c r="R2237" i="56"/>
  <c r="R2236" i="56"/>
  <c r="R2235" i="56"/>
  <c r="R2234" i="56"/>
  <c r="R2233" i="56"/>
  <c r="R2232" i="56"/>
  <c r="R2231" i="56"/>
  <c r="O2285" i="56"/>
  <c r="O2284" i="56"/>
  <c r="O2283" i="56"/>
  <c r="O2282" i="56"/>
  <c r="O2281" i="56"/>
  <c r="O2280" i="56"/>
  <c r="O2279" i="56"/>
  <c r="O2278" i="56"/>
  <c r="O2277" i="56"/>
  <c r="O2276" i="56"/>
  <c r="O2275" i="56"/>
  <c r="O2274" i="56"/>
  <c r="O2273" i="56"/>
  <c r="O2272" i="56"/>
  <c r="O2271" i="56"/>
  <c r="O2270" i="56"/>
  <c r="O2269" i="56"/>
  <c r="O2268" i="56"/>
  <c r="O2267" i="56"/>
  <c r="O2266" i="56"/>
  <c r="O2265" i="56"/>
  <c r="O2264" i="56"/>
  <c r="O2263" i="56"/>
  <c r="O2262" i="56"/>
  <c r="O2261" i="56"/>
  <c r="O2260" i="56"/>
  <c r="O2259" i="56"/>
  <c r="O2258" i="56"/>
  <c r="O2257" i="56"/>
  <c r="O2256" i="56"/>
  <c r="O2255" i="56"/>
  <c r="O2254" i="56"/>
  <c r="O2253" i="56"/>
  <c r="O2252" i="56"/>
  <c r="O2251" i="56"/>
  <c r="O2250" i="56"/>
  <c r="O2249" i="56"/>
  <c r="O2248" i="56"/>
  <c r="O2247" i="56"/>
  <c r="O2246" i="56"/>
  <c r="O2245" i="56"/>
  <c r="O2244" i="56"/>
  <c r="O2243" i="56"/>
  <c r="O2242" i="56"/>
  <c r="O2241" i="56"/>
  <c r="O2240" i="56"/>
  <c r="O2239" i="56"/>
  <c r="O2238" i="56"/>
  <c r="O2237" i="56"/>
  <c r="O2236" i="56"/>
  <c r="O2235" i="56"/>
  <c r="O2234" i="56"/>
  <c r="O2233" i="56"/>
  <c r="O2232" i="56"/>
  <c r="O2231" i="56"/>
  <c r="I2285" i="56"/>
  <c r="I2284" i="56"/>
  <c r="I2283" i="56"/>
  <c r="I2282" i="56"/>
  <c r="I2281" i="56"/>
  <c r="I2280" i="56"/>
  <c r="I2279" i="56"/>
  <c r="I2278" i="56"/>
  <c r="I2277" i="56"/>
  <c r="I2276" i="56"/>
  <c r="I2275" i="56"/>
  <c r="I2274" i="56"/>
  <c r="I2273" i="56"/>
  <c r="I2272" i="56"/>
  <c r="I2271" i="56"/>
  <c r="I2270" i="56"/>
  <c r="I2269" i="56"/>
  <c r="I2268" i="56"/>
  <c r="I2267" i="56"/>
  <c r="I2266" i="56"/>
  <c r="I2265" i="56"/>
  <c r="I2264" i="56"/>
  <c r="I2263" i="56"/>
  <c r="I2262" i="56"/>
  <c r="I2261" i="56"/>
  <c r="I2260" i="56"/>
  <c r="I2259" i="56"/>
  <c r="I2258" i="56"/>
  <c r="I2257" i="56"/>
  <c r="I2256" i="56"/>
  <c r="I2255" i="56"/>
  <c r="I2254" i="56"/>
  <c r="I2253" i="56"/>
  <c r="I2252" i="56"/>
  <c r="I2251" i="56"/>
  <c r="I2250" i="56"/>
  <c r="I2249" i="56"/>
  <c r="I2248" i="56"/>
  <c r="I2247" i="56"/>
  <c r="I2246" i="56"/>
  <c r="I2245" i="56"/>
  <c r="I2244" i="56"/>
  <c r="I2243" i="56"/>
  <c r="I2242" i="56"/>
  <c r="I2241" i="56"/>
  <c r="I2240" i="56"/>
  <c r="I2239" i="56"/>
  <c r="I2238" i="56"/>
  <c r="I2237" i="56"/>
  <c r="I2236" i="56"/>
  <c r="I2235" i="56"/>
  <c r="I2234" i="56"/>
  <c r="I2233" i="56"/>
  <c r="I2232" i="56"/>
  <c r="I2231" i="56"/>
  <c r="E23" i="56"/>
  <c r="E22" i="56"/>
  <c r="E21" i="56"/>
  <c r="E20" i="56"/>
  <c r="E19" i="56"/>
  <c r="E18" i="56"/>
  <c r="E17" i="56"/>
  <c r="E16" i="56"/>
  <c r="E15" i="56"/>
  <c r="E14" i="56"/>
  <c r="E13" i="56"/>
  <c r="E12" i="56"/>
  <c r="E11" i="56"/>
  <c r="E10" i="56"/>
  <c r="E9" i="56"/>
  <c r="E8" i="56"/>
  <c r="E7" i="56"/>
  <c r="E6" i="56"/>
  <c r="D98" i="56"/>
  <c r="D97" i="56"/>
  <c r="D96" i="56"/>
  <c r="D95" i="56"/>
  <c r="D94" i="56"/>
  <c r="D93" i="56"/>
  <c r="D92" i="56"/>
  <c r="D91" i="56"/>
  <c r="D90" i="56"/>
  <c r="D89" i="56"/>
  <c r="D88" i="56"/>
  <c r="D87" i="56"/>
  <c r="D86" i="56"/>
  <c r="D85" i="56"/>
  <c r="D84" i="56"/>
  <c r="D83" i="56"/>
  <c r="D82" i="56"/>
  <c r="D81" i="56"/>
  <c r="AI57" i="45"/>
  <c r="E57" i="45"/>
  <c r="Y2230" i="56"/>
  <c r="Y2229" i="56"/>
  <c r="Y2228" i="56"/>
  <c r="Y2227" i="56"/>
  <c r="Y2226" i="56"/>
  <c r="Y2225" i="56"/>
  <c r="Y2224" i="56"/>
  <c r="Y2223" i="56"/>
  <c r="Y2222" i="56"/>
  <c r="Y2221" i="56"/>
  <c r="Y2220" i="56"/>
  <c r="Y2219" i="56"/>
  <c r="Y2218" i="56"/>
  <c r="Y2217" i="56"/>
  <c r="Y2216" i="56"/>
  <c r="Y2215" i="56"/>
  <c r="Y2214" i="56"/>
  <c r="Y2213" i="56"/>
  <c r="Y2212" i="56"/>
  <c r="Y2211" i="56"/>
  <c r="Y2210" i="56"/>
  <c r="Y2209" i="56"/>
  <c r="Y2208" i="56"/>
  <c r="Y2207" i="56"/>
  <c r="Y2206" i="56"/>
  <c r="Y2205" i="56"/>
  <c r="Y2204" i="56"/>
  <c r="Y2203" i="56"/>
  <c r="Y2202" i="56"/>
  <c r="Y2201" i="56"/>
  <c r="Y2200" i="56"/>
  <c r="Y2199" i="56"/>
  <c r="Y2198" i="56"/>
  <c r="Y2197" i="56"/>
  <c r="Y2196" i="56"/>
  <c r="Y2195" i="56"/>
  <c r="Y2194" i="56"/>
  <c r="Y2193" i="56"/>
  <c r="Y2192" i="56"/>
  <c r="Y2191" i="56"/>
  <c r="Y2190" i="56"/>
  <c r="Y2189" i="56"/>
  <c r="Y2188" i="56"/>
  <c r="Y2187" i="56"/>
  <c r="Y2186" i="56"/>
  <c r="Y2185" i="56"/>
  <c r="Y2184" i="56"/>
  <c r="Y2183" i="56"/>
  <c r="Y2182" i="56"/>
  <c r="Y2181" i="56"/>
  <c r="Y2180" i="56"/>
  <c r="T2230" i="56"/>
  <c r="T2229" i="56"/>
  <c r="T2228" i="56"/>
  <c r="T2227" i="56"/>
  <c r="T2226" i="56"/>
  <c r="T2225" i="56"/>
  <c r="T2224" i="56"/>
  <c r="T2223" i="56"/>
  <c r="T2222" i="56"/>
  <c r="T2221" i="56"/>
  <c r="T2220" i="56"/>
  <c r="T2219" i="56"/>
  <c r="T2218" i="56"/>
  <c r="T2217" i="56"/>
  <c r="T2216" i="56"/>
  <c r="T2215" i="56"/>
  <c r="T2214" i="56"/>
  <c r="T2213" i="56"/>
  <c r="T2212" i="56"/>
  <c r="T2211" i="56"/>
  <c r="T2210" i="56"/>
  <c r="T2209" i="56"/>
  <c r="T2208" i="56"/>
  <c r="T2207" i="56"/>
  <c r="T2206" i="56"/>
  <c r="T2205" i="56"/>
  <c r="T2204" i="56"/>
  <c r="T2203" i="56"/>
  <c r="T2202" i="56"/>
  <c r="T2201" i="56"/>
  <c r="T2200" i="56"/>
  <c r="T2199" i="56"/>
  <c r="T2198" i="56"/>
  <c r="T2197" i="56"/>
  <c r="T2196" i="56"/>
  <c r="T2195" i="56"/>
  <c r="T2194" i="56"/>
  <c r="T2193" i="56"/>
  <c r="T2192" i="56"/>
  <c r="T2191" i="56"/>
  <c r="T2190" i="56"/>
  <c r="T2189" i="56"/>
  <c r="T2188" i="56"/>
  <c r="T2187" i="56"/>
  <c r="T2186" i="56"/>
  <c r="T2185" i="56"/>
  <c r="T2184" i="56"/>
  <c r="T2183" i="56"/>
  <c r="T2182" i="56"/>
  <c r="T2181" i="56"/>
  <c r="T2180" i="56"/>
  <c r="R2230" i="56"/>
  <c r="R2229" i="56"/>
  <c r="R2228" i="56"/>
  <c r="R2227" i="56"/>
  <c r="R2226" i="56"/>
  <c r="R2225" i="56"/>
  <c r="R2224" i="56"/>
  <c r="R2223" i="56"/>
  <c r="R2222" i="56"/>
  <c r="R2221" i="56"/>
  <c r="R2220" i="56"/>
  <c r="R2219" i="56"/>
  <c r="R2218" i="56"/>
  <c r="R2217" i="56"/>
  <c r="R2216" i="56"/>
  <c r="R2215" i="56"/>
  <c r="R2214" i="56"/>
  <c r="R2213" i="56"/>
  <c r="R2212" i="56"/>
  <c r="R2211" i="56"/>
  <c r="R2210" i="56"/>
  <c r="R2209" i="56"/>
  <c r="R2208" i="56"/>
  <c r="R2207" i="56"/>
  <c r="R2206" i="56"/>
  <c r="R2205" i="56"/>
  <c r="R2204" i="56"/>
  <c r="R2203" i="56"/>
  <c r="R2202" i="56"/>
  <c r="R2201" i="56"/>
  <c r="R2200" i="56"/>
  <c r="R2199" i="56"/>
  <c r="R2198" i="56"/>
  <c r="R2197" i="56"/>
  <c r="R2196" i="56"/>
  <c r="R2195" i="56"/>
  <c r="R2194" i="56"/>
  <c r="R2193" i="56"/>
  <c r="R2192" i="56"/>
  <c r="R2191" i="56"/>
  <c r="R2190" i="56"/>
  <c r="R2189" i="56"/>
  <c r="R2188" i="56"/>
  <c r="R2187" i="56"/>
  <c r="R2186" i="56"/>
  <c r="R2185" i="56"/>
  <c r="R2184" i="56"/>
  <c r="R2183" i="56"/>
  <c r="R2182" i="56"/>
  <c r="R2181" i="56"/>
  <c r="R2180" i="56"/>
  <c r="O2230" i="56"/>
  <c r="O2229" i="56"/>
  <c r="O2228" i="56"/>
  <c r="O2227" i="56"/>
  <c r="O2226" i="56"/>
  <c r="O2225" i="56"/>
  <c r="O2224" i="56"/>
  <c r="O2223" i="56"/>
  <c r="O2222" i="56"/>
  <c r="O2221" i="56"/>
  <c r="O2220" i="56"/>
  <c r="O2219" i="56"/>
  <c r="O2218" i="56"/>
  <c r="O2217" i="56"/>
  <c r="O2216" i="56"/>
  <c r="O2215" i="56"/>
  <c r="O2214" i="56"/>
  <c r="O2213" i="56"/>
  <c r="O2212" i="56"/>
  <c r="O2211" i="56"/>
  <c r="O2210" i="56"/>
  <c r="O2209" i="56"/>
  <c r="O2208" i="56"/>
  <c r="O2207" i="56"/>
  <c r="O2206" i="56"/>
  <c r="O2205" i="56"/>
  <c r="O2204" i="56"/>
  <c r="O2203" i="56"/>
  <c r="O2202" i="56"/>
  <c r="O2201" i="56"/>
  <c r="O2200" i="56"/>
  <c r="O2199" i="56"/>
  <c r="O2198" i="56"/>
  <c r="O2197" i="56"/>
  <c r="O2196" i="56"/>
  <c r="O2195" i="56"/>
  <c r="O2194" i="56"/>
  <c r="O2193" i="56"/>
  <c r="O2192" i="56"/>
  <c r="O2191" i="56"/>
  <c r="O2190" i="56"/>
  <c r="O2189" i="56"/>
  <c r="O2188" i="56"/>
  <c r="O2187" i="56"/>
  <c r="O2186" i="56"/>
  <c r="O2185" i="56"/>
  <c r="O2184" i="56"/>
  <c r="O2183" i="56"/>
  <c r="O2182" i="56"/>
  <c r="O2181" i="56"/>
  <c r="O2180" i="56"/>
  <c r="I2230" i="56"/>
  <c r="I2229" i="56"/>
  <c r="I2228" i="56"/>
  <c r="I2227" i="56"/>
  <c r="I2226" i="56"/>
  <c r="I2225" i="56"/>
  <c r="I2224" i="56"/>
  <c r="I2223" i="56"/>
  <c r="I2222" i="56"/>
  <c r="I2221" i="56"/>
  <c r="I2220" i="56"/>
  <c r="I2219" i="56"/>
  <c r="I2218" i="56"/>
  <c r="I2217" i="56"/>
  <c r="I2216" i="56"/>
  <c r="I2215" i="56"/>
  <c r="I2214" i="56"/>
  <c r="I2213" i="56"/>
  <c r="I2212" i="56"/>
  <c r="I2211" i="56"/>
  <c r="I2210" i="56"/>
  <c r="I2209" i="56"/>
  <c r="I2208" i="56"/>
  <c r="I2207" i="56"/>
  <c r="I2206" i="56"/>
  <c r="I2205" i="56"/>
  <c r="I2204" i="56"/>
  <c r="I2203" i="56"/>
  <c r="I2202" i="56"/>
  <c r="I2201" i="56"/>
  <c r="I2200" i="56"/>
  <c r="I2199" i="56"/>
  <c r="I2198" i="56"/>
  <c r="I2197" i="56"/>
  <c r="I2196" i="56"/>
  <c r="I2195" i="56"/>
  <c r="I2194" i="56"/>
  <c r="I2193" i="56"/>
  <c r="I2192" i="56"/>
  <c r="I2191" i="56"/>
  <c r="I2190" i="56"/>
  <c r="I2189" i="56"/>
  <c r="I2188" i="56"/>
  <c r="I2187" i="56"/>
  <c r="I2186" i="56"/>
  <c r="I2185" i="56"/>
  <c r="I2184" i="56"/>
  <c r="I2183" i="56"/>
  <c r="I2182" i="56"/>
  <c r="I2181" i="56"/>
  <c r="I2180" i="56"/>
  <c r="Y2179" i="56"/>
  <c r="Y2178" i="56"/>
  <c r="Y2177" i="56"/>
  <c r="Y2176" i="56"/>
  <c r="Y2175" i="56"/>
  <c r="Y2174" i="56"/>
  <c r="Y2173" i="56"/>
  <c r="Y2172" i="56"/>
  <c r="Y2171" i="56"/>
  <c r="Y2170" i="56"/>
  <c r="Y2169" i="56"/>
  <c r="Y2168" i="56"/>
  <c r="Y2167" i="56"/>
  <c r="Y2166" i="56"/>
  <c r="Y2165" i="56"/>
  <c r="Y2164" i="56"/>
  <c r="Y2163" i="56"/>
  <c r="Y2162" i="56"/>
  <c r="Y2161" i="56"/>
  <c r="Y2160" i="56"/>
  <c r="Y2159" i="56"/>
  <c r="Y2158" i="56"/>
  <c r="Y2157" i="56"/>
  <c r="Y2156" i="56"/>
  <c r="Y2155" i="56"/>
  <c r="Y2154" i="56"/>
  <c r="Y2153" i="56"/>
  <c r="Y2152" i="56"/>
  <c r="Y2151" i="56"/>
  <c r="Y2150" i="56"/>
  <c r="Y2149" i="56"/>
  <c r="Y2148" i="56"/>
  <c r="Y2147" i="56"/>
  <c r="Y2146" i="56"/>
  <c r="Y2145" i="56"/>
  <c r="Y2144" i="56"/>
  <c r="Y2143" i="56"/>
  <c r="Y2142" i="56"/>
  <c r="Y2141" i="56"/>
  <c r="Y2140" i="56"/>
  <c r="Y2139" i="56"/>
  <c r="Y2138" i="56"/>
  <c r="Y2137" i="56"/>
  <c r="Y2136" i="56"/>
  <c r="Y2135" i="56"/>
  <c r="Y2134" i="56"/>
  <c r="Y2133" i="56"/>
  <c r="Y2132" i="56"/>
  <c r="Y2131" i="56"/>
  <c r="Y2130" i="56"/>
  <c r="Y2129" i="56"/>
  <c r="T2179" i="56"/>
  <c r="T2178" i="56"/>
  <c r="T2177" i="56"/>
  <c r="T2176" i="56"/>
  <c r="T2175" i="56"/>
  <c r="T2174" i="56"/>
  <c r="T2173" i="56"/>
  <c r="T2172" i="56"/>
  <c r="T2171" i="56"/>
  <c r="T2170" i="56"/>
  <c r="T2169" i="56"/>
  <c r="T2168" i="56"/>
  <c r="T2167" i="56"/>
  <c r="T2166" i="56"/>
  <c r="T2165" i="56"/>
  <c r="T2164" i="56"/>
  <c r="T2163" i="56"/>
  <c r="T2162" i="56"/>
  <c r="T2161" i="56"/>
  <c r="T2160" i="56"/>
  <c r="T2159" i="56"/>
  <c r="T2158" i="56"/>
  <c r="T2157" i="56"/>
  <c r="T2156" i="56"/>
  <c r="T2155" i="56"/>
  <c r="T2154" i="56"/>
  <c r="T2153" i="56"/>
  <c r="T2152" i="56"/>
  <c r="T2151" i="56"/>
  <c r="T2150" i="56"/>
  <c r="T2149" i="56"/>
  <c r="T2148" i="56"/>
  <c r="T2147" i="56"/>
  <c r="T2146" i="56"/>
  <c r="T2145" i="56"/>
  <c r="T2144" i="56"/>
  <c r="T2143" i="56"/>
  <c r="T2142" i="56"/>
  <c r="T2141" i="56"/>
  <c r="T2140" i="56"/>
  <c r="T2139" i="56"/>
  <c r="T2138" i="56"/>
  <c r="T2137" i="56"/>
  <c r="T2136" i="56"/>
  <c r="T2135" i="56"/>
  <c r="T2134" i="56"/>
  <c r="T2133" i="56"/>
  <c r="T2132" i="56"/>
  <c r="T2131" i="56"/>
  <c r="T2130" i="56"/>
  <c r="T2129" i="56"/>
  <c r="R2179" i="56"/>
  <c r="R2178" i="56"/>
  <c r="R2177" i="56"/>
  <c r="R2176" i="56"/>
  <c r="R2175" i="56"/>
  <c r="R2174" i="56"/>
  <c r="R2173" i="56"/>
  <c r="R2172" i="56"/>
  <c r="R2171" i="56"/>
  <c r="R2170" i="56"/>
  <c r="R2169" i="56"/>
  <c r="R2168" i="56"/>
  <c r="R2167" i="56"/>
  <c r="R2166" i="56"/>
  <c r="R2165" i="56"/>
  <c r="R2164" i="56"/>
  <c r="R2163" i="56"/>
  <c r="R2162" i="56"/>
  <c r="R2161" i="56"/>
  <c r="R2160" i="56"/>
  <c r="R2159" i="56"/>
  <c r="R2158" i="56"/>
  <c r="R2157" i="56"/>
  <c r="R2156" i="56"/>
  <c r="R2155" i="56"/>
  <c r="R2154" i="56"/>
  <c r="R2153" i="56"/>
  <c r="R2152" i="56"/>
  <c r="R2151" i="56"/>
  <c r="R2150" i="56"/>
  <c r="R2149" i="56"/>
  <c r="R2148" i="56"/>
  <c r="R2147" i="56"/>
  <c r="R2146" i="56"/>
  <c r="R2145" i="56"/>
  <c r="R2144" i="56"/>
  <c r="R2143" i="56"/>
  <c r="R2142" i="56"/>
  <c r="R2141" i="56"/>
  <c r="R2140" i="56"/>
  <c r="R2139" i="56"/>
  <c r="R2138" i="56"/>
  <c r="R2137" i="56"/>
  <c r="R2136" i="56"/>
  <c r="R2135" i="56"/>
  <c r="R2134" i="56"/>
  <c r="R2133" i="56"/>
  <c r="R2132" i="56"/>
  <c r="R2131" i="56"/>
  <c r="R2130" i="56"/>
  <c r="R2129" i="56"/>
  <c r="O2179" i="56"/>
  <c r="O2178" i="56"/>
  <c r="O2177" i="56"/>
  <c r="O2176" i="56"/>
  <c r="O2175" i="56"/>
  <c r="O2174" i="56"/>
  <c r="O2173" i="56"/>
  <c r="O2172" i="56"/>
  <c r="O2171" i="56"/>
  <c r="O2170" i="56"/>
  <c r="O2169" i="56"/>
  <c r="O2168" i="56"/>
  <c r="O2167" i="56"/>
  <c r="O2166" i="56"/>
  <c r="O2165" i="56"/>
  <c r="O2164" i="56"/>
  <c r="O2163" i="56"/>
  <c r="O2162" i="56"/>
  <c r="O2161" i="56"/>
  <c r="O2160" i="56"/>
  <c r="O2159" i="56"/>
  <c r="O2158" i="56"/>
  <c r="O2157" i="56"/>
  <c r="O2156" i="56"/>
  <c r="O2155" i="56"/>
  <c r="O2154" i="56"/>
  <c r="O2153" i="56"/>
  <c r="O2152" i="56"/>
  <c r="O2151" i="56"/>
  <c r="O2150" i="56"/>
  <c r="O2149" i="56"/>
  <c r="O2148" i="56"/>
  <c r="O2147" i="56"/>
  <c r="O2146" i="56"/>
  <c r="O2145" i="56"/>
  <c r="O2144" i="56"/>
  <c r="O2143" i="56"/>
  <c r="O2142" i="56"/>
  <c r="O2141" i="56"/>
  <c r="O2140" i="56"/>
  <c r="O2139" i="56"/>
  <c r="O2138" i="56"/>
  <c r="O2137" i="56"/>
  <c r="O2136" i="56"/>
  <c r="O2135" i="56"/>
  <c r="O2134" i="56"/>
  <c r="O2133" i="56"/>
  <c r="O2132" i="56"/>
  <c r="O2131" i="56"/>
  <c r="O2130" i="56"/>
  <c r="O2129" i="56"/>
  <c r="I2178" i="56"/>
  <c r="I2177" i="56"/>
  <c r="I2176" i="56"/>
  <c r="I2175" i="56"/>
  <c r="I2174" i="56"/>
  <c r="I2173" i="56"/>
  <c r="I2172" i="56"/>
  <c r="I2171" i="56"/>
  <c r="I2170" i="56"/>
  <c r="I2169" i="56"/>
  <c r="I2168" i="56"/>
  <c r="I2167" i="56"/>
  <c r="I2166" i="56"/>
  <c r="I2165" i="56"/>
  <c r="I2164" i="56"/>
  <c r="I2163" i="56"/>
  <c r="I2162" i="56"/>
  <c r="I2161" i="56"/>
  <c r="I2160" i="56"/>
  <c r="I2159" i="56"/>
  <c r="I2158" i="56"/>
  <c r="I2157" i="56"/>
  <c r="I2156" i="56"/>
  <c r="I2155" i="56"/>
  <c r="I2154" i="56"/>
  <c r="I2153" i="56"/>
  <c r="I2152" i="56"/>
  <c r="I2151" i="56"/>
  <c r="I2150" i="56"/>
  <c r="I2149" i="56"/>
  <c r="I2148" i="56"/>
  <c r="I2147" i="56"/>
  <c r="I2146" i="56"/>
  <c r="I2145" i="56"/>
  <c r="I2144" i="56"/>
  <c r="I2143" i="56"/>
  <c r="I2142" i="56"/>
  <c r="I2141" i="56"/>
  <c r="I2140" i="56"/>
  <c r="I2139" i="56"/>
  <c r="I2138" i="56"/>
  <c r="I2137" i="56"/>
  <c r="I2136" i="56"/>
  <c r="I2135" i="56"/>
  <c r="I2134" i="56"/>
  <c r="I2133" i="56"/>
  <c r="I2132" i="56"/>
  <c r="I2131" i="56"/>
  <c r="I2130" i="56"/>
  <c r="I2129" i="56"/>
  <c r="I2179" i="56"/>
  <c r="I2077" i="56"/>
  <c r="I2128" i="56"/>
  <c r="I2127" i="56"/>
  <c r="I2126" i="56"/>
  <c r="I2125" i="56"/>
  <c r="I2124" i="56"/>
  <c r="I2123" i="56"/>
  <c r="I2122" i="56"/>
  <c r="I2121" i="56"/>
  <c r="I2120" i="56"/>
  <c r="I2119" i="56"/>
  <c r="I2118" i="56"/>
  <c r="I2117" i="56"/>
  <c r="I2116" i="56"/>
  <c r="I2115" i="56"/>
  <c r="I2114" i="56"/>
  <c r="I2113" i="56"/>
  <c r="I2112" i="56"/>
  <c r="I2111" i="56"/>
  <c r="I2110" i="56"/>
  <c r="I2109" i="56"/>
  <c r="I2108" i="56"/>
  <c r="I2107" i="56"/>
  <c r="I2106" i="56"/>
  <c r="I2105" i="56"/>
  <c r="I2104" i="56"/>
  <c r="I2103" i="56"/>
  <c r="I2102" i="56"/>
  <c r="I2101" i="56"/>
  <c r="I2100" i="56"/>
  <c r="I2099" i="56"/>
  <c r="I2098" i="56"/>
  <c r="I2097" i="56"/>
  <c r="I2096" i="56"/>
  <c r="I2095" i="56"/>
  <c r="I2094" i="56"/>
  <c r="I2093" i="56"/>
  <c r="I2092" i="56"/>
  <c r="I2091" i="56"/>
  <c r="I2090" i="56"/>
  <c r="I2089" i="56"/>
  <c r="I2088" i="56"/>
  <c r="I2087" i="56"/>
  <c r="I2086" i="56"/>
  <c r="I2085" i="56"/>
  <c r="I2084" i="56"/>
  <c r="I2083" i="56"/>
  <c r="I2082" i="56"/>
  <c r="I2081" i="56"/>
  <c r="I2080" i="56"/>
  <c r="I2079" i="56"/>
  <c r="I2078" i="56"/>
  <c r="Y2128" i="56"/>
  <c r="Y2127" i="56"/>
  <c r="Y2126" i="56"/>
  <c r="Y2125" i="56"/>
  <c r="Y2124" i="56"/>
  <c r="Y2123" i="56"/>
  <c r="Y2122" i="56"/>
  <c r="Y2121" i="56"/>
  <c r="Y2120" i="56"/>
  <c r="Y2119" i="56"/>
  <c r="Y2118" i="56"/>
  <c r="Y2117" i="56"/>
  <c r="Y2116" i="56"/>
  <c r="Y2115" i="56"/>
  <c r="Y2114" i="56"/>
  <c r="Y2113" i="56"/>
  <c r="Y2112" i="56"/>
  <c r="Y2111" i="56"/>
  <c r="Y2110" i="56"/>
  <c r="Y2109" i="56"/>
  <c r="Y2108" i="56"/>
  <c r="Y2107" i="56"/>
  <c r="Y2106" i="56"/>
  <c r="Y2105" i="56"/>
  <c r="Y2104" i="56"/>
  <c r="Y2103" i="56"/>
  <c r="Y2102" i="56"/>
  <c r="Y2101" i="56"/>
  <c r="Y2100" i="56"/>
  <c r="Y2099" i="56"/>
  <c r="Y2098" i="56"/>
  <c r="Y2097" i="56"/>
  <c r="Y2096" i="56"/>
  <c r="Y2095" i="56"/>
  <c r="Y2094" i="56"/>
  <c r="Y2093" i="56"/>
  <c r="Y2092" i="56"/>
  <c r="Y2091" i="56"/>
  <c r="Y2090" i="56"/>
  <c r="Y2089" i="56"/>
  <c r="Y2088" i="56"/>
  <c r="Y2087" i="56"/>
  <c r="Y2086" i="56"/>
  <c r="Y2085" i="56"/>
  <c r="Y2084" i="56"/>
  <c r="Y2083" i="56"/>
  <c r="Y2082" i="56"/>
  <c r="Y2081" i="56"/>
  <c r="Y2080" i="56"/>
  <c r="Y2079" i="56"/>
  <c r="Y2078" i="56"/>
  <c r="T2128" i="56"/>
  <c r="T2127" i="56"/>
  <c r="T2126" i="56"/>
  <c r="T2125" i="56"/>
  <c r="T2124" i="56"/>
  <c r="T2123" i="56"/>
  <c r="T2122" i="56"/>
  <c r="T2121" i="56"/>
  <c r="T2120" i="56"/>
  <c r="T2119" i="56"/>
  <c r="T2118" i="56"/>
  <c r="T2117" i="56"/>
  <c r="T2116" i="56"/>
  <c r="T2115" i="56"/>
  <c r="T2114" i="56"/>
  <c r="T2113" i="56"/>
  <c r="T2112" i="56"/>
  <c r="T2111" i="56"/>
  <c r="T2110" i="56"/>
  <c r="T2109" i="56"/>
  <c r="T2108" i="56"/>
  <c r="T2107" i="56"/>
  <c r="T2106" i="56"/>
  <c r="T2105" i="56"/>
  <c r="T2104" i="56"/>
  <c r="T2103" i="56"/>
  <c r="T2102" i="56"/>
  <c r="T2101" i="56"/>
  <c r="T2100" i="56"/>
  <c r="T2099" i="56"/>
  <c r="T2098" i="56"/>
  <c r="T2097" i="56"/>
  <c r="T2096" i="56"/>
  <c r="T2095" i="56"/>
  <c r="T2094" i="56"/>
  <c r="T2093" i="56"/>
  <c r="T2092" i="56"/>
  <c r="T2091" i="56"/>
  <c r="T2090" i="56"/>
  <c r="T2089" i="56"/>
  <c r="T2088" i="56"/>
  <c r="T2087" i="56"/>
  <c r="T2086" i="56"/>
  <c r="T2085" i="56"/>
  <c r="T2084" i="56"/>
  <c r="T2083" i="56"/>
  <c r="T2082" i="56"/>
  <c r="T2081" i="56"/>
  <c r="T2080" i="56"/>
  <c r="T2079" i="56"/>
  <c r="T2078" i="56"/>
  <c r="R2128" i="56"/>
  <c r="R2127" i="56"/>
  <c r="R2126" i="56"/>
  <c r="R2125" i="56"/>
  <c r="R2124" i="56"/>
  <c r="R2123" i="56"/>
  <c r="R2122" i="56"/>
  <c r="R2121" i="56"/>
  <c r="R2120" i="56"/>
  <c r="R2119" i="56"/>
  <c r="R2118" i="56"/>
  <c r="R2117" i="56"/>
  <c r="R2116" i="56"/>
  <c r="R2115" i="56"/>
  <c r="R2114" i="56"/>
  <c r="R2113" i="56"/>
  <c r="R2112" i="56"/>
  <c r="R2111" i="56"/>
  <c r="R2110" i="56"/>
  <c r="R2109" i="56"/>
  <c r="R2108" i="56"/>
  <c r="R2107" i="56"/>
  <c r="R2106" i="56"/>
  <c r="R2105" i="56"/>
  <c r="R2104" i="56"/>
  <c r="R2103" i="56"/>
  <c r="R2102" i="56"/>
  <c r="R2101" i="56"/>
  <c r="R2100" i="56"/>
  <c r="R2099" i="56"/>
  <c r="R2098" i="56"/>
  <c r="R2097" i="56"/>
  <c r="R2096" i="56"/>
  <c r="R2095" i="56"/>
  <c r="R2094" i="56"/>
  <c r="R2093" i="56"/>
  <c r="R2092" i="56"/>
  <c r="R2091" i="56"/>
  <c r="R2090" i="56"/>
  <c r="R2089" i="56"/>
  <c r="R2088" i="56"/>
  <c r="R2087" i="56"/>
  <c r="R2086" i="56"/>
  <c r="R2085" i="56"/>
  <c r="R2084" i="56"/>
  <c r="R2083" i="56"/>
  <c r="R2082" i="56"/>
  <c r="R2081" i="56"/>
  <c r="R2080" i="56"/>
  <c r="R2079" i="56"/>
  <c r="R2078" i="56"/>
  <c r="O2128" i="56"/>
  <c r="O2127" i="56"/>
  <c r="O2126" i="56"/>
  <c r="O2125" i="56"/>
  <c r="O2124" i="56"/>
  <c r="O2123" i="56"/>
  <c r="O2122" i="56"/>
  <c r="O2121" i="56"/>
  <c r="O2120" i="56"/>
  <c r="O2119" i="56"/>
  <c r="O2118" i="56"/>
  <c r="O2117" i="56"/>
  <c r="O2116" i="56"/>
  <c r="O2115" i="56"/>
  <c r="O2114" i="56"/>
  <c r="O2113" i="56"/>
  <c r="O2112" i="56"/>
  <c r="O2111" i="56"/>
  <c r="O2110" i="56"/>
  <c r="O2109" i="56"/>
  <c r="O2108" i="56"/>
  <c r="O2107" i="56"/>
  <c r="O2106" i="56"/>
  <c r="O2105" i="56"/>
  <c r="O2104" i="56"/>
  <c r="O2103" i="56"/>
  <c r="O2102" i="56"/>
  <c r="O2101" i="56"/>
  <c r="O2100" i="56"/>
  <c r="O2099" i="56"/>
  <c r="O2098" i="56"/>
  <c r="O2097" i="56"/>
  <c r="O2096" i="56"/>
  <c r="O2095" i="56"/>
  <c r="O2094" i="56"/>
  <c r="O2093" i="56"/>
  <c r="O2092" i="56"/>
  <c r="O2091" i="56"/>
  <c r="O2090" i="56"/>
  <c r="O2089" i="56"/>
  <c r="O2088" i="56"/>
  <c r="O2087" i="56"/>
  <c r="O2086" i="56"/>
  <c r="O2085" i="56"/>
  <c r="O2084" i="56"/>
  <c r="O2083" i="56"/>
  <c r="O2082" i="56"/>
  <c r="O2081" i="56"/>
  <c r="O2080" i="56"/>
  <c r="O2079" i="56"/>
  <c r="O2078" i="56"/>
  <c r="I2076" i="56"/>
  <c r="I2075" i="56"/>
  <c r="I2074" i="56"/>
  <c r="I2073" i="56"/>
  <c r="I2072" i="56"/>
  <c r="I2071" i="56"/>
  <c r="I2070" i="56"/>
  <c r="I2069" i="56"/>
  <c r="I2068" i="56"/>
  <c r="I2067" i="56"/>
  <c r="I2066" i="56"/>
  <c r="I2065" i="56"/>
  <c r="I2064" i="56"/>
  <c r="I2063" i="56"/>
  <c r="I2062" i="56"/>
  <c r="I2061" i="56"/>
  <c r="I2060" i="56"/>
  <c r="I2059" i="56"/>
  <c r="I2058" i="56"/>
  <c r="I2057" i="56"/>
  <c r="I2056" i="56"/>
  <c r="I2055" i="56"/>
  <c r="I2054" i="56"/>
  <c r="I2053" i="56"/>
  <c r="I2052" i="56"/>
  <c r="I2051" i="56"/>
  <c r="I2050" i="56"/>
  <c r="I2049" i="56"/>
  <c r="I2048" i="56"/>
  <c r="I2047" i="56"/>
  <c r="I2046" i="56"/>
  <c r="I2045" i="56"/>
  <c r="I2044" i="56"/>
  <c r="I2043" i="56"/>
  <c r="I2042" i="56"/>
  <c r="I2041" i="56"/>
  <c r="I2040" i="56"/>
  <c r="I2039" i="56"/>
  <c r="I2038" i="56"/>
  <c r="I2037" i="56"/>
  <c r="I2036" i="56"/>
  <c r="I2035" i="56"/>
  <c r="I2034" i="56"/>
  <c r="I2033" i="56"/>
  <c r="I2032" i="56"/>
  <c r="I2031" i="56"/>
  <c r="I2030" i="56"/>
  <c r="I2029" i="56"/>
  <c r="I2028" i="56"/>
  <c r="I2027" i="56"/>
  <c r="I2026" i="56"/>
  <c r="Y2077" i="56"/>
  <c r="Y2076" i="56"/>
  <c r="Y2075" i="56"/>
  <c r="Y2074" i="56"/>
  <c r="Y2073" i="56"/>
  <c r="Y2072" i="56"/>
  <c r="Y2071" i="56"/>
  <c r="Y2070" i="56"/>
  <c r="Y2069" i="56"/>
  <c r="Y2068" i="56"/>
  <c r="Y2067" i="56"/>
  <c r="Y2066" i="56"/>
  <c r="Y2065" i="56"/>
  <c r="Y2064" i="56"/>
  <c r="Y2063" i="56"/>
  <c r="Y2062" i="56"/>
  <c r="Y2061" i="56"/>
  <c r="Y2060" i="56"/>
  <c r="Y2059" i="56"/>
  <c r="Y2058" i="56"/>
  <c r="Y2057" i="56"/>
  <c r="Y2056" i="56"/>
  <c r="Y2055" i="56"/>
  <c r="Y2054" i="56"/>
  <c r="Y2053" i="56"/>
  <c r="Y2052" i="56"/>
  <c r="Y2051" i="56"/>
  <c r="Y2050" i="56"/>
  <c r="Y2049" i="56"/>
  <c r="Y2048" i="56"/>
  <c r="Y2047" i="56"/>
  <c r="Y2046" i="56"/>
  <c r="Y2045" i="56"/>
  <c r="Y2044" i="56"/>
  <c r="Y2043" i="56"/>
  <c r="Y2042" i="56"/>
  <c r="Y2041" i="56"/>
  <c r="Y2040" i="56"/>
  <c r="Y2039" i="56"/>
  <c r="Y2038" i="56"/>
  <c r="Y2037" i="56"/>
  <c r="Y2036" i="56"/>
  <c r="Y2035" i="56"/>
  <c r="Y2034" i="56"/>
  <c r="Y2033" i="56"/>
  <c r="Y2032" i="56"/>
  <c r="Y2031" i="56"/>
  <c r="Y2030" i="56"/>
  <c r="Y2029" i="56"/>
  <c r="Y2028" i="56"/>
  <c r="Y2027" i="56"/>
  <c r="Y2026" i="56"/>
  <c r="T2077" i="56"/>
  <c r="T2076" i="56"/>
  <c r="T2075" i="56"/>
  <c r="T2074" i="56"/>
  <c r="T2073" i="56"/>
  <c r="T2072" i="56"/>
  <c r="T2071" i="56"/>
  <c r="T2070" i="56"/>
  <c r="T2069" i="56"/>
  <c r="T2068" i="56"/>
  <c r="T2067" i="56"/>
  <c r="T2066" i="56"/>
  <c r="T2065" i="56"/>
  <c r="T2064" i="56"/>
  <c r="T2063" i="56"/>
  <c r="T2062" i="56"/>
  <c r="T2061" i="56"/>
  <c r="T2060" i="56"/>
  <c r="T2059" i="56"/>
  <c r="T2058" i="56"/>
  <c r="T2057" i="56"/>
  <c r="T2056" i="56"/>
  <c r="T2055" i="56"/>
  <c r="T2054" i="56"/>
  <c r="T2053" i="56"/>
  <c r="T2052" i="56"/>
  <c r="T2051" i="56"/>
  <c r="T2050" i="56"/>
  <c r="T2049" i="56"/>
  <c r="T2048" i="56"/>
  <c r="T2047" i="56"/>
  <c r="T2046" i="56"/>
  <c r="T2045" i="56"/>
  <c r="T2044" i="56"/>
  <c r="T2043" i="56"/>
  <c r="T2042" i="56"/>
  <c r="T2041" i="56"/>
  <c r="T2040" i="56"/>
  <c r="T2039" i="56"/>
  <c r="T2038" i="56"/>
  <c r="T2037" i="56"/>
  <c r="T2036" i="56"/>
  <c r="T2035" i="56"/>
  <c r="T2034" i="56"/>
  <c r="T2033" i="56"/>
  <c r="T2032" i="56"/>
  <c r="T2031" i="56"/>
  <c r="T2030" i="56"/>
  <c r="T2029" i="56"/>
  <c r="T2028" i="56"/>
  <c r="T2027" i="56"/>
  <c r="T2026" i="56"/>
  <c r="R2077" i="56"/>
  <c r="R2076" i="56"/>
  <c r="R2075" i="56"/>
  <c r="R2074" i="56"/>
  <c r="R2073" i="56"/>
  <c r="R2072" i="56"/>
  <c r="R2071" i="56"/>
  <c r="R2070" i="56"/>
  <c r="R2069" i="56"/>
  <c r="R2068" i="56"/>
  <c r="R2067" i="56"/>
  <c r="R2066" i="56"/>
  <c r="R2065" i="56"/>
  <c r="R2064" i="56"/>
  <c r="R2063" i="56"/>
  <c r="R2062" i="56"/>
  <c r="R2061" i="56"/>
  <c r="R2060" i="56"/>
  <c r="R2059" i="56"/>
  <c r="R2058" i="56"/>
  <c r="R2057" i="56"/>
  <c r="R2056" i="56"/>
  <c r="R2055" i="56"/>
  <c r="R2054" i="56"/>
  <c r="R2053" i="56"/>
  <c r="R2052" i="56"/>
  <c r="R2051" i="56"/>
  <c r="R2050" i="56"/>
  <c r="R2049" i="56"/>
  <c r="R2048" i="56"/>
  <c r="R2047" i="56"/>
  <c r="R2046" i="56"/>
  <c r="R2045" i="56"/>
  <c r="R2044" i="56"/>
  <c r="R2043" i="56"/>
  <c r="R2042" i="56"/>
  <c r="R2041" i="56"/>
  <c r="R2040" i="56"/>
  <c r="R2039" i="56"/>
  <c r="R2038" i="56"/>
  <c r="R2037" i="56"/>
  <c r="R2036" i="56"/>
  <c r="R2035" i="56"/>
  <c r="R2034" i="56"/>
  <c r="R2033" i="56"/>
  <c r="R2032" i="56"/>
  <c r="R2031" i="56"/>
  <c r="R2030" i="56"/>
  <c r="R2029" i="56"/>
  <c r="R2028" i="56"/>
  <c r="R2027" i="56"/>
  <c r="R2026" i="56"/>
  <c r="O2077" i="56"/>
  <c r="O2076" i="56"/>
  <c r="O2075" i="56"/>
  <c r="O2074" i="56"/>
  <c r="O2073" i="56"/>
  <c r="O2072" i="56"/>
  <c r="O2071" i="56"/>
  <c r="O2070" i="56"/>
  <c r="O2069" i="56"/>
  <c r="O2068" i="56"/>
  <c r="O2067" i="56"/>
  <c r="O2066" i="56"/>
  <c r="O2065" i="56"/>
  <c r="O2064" i="56"/>
  <c r="O2063" i="56"/>
  <c r="O2062" i="56"/>
  <c r="O2061" i="56"/>
  <c r="O2060" i="56"/>
  <c r="O2059" i="56"/>
  <c r="O2058" i="56"/>
  <c r="O2057" i="56"/>
  <c r="O2056" i="56"/>
  <c r="O2055" i="56"/>
  <c r="O2054" i="56"/>
  <c r="O2053" i="56"/>
  <c r="O2052" i="56"/>
  <c r="O2051" i="56"/>
  <c r="O2050" i="56"/>
  <c r="O2049" i="56"/>
  <c r="O2048" i="56"/>
  <c r="O2047" i="56"/>
  <c r="O2046" i="56"/>
  <c r="O2045" i="56"/>
  <c r="O2044" i="56"/>
  <c r="O2043" i="56"/>
  <c r="O2042" i="56"/>
  <c r="O2041" i="56"/>
  <c r="O2040" i="56"/>
  <c r="O2039" i="56"/>
  <c r="O2038" i="56"/>
  <c r="O2037" i="56"/>
  <c r="O2036" i="56"/>
  <c r="O2035" i="56"/>
  <c r="O2034" i="56"/>
  <c r="O2033" i="56"/>
  <c r="O2032" i="56"/>
  <c r="O2031" i="56"/>
  <c r="O2030" i="56"/>
  <c r="O2029" i="56"/>
  <c r="O2028" i="56"/>
  <c r="O2027" i="56"/>
  <c r="O2026" i="56"/>
  <c r="Y2025" i="56"/>
  <c r="Y2024" i="56"/>
  <c r="Y2023" i="56"/>
  <c r="Y2022" i="56"/>
  <c r="Y2021" i="56"/>
  <c r="Y2020" i="56"/>
  <c r="Y2019" i="56"/>
  <c r="Y2018" i="56"/>
  <c r="Y2017" i="56"/>
  <c r="Y2016" i="56"/>
  <c r="Y2015" i="56"/>
  <c r="Y2014" i="56"/>
  <c r="Y2013" i="56"/>
  <c r="Y2012" i="56"/>
  <c r="Y2011" i="56"/>
  <c r="Y2010" i="56"/>
  <c r="Y2009" i="56"/>
  <c r="Y2008" i="56"/>
  <c r="Y2007" i="56"/>
  <c r="Y2006" i="56"/>
  <c r="Y2005" i="56"/>
  <c r="Y2004" i="56"/>
  <c r="Y2003" i="56"/>
  <c r="Y2002" i="56"/>
  <c r="Y2001" i="56"/>
  <c r="Y2000" i="56"/>
  <c r="Y1999" i="56"/>
  <c r="Y1998" i="56"/>
  <c r="Y1997" i="56"/>
  <c r="Y1996" i="56"/>
  <c r="Y1995" i="56"/>
  <c r="Y1994" i="56"/>
  <c r="Y1993" i="56"/>
  <c r="Y1992" i="56"/>
  <c r="Y1991" i="56"/>
  <c r="Y1990" i="56"/>
  <c r="Y1989" i="56"/>
  <c r="Y1988" i="56"/>
  <c r="Y1987" i="56"/>
  <c r="Y1986" i="56"/>
  <c r="Y1985" i="56"/>
  <c r="Y1984" i="56"/>
  <c r="Y1983" i="56"/>
  <c r="Y1982" i="56"/>
  <c r="Y1981" i="56"/>
  <c r="Y1980" i="56"/>
  <c r="Y1979" i="56"/>
  <c r="Y1978" i="56"/>
  <c r="Y1977" i="56"/>
  <c r="Y1976" i="56"/>
  <c r="Y1975" i="56"/>
  <c r="Y1974" i="56"/>
  <c r="T2025" i="56"/>
  <c r="T2024" i="56"/>
  <c r="T2023" i="56"/>
  <c r="T2022" i="56"/>
  <c r="T2021" i="56"/>
  <c r="T2020" i="56"/>
  <c r="T2019" i="56"/>
  <c r="T2018" i="56"/>
  <c r="T2017" i="56"/>
  <c r="T2016" i="56"/>
  <c r="T2015" i="56"/>
  <c r="T2014" i="56"/>
  <c r="T2013" i="56"/>
  <c r="T2012" i="56"/>
  <c r="T2011" i="56"/>
  <c r="T2010" i="56"/>
  <c r="T2009" i="56"/>
  <c r="T2008" i="56"/>
  <c r="T2007" i="56"/>
  <c r="T2006" i="56"/>
  <c r="T2005" i="56"/>
  <c r="T2004" i="56"/>
  <c r="T2003" i="56"/>
  <c r="T2002" i="56"/>
  <c r="T2001" i="56"/>
  <c r="T2000" i="56"/>
  <c r="T1999" i="56"/>
  <c r="T1998" i="56"/>
  <c r="T1997" i="56"/>
  <c r="T1996" i="56"/>
  <c r="T1995" i="56"/>
  <c r="T1994" i="56"/>
  <c r="T1993" i="56"/>
  <c r="T1992" i="56"/>
  <c r="T1991" i="56"/>
  <c r="T1990" i="56"/>
  <c r="T1989" i="56"/>
  <c r="T1988" i="56"/>
  <c r="T1987" i="56"/>
  <c r="T1986" i="56"/>
  <c r="T1985" i="56"/>
  <c r="T1984" i="56"/>
  <c r="T1983" i="56"/>
  <c r="T1982" i="56"/>
  <c r="T1981" i="56"/>
  <c r="T1980" i="56"/>
  <c r="T1979" i="56"/>
  <c r="T1978" i="56"/>
  <c r="T1977" i="56"/>
  <c r="T1976" i="56"/>
  <c r="T1975" i="56"/>
  <c r="T1974" i="56"/>
  <c r="R2025" i="56"/>
  <c r="R2024" i="56"/>
  <c r="R2023" i="56"/>
  <c r="R2022" i="56"/>
  <c r="R2021" i="56"/>
  <c r="R2020" i="56"/>
  <c r="R2019" i="56"/>
  <c r="R2018" i="56"/>
  <c r="R2017" i="56"/>
  <c r="R2016" i="56"/>
  <c r="R2015" i="56"/>
  <c r="R2014" i="56"/>
  <c r="R2013" i="56"/>
  <c r="R2012" i="56"/>
  <c r="R2011" i="56"/>
  <c r="R2010" i="56"/>
  <c r="R2009" i="56"/>
  <c r="R2008" i="56"/>
  <c r="R2007" i="56"/>
  <c r="R2006" i="56"/>
  <c r="R2005" i="56"/>
  <c r="R2004" i="56"/>
  <c r="R2003" i="56"/>
  <c r="R2002" i="56"/>
  <c r="R2001" i="56"/>
  <c r="R2000" i="56"/>
  <c r="R1999" i="56"/>
  <c r="R1998" i="56"/>
  <c r="R1997" i="56"/>
  <c r="R1996" i="56"/>
  <c r="R1995" i="56"/>
  <c r="R1994" i="56"/>
  <c r="R1993" i="56"/>
  <c r="R1992" i="56"/>
  <c r="R1991" i="56"/>
  <c r="R1990" i="56"/>
  <c r="R1989" i="56"/>
  <c r="R1988" i="56"/>
  <c r="R1987" i="56"/>
  <c r="R1986" i="56"/>
  <c r="R1985" i="56"/>
  <c r="R1984" i="56"/>
  <c r="R1983" i="56"/>
  <c r="R1982" i="56"/>
  <c r="R1981" i="56"/>
  <c r="R1980" i="56"/>
  <c r="R1979" i="56"/>
  <c r="R1978" i="56"/>
  <c r="R1977" i="56"/>
  <c r="R1976" i="56"/>
  <c r="R1975" i="56"/>
  <c r="R1974" i="56"/>
  <c r="O2025" i="56"/>
  <c r="O2024" i="56"/>
  <c r="O2023" i="56"/>
  <c r="O2022" i="56"/>
  <c r="O2021" i="56"/>
  <c r="O2020" i="56"/>
  <c r="O2019" i="56"/>
  <c r="O2018" i="56"/>
  <c r="O2017" i="56"/>
  <c r="O2016" i="56"/>
  <c r="O2015" i="56"/>
  <c r="O2014" i="56"/>
  <c r="O2013" i="56"/>
  <c r="O2012" i="56"/>
  <c r="O2011" i="56"/>
  <c r="O2010" i="56"/>
  <c r="O2009" i="56"/>
  <c r="O2008" i="56"/>
  <c r="O2007" i="56"/>
  <c r="O2006" i="56"/>
  <c r="O2005" i="56"/>
  <c r="O2004" i="56"/>
  <c r="O2003" i="56"/>
  <c r="O2002" i="56"/>
  <c r="O2001" i="56"/>
  <c r="O2000" i="56"/>
  <c r="O1999" i="56"/>
  <c r="O1998" i="56"/>
  <c r="O1997" i="56"/>
  <c r="O1996" i="56"/>
  <c r="O1995" i="56"/>
  <c r="O1994" i="56"/>
  <c r="O1993" i="56"/>
  <c r="O1992" i="56"/>
  <c r="O1991" i="56"/>
  <c r="O1990" i="56"/>
  <c r="O1989" i="56"/>
  <c r="O1988" i="56"/>
  <c r="O1987" i="56"/>
  <c r="O1986" i="56"/>
  <c r="O1985" i="56"/>
  <c r="O1984" i="56"/>
  <c r="O1983" i="56"/>
  <c r="O1982" i="56"/>
  <c r="O1981" i="56"/>
  <c r="O1980" i="56"/>
  <c r="O1979" i="56"/>
  <c r="O1978" i="56"/>
  <c r="O1977" i="56"/>
  <c r="O1976" i="56"/>
  <c r="O1975" i="56"/>
  <c r="O1974" i="56"/>
  <c r="I2025" i="56"/>
  <c r="I2024" i="56"/>
  <c r="I2023" i="56"/>
  <c r="I2022" i="56"/>
  <c r="I2021" i="56"/>
  <c r="I2020" i="56"/>
  <c r="I2019" i="56"/>
  <c r="I2018" i="56"/>
  <c r="I2017" i="56"/>
  <c r="I2016" i="56"/>
  <c r="I2015" i="56"/>
  <c r="I2014" i="56"/>
  <c r="I2013" i="56"/>
  <c r="I2012" i="56"/>
  <c r="I2011" i="56"/>
  <c r="I2010" i="56"/>
  <c r="I2009" i="56"/>
  <c r="I2008" i="56"/>
  <c r="I2007" i="56"/>
  <c r="I2006" i="56"/>
  <c r="I2005" i="56"/>
  <c r="I2004" i="56"/>
  <c r="I2003" i="56"/>
  <c r="I2002" i="56"/>
  <c r="I2001" i="56"/>
  <c r="I2000" i="56"/>
  <c r="I1999" i="56"/>
  <c r="I1998" i="56"/>
  <c r="I1997" i="56"/>
  <c r="I1996" i="56"/>
  <c r="I1995" i="56"/>
  <c r="I1994" i="56"/>
  <c r="I1993" i="56"/>
  <c r="I1992" i="56"/>
  <c r="I1991" i="56"/>
  <c r="I1990" i="56"/>
  <c r="I1989" i="56"/>
  <c r="I1988" i="56"/>
  <c r="I1987" i="56"/>
  <c r="I1986" i="56"/>
  <c r="I1985" i="56"/>
  <c r="I1984" i="56"/>
  <c r="I1983" i="56"/>
  <c r="I1982" i="56"/>
  <c r="I1981" i="56"/>
  <c r="I1980" i="56"/>
  <c r="I1979" i="56"/>
  <c r="I1978" i="56"/>
  <c r="I1977" i="56"/>
  <c r="I1976" i="56"/>
  <c r="I1975" i="56"/>
  <c r="I1974" i="56"/>
  <c r="I133" i="56"/>
  <c r="I132" i="56"/>
  <c r="I131" i="56"/>
  <c r="I130" i="56"/>
  <c r="I129" i="56"/>
  <c r="I128" i="56"/>
  <c r="I127" i="56"/>
  <c r="I126" i="56"/>
  <c r="I125" i="56"/>
  <c r="I124" i="56"/>
  <c r="I123" i="56"/>
  <c r="I122" i="56"/>
  <c r="I121" i="56"/>
  <c r="I120" i="56"/>
  <c r="I119" i="56"/>
  <c r="I118" i="56"/>
  <c r="I117" i="56"/>
  <c r="I116" i="56"/>
  <c r="I115" i="56"/>
  <c r="I114" i="56"/>
  <c r="I113" i="56"/>
  <c r="I112" i="56"/>
  <c r="I111" i="56"/>
  <c r="I110" i="56"/>
  <c r="I109" i="56"/>
  <c r="I108" i="56"/>
  <c r="I107" i="56"/>
  <c r="I106" i="56"/>
  <c r="I105" i="56"/>
  <c r="I104" i="56"/>
  <c r="I103" i="56"/>
  <c r="I102" i="56"/>
  <c r="I101" i="56"/>
  <c r="I100" i="56"/>
  <c r="I99" i="56"/>
  <c r="I98" i="56"/>
  <c r="I97" i="56"/>
  <c r="I96" i="56"/>
  <c r="I95" i="56"/>
  <c r="I94" i="56"/>
  <c r="I93" i="56"/>
  <c r="I92" i="56"/>
  <c r="I91" i="56"/>
  <c r="I90" i="56"/>
  <c r="I89" i="56"/>
  <c r="I88" i="56"/>
  <c r="I87" i="56"/>
  <c r="I86" i="56"/>
  <c r="I85" i="56"/>
  <c r="I84" i="56"/>
  <c r="I83" i="56"/>
  <c r="I82" i="56"/>
  <c r="I81" i="56"/>
  <c r="I80" i="56"/>
  <c r="I79" i="56"/>
  <c r="I78" i="56"/>
  <c r="I188" i="56"/>
  <c r="I187" i="56"/>
  <c r="I186" i="56"/>
  <c r="I185" i="56"/>
  <c r="I184" i="56"/>
  <c r="I183" i="56"/>
  <c r="I182" i="56"/>
  <c r="I181" i="56"/>
  <c r="I180" i="56"/>
  <c r="I179" i="56"/>
  <c r="I178" i="56"/>
  <c r="I177" i="56"/>
  <c r="I176" i="56"/>
  <c r="I175" i="56"/>
  <c r="I174" i="56"/>
  <c r="I173" i="56"/>
  <c r="I172" i="56"/>
  <c r="I171" i="56"/>
  <c r="I170" i="56"/>
  <c r="I169" i="56"/>
  <c r="I168" i="56"/>
  <c r="I167" i="56"/>
  <c r="I166" i="56"/>
  <c r="I165" i="56"/>
  <c r="I164" i="56"/>
  <c r="I163" i="56"/>
  <c r="I162" i="56"/>
  <c r="I161" i="56"/>
  <c r="I160" i="56"/>
  <c r="I159" i="56"/>
  <c r="I158" i="56"/>
  <c r="I157" i="56"/>
  <c r="I156" i="56"/>
  <c r="I155" i="56"/>
  <c r="I154" i="56"/>
  <c r="I153" i="56"/>
  <c r="I152" i="56"/>
  <c r="I151" i="56"/>
  <c r="I150" i="56"/>
  <c r="I149" i="56"/>
  <c r="I148" i="56"/>
  <c r="I147" i="56"/>
  <c r="I146" i="56"/>
  <c r="I145" i="56"/>
  <c r="I144" i="56"/>
  <c r="I143" i="56"/>
  <c r="I142" i="56"/>
  <c r="I141" i="56"/>
  <c r="I140" i="56"/>
  <c r="I139" i="56"/>
  <c r="I138" i="56"/>
  <c r="I137" i="56"/>
  <c r="I136" i="56"/>
  <c r="I135" i="56"/>
  <c r="I134" i="56"/>
  <c r="I189" i="56"/>
  <c r="I244" i="56"/>
  <c r="I243" i="56"/>
  <c r="I242" i="56"/>
  <c r="I241" i="56"/>
  <c r="I240" i="56"/>
  <c r="I239" i="56"/>
  <c r="I238" i="56"/>
  <c r="I237" i="56"/>
  <c r="I236" i="56"/>
  <c r="I235" i="56"/>
  <c r="I234" i="56"/>
  <c r="I233" i="56"/>
  <c r="I232" i="56"/>
  <c r="I231" i="56"/>
  <c r="I230" i="56"/>
  <c r="I229" i="56"/>
  <c r="I228" i="56"/>
  <c r="I227" i="56"/>
  <c r="I226" i="56"/>
  <c r="I225" i="56"/>
  <c r="I224" i="56"/>
  <c r="I223" i="56"/>
  <c r="I222" i="56"/>
  <c r="I221" i="56"/>
  <c r="I220" i="56"/>
  <c r="I219" i="56"/>
  <c r="I218" i="56"/>
  <c r="I217" i="56"/>
  <c r="I216" i="56"/>
  <c r="I215" i="56"/>
  <c r="I214" i="56"/>
  <c r="I213" i="56"/>
  <c r="I212" i="56"/>
  <c r="I211" i="56"/>
  <c r="I210" i="56"/>
  <c r="I209" i="56"/>
  <c r="I208" i="56"/>
  <c r="I207" i="56"/>
  <c r="I206" i="56"/>
  <c r="I205" i="56"/>
  <c r="I204" i="56"/>
  <c r="I203" i="56"/>
  <c r="I202" i="56"/>
  <c r="I201" i="56"/>
  <c r="I200" i="56"/>
  <c r="I199" i="56"/>
  <c r="I198" i="56"/>
  <c r="I197" i="56"/>
  <c r="I196" i="56"/>
  <c r="I195" i="56"/>
  <c r="I194" i="56"/>
  <c r="I193" i="56"/>
  <c r="I192" i="56"/>
  <c r="I191" i="56"/>
  <c r="I190" i="56"/>
  <c r="I245" i="56"/>
  <c r="I300" i="56"/>
  <c r="I299" i="56"/>
  <c r="I298" i="56"/>
  <c r="I297" i="56"/>
  <c r="I296" i="56"/>
  <c r="I295" i="56"/>
  <c r="I294" i="56"/>
  <c r="I293" i="56"/>
  <c r="I292" i="56"/>
  <c r="I291" i="56"/>
  <c r="I290" i="56"/>
  <c r="I289" i="56"/>
  <c r="I288" i="56"/>
  <c r="I287" i="56"/>
  <c r="I286" i="56"/>
  <c r="I285" i="56"/>
  <c r="I284" i="56"/>
  <c r="I283" i="56"/>
  <c r="I282" i="56"/>
  <c r="I281" i="56"/>
  <c r="I280" i="56"/>
  <c r="I279" i="56"/>
  <c r="I278" i="56"/>
  <c r="I277" i="56"/>
  <c r="I276" i="56"/>
  <c r="I275" i="56"/>
  <c r="I274" i="56"/>
  <c r="I273" i="56"/>
  <c r="I272" i="56"/>
  <c r="I271" i="56"/>
  <c r="I270" i="56"/>
  <c r="I269" i="56"/>
  <c r="I268" i="56"/>
  <c r="I267" i="56"/>
  <c r="I266" i="56"/>
  <c r="I265" i="56"/>
  <c r="I264" i="56"/>
  <c r="I263" i="56"/>
  <c r="I262" i="56"/>
  <c r="I261" i="56"/>
  <c r="I260" i="56"/>
  <c r="I259" i="56"/>
  <c r="I258" i="56"/>
  <c r="I257" i="56"/>
  <c r="I256" i="56"/>
  <c r="I255" i="56"/>
  <c r="I254" i="56"/>
  <c r="I253" i="56"/>
  <c r="I252" i="56"/>
  <c r="I251" i="56"/>
  <c r="I250" i="56"/>
  <c r="I249" i="56"/>
  <c r="I248" i="56"/>
  <c r="I247" i="56"/>
  <c r="I246" i="56"/>
  <c r="I301" i="56"/>
  <c r="I356" i="56"/>
  <c r="I355" i="56"/>
  <c r="I354" i="56"/>
  <c r="I353" i="56"/>
  <c r="I352" i="56"/>
  <c r="I351" i="56"/>
  <c r="I350" i="56"/>
  <c r="I349" i="56"/>
  <c r="I348" i="56"/>
  <c r="I347" i="56"/>
  <c r="I346" i="56"/>
  <c r="I345" i="56"/>
  <c r="I344" i="56"/>
  <c r="I343" i="56"/>
  <c r="I342" i="56"/>
  <c r="I341" i="56"/>
  <c r="I340" i="56"/>
  <c r="I339" i="56"/>
  <c r="I338" i="56"/>
  <c r="I337" i="56"/>
  <c r="I336" i="56"/>
  <c r="I335" i="56"/>
  <c r="I334" i="56"/>
  <c r="I333" i="56"/>
  <c r="I332" i="56"/>
  <c r="I331" i="56"/>
  <c r="I330" i="56"/>
  <c r="I329" i="56"/>
  <c r="I328" i="56"/>
  <c r="I327" i="56"/>
  <c r="I326" i="56"/>
  <c r="I325" i="56"/>
  <c r="I324" i="56"/>
  <c r="I323" i="56"/>
  <c r="I322" i="56"/>
  <c r="I321" i="56"/>
  <c r="I320" i="56"/>
  <c r="I319" i="56"/>
  <c r="I318" i="56"/>
  <c r="I317" i="56"/>
  <c r="I316" i="56"/>
  <c r="I315" i="56"/>
  <c r="I314" i="56"/>
  <c r="I313" i="56"/>
  <c r="I312" i="56"/>
  <c r="I311" i="56"/>
  <c r="I310" i="56"/>
  <c r="I309" i="56"/>
  <c r="I308" i="56"/>
  <c r="I307" i="56"/>
  <c r="I306" i="56"/>
  <c r="I305" i="56"/>
  <c r="I304" i="56"/>
  <c r="I303" i="56"/>
  <c r="I302" i="56"/>
  <c r="I357" i="56"/>
  <c r="I412" i="56"/>
  <c r="I411" i="56"/>
  <c r="I410" i="56"/>
  <c r="I409" i="56"/>
  <c r="I408" i="56"/>
  <c r="I407" i="56"/>
  <c r="I406" i="56"/>
  <c r="I405" i="56"/>
  <c r="I404" i="56"/>
  <c r="I403" i="56"/>
  <c r="I402" i="56"/>
  <c r="I401" i="56"/>
  <c r="I400" i="56"/>
  <c r="I399" i="56"/>
  <c r="I398" i="56"/>
  <c r="I397" i="56"/>
  <c r="I396" i="56"/>
  <c r="I395" i="56"/>
  <c r="I394" i="56"/>
  <c r="I393" i="56"/>
  <c r="I392" i="56"/>
  <c r="I391" i="56"/>
  <c r="I390" i="56"/>
  <c r="I389" i="56"/>
  <c r="I388" i="56"/>
  <c r="I387" i="56"/>
  <c r="I386" i="56"/>
  <c r="I385" i="56"/>
  <c r="I384" i="56"/>
  <c r="I383" i="56"/>
  <c r="I382" i="56"/>
  <c r="I381" i="56"/>
  <c r="I380" i="56"/>
  <c r="I379" i="56"/>
  <c r="I378" i="56"/>
  <c r="I377" i="56"/>
  <c r="I376" i="56"/>
  <c r="I375" i="56"/>
  <c r="I374" i="56"/>
  <c r="I373" i="56"/>
  <c r="I372" i="56"/>
  <c r="I371" i="56"/>
  <c r="I370" i="56"/>
  <c r="I369" i="56"/>
  <c r="I368" i="56"/>
  <c r="I367" i="56"/>
  <c r="I366" i="56"/>
  <c r="I365" i="56"/>
  <c r="I364" i="56"/>
  <c r="I363" i="56"/>
  <c r="I362" i="56"/>
  <c r="I361" i="56"/>
  <c r="I360" i="56"/>
  <c r="I359" i="56"/>
  <c r="I358" i="56"/>
  <c r="I413" i="56"/>
  <c r="I468" i="56"/>
  <c r="I467" i="56"/>
  <c r="I466" i="56"/>
  <c r="I465" i="56"/>
  <c r="I464" i="56"/>
  <c r="I463" i="56"/>
  <c r="I462" i="56"/>
  <c r="I461" i="56"/>
  <c r="I460" i="56"/>
  <c r="I459" i="56"/>
  <c r="I458" i="56"/>
  <c r="I457" i="56"/>
  <c r="I456" i="56"/>
  <c r="I455" i="56"/>
  <c r="I454" i="56"/>
  <c r="I453" i="56"/>
  <c r="I452" i="56"/>
  <c r="I451" i="56"/>
  <c r="I450" i="56"/>
  <c r="I449" i="56"/>
  <c r="I448" i="56"/>
  <c r="I447" i="56"/>
  <c r="I446" i="56"/>
  <c r="I445" i="56"/>
  <c r="I444" i="56"/>
  <c r="I443" i="56"/>
  <c r="I442" i="56"/>
  <c r="I441" i="56"/>
  <c r="I440" i="56"/>
  <c r="I439" i="56"/>
  <c r="I438" i="56"/>
  <c r="I437" i="56"/>
  <c r="I436" i="56"/>
  <c r="I435" i="56"/>
  <c r="I434" i="56"/>
  <c r="I433" i="56"/>
  <c r="I432" i="56"/>
  <c r="I431" i="56"/>
  <c r="I430" i="56"/>
  <c r="I429" i="56"/>
  <c r="I428" i="56"/>
  <c r="I427" i="56"/>
  <c r="I426" i="56"/>
  <c r="I425" i="56"/>
  <c r="I424" i="56"/>
  <c r="I423" i="56"/>
  <c r="I422" i="56"/>
  <c r="I421" i="56"/>
  <c r="I420" i="56"/>
  <c r="I419" i="56"/>
  <c r="I418" i="56"/>
  <c r="I417" i="56"/>
  <c r="I416" i="56"/>
  <c r="I415" i="56"/>
  <c r="I414" i="56"/>
  <c r="I469" i="56"/>
  <c r="I524" i="56"/>
  <c r="I523" i="56"/>
  <c r="I522" i="56"/>
  <c r="I521" i="56"/>
  <c r="I520" i="56"/>
  <c r="I519" i="56"/>
  <c r="I518" i="56"/>
  <c r="I517" i="56"/>
  <c r="I516" i="56"/>
  <c r="I515" i="56"/>
  <c r="I514" i="56"/>
  <c r="I513" i="56"/>
  <c r="I512" i="56"/>
  <c r="I511" i="56"/>
  <c r="I510" i="56"/>
  <c r="I509" i="56"/>
  <c r="I508" i="56"/>
  <c r="I507" i="56"/>
  <c r="I506" i="56"/>
  <c r="I505" i="56"/>
  <c r="I504" i="56"/>
  <c r="I503" i="56"/>
  <c r="I502" i="56"/>
  <c r="I501" i="56"/>
  <c r="I500" i="56"/>
  <c r="I499" i="56"/>
  <c r="I498" i="56"/>
  <c r="I497" i="56"/>
  <c r="I496" i="56"/>
  <c r="I495" i="56"/>
  <c r="I494" i="56"/>
  <c r="I493" i="56"/>
  <c r="I492" i="56"/>
  <c r="I491" i="56"/>
  <c r="I490" i="56"/>
  <c r="I489" i="56"/>
  <c r="I488" i="56"/>
  <c r="I487" i="56"/>
  <c r="I486" i="56"/>
  <c r="I485" i="56"/>
  <c r="I484" i="56"/>
  <c r="I483" i="56"/>
  <c r="I482" i="56"/>
  <c r="I481" i="56"/>
  <c r="I480" i="56"/>
  <c r="I479" i="56"/>
  <c r="I478" i="56"/>
  <c r="I477" i="56"/>
  <c r="I476" i="56"/>
  <c r="I475" i="56"/>
  <c r="I474" i="56"/>
  <c r="I473" i="56"/>
  <c r="I472" i="56"/>
  <c r="I471" i="56"/>
  <c r="I470" i="56"/>
  <c r="I525" i="56"/>
  <c r="I580" i="56"/>
  <c r="I579" i="56"/>
  <c r="I578" i="56"/>
  <c r="I577" i="56"/>
  <c r="I576" i="56"/>
  <c r="I575" i="56"/>
  <c r="I574" i="56"/>
  <c r="I573" i="56"/>
  <c r="I572" i="56"/>
  <c r="I571" i="56"/>
  <c r="I570" i="56"/>
  <c r="I569" i="56"/>
  <c r="I568" i="56"/>
  <c r="I567" i="56"/>
  <c r="I566" i="56"/>
  <c r="I565" i="56"/>
  <c r="I564" i="56"/>
  <c r="I563" i="56"/>
  <c r="I562" i="56"/>
  <c r="I561" i="56"/>
  <c r="I560" i="56"/>
  <c r="I559" i="56"/>
  <c r="I558" i="56"/>
  <c r="I557" i="56"/>
  <c r="I556" i="56"/>
  <c r="I555" i="56"/>
  <c r="I554" i="56"/>
  <c r="I553" i="56"/>
  <c r="I552" i="56"/>
  <c r="I551" i="56"/>
  <c r="I550" i="56"/>
  <c r="I549" i="56"/>
  <c r="I548" i="56"/>
  <c r="I547" i="56"/>
  <c r="I546" i="56"/>
  <c r="I545" i="56"/>
  <c r="I544" i="56"/>
  <c r="I543" i="56"/>
  <c r="I542" i="56"/>
  <c r="I541" i="56"/>
  <c r="I540" i="56"/>
  <c r="I539" i="56"/>
  <c r="I538" i="56"/>
  <c r="I537" i="56"/>
  <c r="I536" i="56"/>
  <c r="I535" i="56"/>
  <c r="I534" i="56"/>
  <c r="I533" i="56"/>
  <c r="I532" i="56"/>
  <c r="I531" i="56"/>
  <c r="I530" i="56"/>
  <c r="I529" i="56"/>
  <c r="I528" i="56"/>
  <c r="I527" i="56"/>
  <c r="I526" i="56"/>
  <c r="I581" i="56"/>
  <c r="I636" i="56"/>
  <c r="I635" i="56"/>
  <c r="I634" i="56"/>
  <c r="I633" i="56"/>
  <c r="I632" i="56"/>
  <c r="I631" i="56"/>
  <c r="I630" i="56"/>
  <c r="I629" i="56"/>
  <c r="I628" i="56"/>
  <c r="I627" i="56"/>
  <c r="I626" i="56"/>
  <c r="I625" i="56"/>
  <c r="I624" i="56"/>
  <c r="I623" i="56"/>
  <c r="I622" i="56"/>
  <c r="I621" i="56"/>
  <c r="I620" i="56"/>
  <c r="I619" i="56"/>
  <c r="I618" i="56"/>
  <c r="I617" i="56"/>
  <c r="I616" i="56"/>
  <c r="I615" i="56"/>
  <c r="I614" i="56"/>
  <c r="I613" i="56"/>
  <c r="I612" i="56"/>
  <c r="I611" i="56"/>
  <c r="I610" i="56"/>
  <c r="I609" i="56"/>
  <c r="I608" i="56"/>
  <c r="I607" i="56"/>
  <c r="I606" i="56"/>
  <c r="I605" i="56"/>
  <c r="I604" i="56"/>
  <c r="I603" i="56"/>
  <c r="I602" i="56"/>
  <c r="I601" i="56"/>
  <c r="I600" i="56"/>
  <c r="I599" i="56"/>
  <c r="I598" i="56"/>
  <c r="I597" i="56"/>
  <c r="I596" i="56"/>
  <c r="I595" i="56"/>
  <c r="I594" i="56"/>
  <c r="I593" i="56"/>
  <c r="I592" i="56"/>
  <c r="I591" i="56"/>
  <c r="I590" i="56"/>
  <c r="I589" i="56"/>
  <c r="I588" i="56"/>
  <c r="I587" i="56"/>
  <c r="I586" i="56"/>
  <c r="I585" i="56"/>
  <c r="I584" i="56"/>
  <c r="I583" i="56"/>
  <c r="I582" i="56"/>
  <c r="I637" i="56"/>
  <c r="I692" i="56"/>
  <c r="I691" i="56"/>
  <c r="I690" i="56"/>
  <c r="I689" i="56"/>
  <c r="I688" i="56"/>
  <c r="I687" i="56"/>
  <c r="I686" i="56"/>
  <c r="I685" i="56"/>
  <c r="I684" i="56"/>
  <c r="I683" i="56"/>
  <c r="I682" i="56"/>
  <c r="I681" i="56"/>
  <c r="I680" i="56"/>
  <c r="I679" i="56"/>
  <c r="I678" i="56"/>
  <c r="I677" i="56"/>
  <c r="I676" i="56"/>
  <c r="I675" i="56"/>
  <c r="I674" i="56"/>
  <c r="I673" i="56"/>
  <c r="I672" i="56"/>
  <c r="I671" i="56"/>
  <c r="I670" i="56"/>
  <c r="I669" i="56"/>
  <c r="I668" i="56"/>
  <c r="I667" i="56"/>
  <c r="I666" i="56"/>
  <c r="I665" i="56"/>
  <c r="I664" i="56"/>
  <c r="I663" i="56"/>
  <c r="I662" i="56"/>
  <c r="I661" i="56"/>
  <c r="I660" i="56"/>
  <c r="I659" i="56"/>
  <c r="I658" i="56"/>
  <c r="I657" i="56"/>
  <c r="I656" i="56"/>
  <c r="I655" i="56"/>
  <c r="I654" i="56"/>
  <c r="I653" i="56"/>
  <c r="I652" i="56"/>
  <c r="I651" i="56"/>
  <c r="I650" i="56"/>
  <c r="I649" i="56"/>
  <c r="I648" i="56"/>
  <c r="I647" i="56"/>
  <c r="I646" i="56"/>
  <c r="I645" i="56"/>
  <c r="I644" i="56"/>
  <c r="I643" i="56"/>
  <c r="I642" i="56"/>
  <c r="I641" i="56"/>
  <c r="I640" i="56"/>
  <c r="I639" i="56"/>
  <c r="I638" i="56"/>
  <c r="I693" i="56"/>
  <c r="I748" i="56"/>
  <c r="I747" i="56"/>
  <c r="I746" i="56"/>
  <c r="I745" i="56"/>
  <c r="I744" i="56"/>
  <c r="I743" i="56"/>
  <c r="I742" i="56"/>
  <c r="I741" i="56"/>
  <c r="I740" i="56"/>
  <c r="I739" i="56"/>
  <c r="I738" i="56"/>
  <c r="I737" i="56"/>
  <c r="I736" i="56"/>
  <c r="I735" i="56"/>
  <c r="I734" i="56"/>
  <c r="I733" i="56"/>
  <c r="I732" i="56"/>
  <c r="I731" i="56"/>
  <c r="I730" i="56"/>
  <c r="I729" i="56"/>
  <c r="I728" i="56"/>
  <c r="I727" i="56"/>
  <c r="I726" i="56"/>
  <c r="I725" i="56"/>
  <c r="I724" i="56"/>
  <c r="I723" i="56"/>
  <c r="I722" i="56"/>
  <c r="I721" i="56"/>
  <c r="I720" i="56"/>
  <c r="I719" i="56"/>
  <c r="I718" i="56"/>
  <c r="I717" i="56"/>
  <c r="I716" i="56"/>
  <c r="I715" i="56"/>
  <c r="I714" i="56"/>
  <c r="I713" i="56"/>
  <c r="I712" i="56"/>
  <c r="I711" i="56"/>
  <c r="I710" i="56"/>
  <c r="I709" i="56"/>
  <c r="I708" i="56"/>
  <c r="I707" i="56"/>
  <c r="I706" i="56"/>
  <c r="I705" i="56"/>
  <c r="I704" i="56"/>
  <c r="I703" i="56"/>
  <c r="I702" i="56"/>
  <c r="I701" i="56"/>
  <c r="I700" i="56"/>
  <c r="I699" i="56"/>
  <c r="I698" i="56"/>
  <c r="I697" i="56"/>
  <c r="I696" i="56"/>
  <c r="I695" i="56"/>
  <c r="I694" i="56"/>
  <c r="I749" i="56"/>
  <c r="I804" i="56"/>
  <c r="I803" i="56"/>
  <c r="I802" i="56"/>
  <c r="I801" i="56"/>
  <c r="I800" i="56"/>
  <c r="I799" i="56"/>
  <c r="I798" i="56"/>
  <c r="I797" i="56"/>
  <c r="I796" i="56"/>
  <c r="I795" i="56"/>
  <c r="I794" i="56"/>
  <c r="I793" i="56"/>
  <c r="I792" i="56"/>
  <c r="I791" i="56"/>
  <c r="I790" i="56"/>
  <c r="I789" i="56"/>
  <c r="I788" i="56"/>
  <c r="I787" i="56"/>
  <c r="I786" i="56"/>
  <c r="I785" i="56"/>
  <c r="I784" i="56"/>
  <c r="I783" i="56"/>
  <c r="I782" i="56"/>
  <c r="I781" i="56"/>
  <c r="I780" i="56"/>
  <c r="I779" i="56"/>
  <c r="I778" i="56"/>
  <c r="I777" i="56"/>
  <c r="I776" i="56"/>
  <c r="I775" i="56"/>
  <c r="I774" i="56"/>
  <c r="I773" i="56"/>
  <c r="I772" i="56"/>
  <c r="I771" i="56"/>
  <c r="I770" i="56"/>
  <c r="I769" i="56"/>
  <c r="I768" i="56"/>
  <c r="I767" i="56"/>
  <c r="I766" i="56"/>
  <c r="I765" i="56"/>
  <c r="I764" i="56"/>
  <c r="I763" i="56"/>
  <c r="I762" i="56"/>
  <c r="I761" i="56"/>
  <c r="I760" i="56"/>
  <c r="I759" i="56"/>
  <c r="I758" i="56"/>
  <c r="I757" i="56"/>
  <c r="I756" i="56"/>
  <c r="I755" i="56"/>
  <c r="I754" i="56"/>
  <c r="I753" i="56"/>
  <c r="I752" i="56"/>
  <c r="I751" i="56"/>
  <c r="I750" i="56"/>
  <c r="I805" i="56"/>
  <c r="I860" i="56"/>
  <c r="I859" i="56"/>
  <c r="I858" i="56"/>
  <c r="I857" i="56"/>
  <c r="I856" i="56"/>
  <c r="I855" i="56"/>
  <c r="I854" i="56"/>
  <c r="I853" i="56"/>
  <c r="I852" i="56"/>
  <c r="I851" i="56"/>
  <c r="I850" i="56"/>
  <c r="I849" i="56"/>
  <c r="I848" i="56"/>
  <c r="I847" i="56"/>
  <c r="I846" i="56"/>
  <c r="I845" i="56"/>
  <c r="I844" i="56"/>
  <c r="I843" i="56"/>
  <c r="I842" i="56"/>
  <c r="I841" i="56"/>
  <c r="I840" i="56"/>
  <c r="I839" i="56"/>
  <c r="I838" i="56"/>
  <c r="I837" i="56"/>
  <c r="I836" i="56"/>
  <c r="I835" i="56"/>
  <c r="I834" i="56"/>
  <c r="I833" i="56"/>
  <c r="I832" i="56"/>
  <c r="I831" i="56"/>
  <c r="I830" i="56"/>
  <c r="I829" i="56"/>
  <c r="I828" i="56"/>
  <c r="I827" i="56"/>
  <c r="I826" i="56"/>
  <c r="I825" i="56"/>
  <c r="I824" i="56"/>
  <c r="I823" i="56"/>
  <c r="I822" i="56"/>
  <c r="I821" i="56"/>
  <c r="I820" i="56"/>
  <c r="I819" i="56"/>
  <c r="I818" i="56"/>
  <c r="I817" i="56"/>
  <c r="I816" i="56"/>
  <c r="I815" i="56"/>
  <c r="I814" i="56"/>
  <c r="I813" i="56"/>
  <c r="I812" i="56"/>
  <c r="I811" i="56"/>
  <c r="I810" i="56"/>
  <c r="I809" i="56"/>
  <c r="I808" i="56"/>
  <c r="I807" i="56"/>
  <c r="I806" i="56"/>
  <c r="I861" i="56"/>
  <c r="I916" i="56"/>
  <c r="I915" i="56"/>
  <c r="I914" i="56"/>
  <c r="I913" i="56"/>
  <c r="I912" i="56"/>
  <c r="I911" i="56"/>
  <c r="I910" i="56"/>
  <c r="I909" i="56"/>
  <c r="I908" i="56"/>
  <c r="I907" i="56"/>
  <c r="I906" i="56"/>
  <c r="I905" i="56"/>
  <c r="I904" i="56"/>
  <c r="I903" i="56"/>
  <c r="I902" i="56"/>
  <c r="I901" i="56"/>
  <c r="I900" i="56"/>
  <c r="I899" i="56"/>
  <c r="I898" i="56"/>
  <c r="I897" i="56"/>
  <c r="I896" i="56"/>
  <c r="I895" i="56"/>
  <c r="I894" i="56"/>
  <c r="I893" i="56"/>
  <c r="I892" i="56"/>
  <c r="I891" i="56"/>
  <c r="I890" i="56"/>
  <c r="I889" i="56"/>
  <c r="I888" i="56"/>
  <c r="I887" i="56"/>
  <c r="I886" i="56"/>
  <c r="I885" i="56"/>
  <c r="I884" i="56"/>
  <c r="I883" i="56"/>
  <c r="I882" i="56"/>
  <c r="I881" i="56"/>
  <c r="I880" i="56"/>
  <c r="I879" i="56"/>
  <c r="I878" i="56"/>
  <c r="I877" i="56"/>
  <c r="I876" i="56"/>
  <c r="I875" i="56"/>
  <c r="I874" i="56"/>
  <c r="I873" i="56"/>
  <c r="I872" i="56"/>
  <c r="I871" i="56"/>
  <c r="I870" i="56"/>
  <c r="I869" i="56"/>
  <c r="I868" i="56"/>
  <c r="I867" i="56"/>
  <c r="I866" i="56"/>
  <c r="I865" i="56"/>
  <c r="I864" i="56"/>
  <c r="I863" i="56"/>
  <c r="I862" i="56"/>
  <c r="I917" i="56"/>
  <c r="I972" i="56"/>
  <c r="I971" i="56"/>
  <c r="I970" i="56"/>
  <c r="I969" i="56"/>
  <c r="I968" i="56"/>
  <c r="I967" i="56"/>
  <c r="I966" i="56"/>
  <c r="I965" i="56"/>
  <c r="I964" i="56"/>
  <c r="I963" i="56"/>
  <c r="I962" i="56"/>
  <c r="I961" i="56"/>
  <c r="I960" i="56"/>
  <c r="I959" i="56"/>
  <c r="I958" i="56"/>
  <c r="I957" i="56"/>
  <c r="I956" i="56"/>
  <c r="I955" i="56"/>
  <c r="I954" i="56"/>
  <c r="I953" i="56"/>
  <c r="I952" i="56"/>
  <c r="I951" i="56"/>
  <c r="I950" i="56"/>
  <c r="I949" i="56"/>
  <c r="I948" i="56"/>
  <c r="I947" i="56"/>
  <c r="I946" i="56"/>
  <c r="I945" i="56"/>
  <c r="I944" i="56"/>
  <c r="I943" i="56"/>
  <c r="I942" i="56"/>
  <c r="I941" i="56"/>
  <c r="I940" i="56"/>
  <c r="I939" i="56"/>
  <c r="I938" i="56"/>
  <c r="I937" i="56"/>
  <c r="I936" i="56"/>
  <c r="I935" i="56"/>
  <c r="I934" i="56"/>
  <c r="I933" i="56"/>
  <c r="I932" i="56"/>
  <c r="I931" i="56"/>
  <c r="I930" i="56"/>
  <c r="I929" i="56"/>
  <c r="I928" i="56"/>
  <c r="I927" i="56"/>
  <c r="I926" i="56"/>
  <c r="I925" i="56"/>
  <c r="I924" i="56"/>
  <c r="I923" i="56"/>
  <c r="I922" i="56"/>
  <c r="I921" i="56"/>
  <c r="I920" i="56"/>
  <c r="I919" i="56"/>
  <c r="I918" i="56"/>
  <c r="I973" i="56"/>
  <c r="I1028" i="56"/>
  <c r="I1027" i="56"/>
  <c r="I1026" i="56"/>
  <c r="I1025" i="56"/>
  <c r="I1024" i="56"/>
  <c r="I1023" i="56"/>
  <c r="I1022" i="56"/>
  <c r="I1021" i="56"/>
  <c r="I1020" i="56"/>
  <c r="I1019" i="56"/>
  <c r="I1018" i="56"/>
  <c r="I1017" i="56"/>
  <c r="I1016" i="56"/>
  <c r="I1015" i="56"/>
  <c r="I1014" i="56"/>
  <c r="I1013" i="56"/>
  <c r="I1012" i="56"/>
  <c r="I1011" i="56"/>
  <c r="I1010" i="56"/>
  <c r="I1009" i="56"/>
  <c r="I1008" i="56"/>
  <c r="I1007" i="56"/>
  <c r="I1006" i="56"/>
  <c r="I1005" i="56"/>
  <c r="I1004" i="56"/>
  <c r="I1003" i="56"/>
  <c r="I1002" i="56"/>
  <c r="I1001" i="56"/>
  <c r="I1000" i="56"/>
  <c r="I999" i="56"/>
  <c r="I998" i="56"/>
  <c r="I997" i="56"/>
  <c r="I996" i="56"/>
  <c r="I995" i="56"/>
  <c r="I994" i="56"/>
  <c r="I993" i="56"/>
  <c r="I992" i="56"/>
  <c r="I991" i="56"/>
  <c r="I990" i="56"/>
  <c r="I989" i="56"/>
  <c r="I988" i="56"/>
  <c r="I987" i="56"/>
  <c r="I986" i="56"/>
  <c r="I985" i="56"/>
  <c r="I984" i="56"/>
  <c r="I983" i="56"/>
  <c r="I982" i="56"/>
  <c r="I981" i="56"/>
  <c r="I980" i="56"/>
  <c r="I979" i="56"/>
  <c r="I978" i="56"/>
  <c r="I977" i="56"/>
  <c r="I976" i="56"/>
  <c r="I975" i="56"/>
  <c r="I974" i="56"/>
  <c r="I1029" i="56"/>
  <c r="I1084" i="56"/>
  <c r="I1083" i="56"/>
  <c r="I1082" i="56"/>
  <c r="I1081" i="56"/>
  <c r="I1080" i="56"/>
  <c r="I1079" i="56"/>
  <c r="I1078" i="56"/>
  <c r="I1077" i="56"/>
  <c r="I1076" i="56"/>
  <c r="I1075" i="56"/>
  <c r="I1074" i="56"/>
  <c r="I1073" i="56"/>
  <c r="I1072" i="56"/>
  <c r="I1071" i="56"/>
  <c r="I1070" i="56"/>
  <c r="I1069" i="56"/>
  <c r="I1068" i="56"/>
  <c r="I1067" i="56"/>
  <c r="I1066" i="56"/>
  <c r="I1065" i="56"/>
  <c r="I1064" i="56"/>
  <c r="I1063" i="56"/>
  <c r="I1062" i="56"/>
  <c r="I1061" i="56"/>
  <c r="I1060" i="56"/>
  <c r="I1059" i="56"/>
  <c r="I1058" i="56"/>
  <c r="I1057" i="56"/>
  <c r="I1056" i="56"/>
  <c r="I1055" i="56"/>
  <c r="I1054" i="56"/>
  <c r="I1053" i="56"/>
  <c r="I1052" i="56"/>
  <c r="I1051" i="56"/>
  <c r="I1050" i="56"/>
  <c r="I1049" i="56"/>
  <c r="I1048" i="56"/>
  <c r="I1047" i="56"/>
  <c r="I1046" i="56"/>
  <c r="I1045" i="56"/>
  <c r="I1044" i="56"/>
  <c r="I1043" i="56"/>
  <c r="I1042" i="56"/>
  <c r="I1041" i="56"/>
  <c r="I1040" i="56"/>
  <c r="I1039" i="56"/>
  <c r="I1038" i="56"/>
  <c r="I1037" i="56"/>
  <c r="I1036" i="56"/>
  <c r="I1035" i="56"/>
  <c r="I1034" i="56"/>
  <c r="I1033" i="56"/>
  <c r="I1032" i="56"/>
  <c r="I1031" i="56"/>
  <c r="I1030" i="56"/>
  <c r="I1085" i="56"/>
  <c r="I1140" i="56"/>
  <c r="I1139" i="56"/>
  <c r="I1138" i="56"/>
  <c r="I1137" i="56"/>
  <c r="I1136" i="56"/>
  <c r="I1135" i="56"/>
  <c r="I1134" i="56"/>
  <c r="I1133" i="56"/>
  <c r="I1132" i="56"/>
  <c r="I1131" i="56"/>
  <c r="I1130" i="56"/>
  <c r="I1129" i="56"/>
  <c r="I1128" i="56"/>
  <c r="I1127" i="56"/>
  <c r="I1126" i="56"/>
  <c r="I1125" i="56"/>
  <c r="I1124" i="56"/>
  <c r="I1123" i="56"/>
  <c r="I1122" i="56"/>
  <c r="I1121" i="56"/>
  <c r="I1120" i="56"/>
  <c r="I1119" i="56"/>
  <c r="I1118" i="56"/>
  <c r="I1117" i="56"/>
  <c r="I1116" i="56"/>
  <c r="I1115" i="56"/>
  <c r="I1114" i="56"/>
  <c r="I1113" i="56"/>
  <c r="I1112" i="56"/>
  <c r="I1111" i="56"/>
  <c r="I1110" i="56"/>
  <c r="I1109" i="56"/>
  <c r="I1108" i="56"/>
  <c r="I1107" i="56"/>
  <c r="I1106" i="56"/>
  <c r="I1105" i="56"/>
  <c r="I1104" i="56"/>
  <c r="I1103" i="56"/>
  <c r="I1102" i="56"/>
  <c r="I1101" i="56"/>
  <c r="I1100" i="56"/>
  <c r="I1099" i="56"/>
  <c r="I1098" i="56"/>
  <c r="I1097" i="56"/>
  <c r="I1096" i="56"/>
  <c r="I1095" i="56"/>
  <c r="I1094" i="56"/>
  <c r="I1093" i="56"/>
  <c r="I1092" i="56"/>
  <c r="I1091" i="56"/>
  <c r="I1090" i="56"/>
  <c r="I1089" i="56"/>
  <c r="I1088" i="56"/>
  <c r="I1087" i="56"/>
  <c r="I1086" i="56"/>
  <c r="I1141" i="56"/>
  <c r="I1196" i="56"/>
  <c r="I1195" i="56"/>
  <c r="I1194" i="56"/>
  <c r="I1193" i="56"/>
  <c r="I1192" i="56"/>
  <c r="I1191" i="56"/>
  <c r="I1190" i="56"/>
  <c r="I1189" i="56"/>
  <c r="I1188" i="56"/>
  <c r="I1187" i="56"/>
  <c r="I1186" i="56"/>
  <c r="I1185" i="56"/>
  <c r="I1184" i="56"/>
  <c r="I1183" i="56"/>
  <c r="I1182" i="56"/>
  <c r="I1181" i="56"/>
  <c r="I1180" i="56"/>
  <c r="I1179" i="56"/>
  <c r="I1178" i="56"/>
  <c r="I1177" i="56"/>
  <c r="I1176" i="56"/>
  <c r="I1175" i="56"/>
  <c r="I1174" i="56"/>
  <c r="I1173" i="56"/>
  <c r="I1172" i="56"/>
  <c r="I1171" i="56"/>
  <c r="I1170" i="56"/>
  <c r="I1169" i="56"/>
  <c r="I1168" i="56"/>
  <c r="I1167" i="56"/>
  <c r="I1166" i="56"/>
  <c r="I1165" i="56"/>
  <c r="I1164" i="56"/>
  <c r="I1163" i="56"/>
  <c r="I1162" i="56"/>
  <c r="I1161" i="56"/>
  <c r="I1160" i="56"/>
  <c r="I1159" i="56"/>
  <c r="I1158" i="56"/>
  <c r="I1157" i="56"/>
  <c r="I1156" i="56"/>
  <c r="I1155" i="56"/>
  <c r="I1154" i="56"/>
  <c r="I1153" i="56"/>
  <c r="I1152" i="56"/>
  <c r="I1151" i="56"/>
  <c r="I1150" i="56"/>
  <c r="I1149" i="56"/>
  <c r="I1148" i="56"/>
  <c r="I1147" i="56"/>
  <c r="I1146" i="56"/>
  <c r="I1145" i="56"/>
  <c r="I1144" i="56"/>
  <c r="I1143" i="56"/>
  <c r="I1142" i="56"/>
  <c r="I1197" i="56"/>
  <c r="I1252" i="56"/>
  <c r="I1251" i="56"/>
  <c r="I1250" i="56"/>
  <c r="I1249" i="56"/>
  <c r="I1248" i="56"/>
  <c r="I1247" i="56"/>
  <c r="I1246" i="56"/>
  <c r="I1245" i="56"/>
  <c r="I1244" i="56"/>
  <c r="I1243" i="56"/>
  <c r="I1242" i="56"/>
  <c r="I1241" i="56"/>
  <c r="I1240" i="56"/>
  <c r="I1239" i="56"/>
  <c r="I1238" i="56"/>
  <c r="I1237" i="56"/>
  <c r="I1236" i="56"/>
  <c r="I1235" i="56"/>
  <c r="I1234" i="56"/>
  <c r="I1233" i="56"/>
  <c r="I1232" i="56"/>
  <c r="I1231" i="56"/>
  <c r="I1230" i="56"/>
  <c r="I1229" i="56"/>
  <c r="I1228" i="56"/>
  <c r="I1227" i="56"/>
  <c r="I1226" i="56"/>
  <c r="I1225" i="56"/>
  <c r="I1224" i="56"/>
  <c r="I1223" i="56"/>
  <c r="I1222" i="56"/>
  <c r="I1221" i="56"/>
  <c r="I1220" i="56"/>
  <c r="I1219" i="56"/>
  <c r="I1218" i="56"/>
  <c r="I1217" i="56"/>
  <c r="I1216" i="56"/>
  <c r="I1215" i="56"/>
  <c r="I1214" i="56"/>
  <c r="I1213" i="56"/>
  <c r="I1212" i="56"/>
  <c r="I1211" i="56"/>
  <c r="I1210" i="56"/>
  <c r="I1209" i="56"/>
  <c r="I1208" i="56"/>
  <c r="I1207" i="56"/>
  <c r="I1206" i="56"/>
  <c r="I1205" i="56"/>
  <c r="I1204" i="56"/>
  <c r="I1203" i="56"/>
  <c r="I1202" i="56"/>
  <c r="I1201" i="56"/>
  <c r="I1200" i="56"/>
  <c r="I1199" i="56"/>
  <c r="I1198" i="56"/>
  <c r="I1253" i="56"/>
  <c r="I1308" i="56"/>
  <c r="I1307" i="56"/>
  <c r="I1306" i="56"/>
  <c r="I1305" i="56"/>
  <c r="I1304" i="56"/>
  <c r="I1303" i="56"/>
  <c r="I1302" i="56"/>
  <c r="I1301" i="56"/>
  <c r="I1300" i="56"/>
  <c r="I1299" i="56"/>
  <c r="I1298" i="56"/>
  <c r="I1297" i="56"/>
  <c r="I1296" i="56"/>
  <c r="I1295" i="56"/>
  <c r="I1294" i="56"/>
  <c r="I1293" i="56"/>
  <c r="I1292" i="56"/>
  <c r="I1291" i="56"/>
  <c r="I1290" i="56"/>
  <c r="I1289" i="56"/>
  <c r="I1288" i="56"/>
  <c r="I1287" i="56"/>
  <c r="I1286" i="56"/>
  <c r="I1285" i="56"/>
  <c r="I1284" i="56"/>
  <c r="I1283" i="56"/>
  <c r="I1282" i="56"/>
  <c r="I1281" i="56"/>
  <c r="I1280" i="56"/>
  <c r="I1279" i="56"/>
  <c r="I1278" i="56"/>
  <c r="I1277" i="56"/>
  <c r="I1276" i="56"/>
  <c r="I1275" i="56"/>
  <c r="I1274" i="56"/>
  <c r="I1273" i="56"/>
  <c r="I1272" i="56"/>
  <c r="I1271" i="56"/>
  <c r="I1270" i="56"/>
  <c r="I1269" i="56"/>
  <c r="I1268" i="56"/>
  <c r="I1267" i="56"/>
  <c r="I1266" i="56"/>
  <c r="I1265" i="56"/>
  <c r="I1264" i="56"/>
  <c r="I1263" i="56"/>
  <c r="I1262" i="56"/>
  <c r="I1261" i="56"/>
  <c r="I1260" i="56"/>
  <c r="I1259" i="56"/>
  <c r="I1258" i="56"/>
  <c r="I1257" i="56"/>
  <c r="I1256" i="56"/>
  <c r="I1255" i="56"/>
  <c r="I1254" i="56"/>
  <c r="I1309" i="56"/>
  <c r="I1364" i="56"/>
  <c r="I1363" i="56"/>
  <c r="I1362" i="56"/>
  <c r="I1361" i="56"/>
  <c r="I1360" i="56"/>
  <c r="I1359" i="56"/>
  <c r="I1358" i="56"/>
  <c r="I1357" i="56"/>
  <c r="I1356" i="56"/>
  <c r="I1355" i="56"/>
  <c r="I1354" i="56"/>
  <c r="I1353" i="56"/>
  <c r="I1352" i="56"/>
  <c r="I1351" i="56"/>
  <c r="I1350" i="56"/>
  <c r="I1349" i="56"/>
  <c r="I1348" i="56"/>
  <c r="I1347" i="56"/>
  <c r="I1346" i="56"/>
  <c r="I1345" i="56"/>
  <c r="I1344" i="56"/>
  <c r="I1343" i="56"/>
  <c r="I1342" i="56"/>
  <c r="I1341" i="56"/>
  <c r="I1340" i="56"/>
  <c r="I1339" i="56"/>
  <c r="I1338" i="56"/>
  <c r="I1337" i="56"/>
  <c r="I1336" i="56"/>
  <c r="I1335" i="56"/>
  <c r="I1334" i="56"/>
  <c r="I1333" i="56"/>
  <c r="I1332" i="56"/>
  <c r="I1331" i="56"/>
  <c r="I1330" i="56"/>
  <c r="I1329" i="56"/>
  <c r="I1328" i="56"/>
  <c r="I1327" i="56"/>
  <c r="I1326" i="56"/>
  <c r="I1325" i="56"/>
  <c r="I1324" i="56"/>
  <c r="I1323" i="56"/>
  <c r="I1322" i="56"/>
  <c r="I1321" i="56"/>
  <c r="I1320" i="56"/>
  <c r="I1319" i="56"/>
  <c r="I1318" i="56"/>
  <c r="I1317" i="56"/>
  <c r="I1316" i="56"/>
  <c r="I1315" i="56"/>
  <c r="I1314" i="56"/>
  <c r="I1313" i="56"/>
  <c r="I1312" i="56"/>
  <c r="I1311" i="56"/>
  <c r="I1310" i="56"/>
  <c r="I1365" i="56"/>
  <c r="I1420" i="56"/>
  <c r="I1419" i="56"/>
  <c r="I1418" i="56"/>
  <c r="I1417" i="56"/>
  <c r="I1416" i="56"/>
  <c r="I1415" i="56"/>
  <c r="I1414" i="56"/>
  <c r="I1413" i="56"/>
  <c r="I1412" i="56"/>
  <c r="I1411" i="56"/>
  <c r="I1410" i="56"/>
  <c r="I1409" i="56"/>
  <c r="I1408" i="56"/>
  <c r="I1407" i="56"/>
  <c r="I1406" i="56"/>
  <c r="I1405" i="56"/>
  <c r="I1404" i="56"/>
  <c r="I1403" i="56"/>
  <c r="I1402" i="56"/>
  <c r="I1401" i="56"/>
  <c r="I1400" i="56"/>
  <c r="I1399" i="56"/>
  <c r="I1398" i="56"/>
  <c r="I1397" i="56"/>
  <c r="I1396" i="56"/>
  <c r="I1395" i="56"/>
  <c r="I1394" i="56"/>
  <c r="I1393" i="56"/>
  <c r="I1392" i="56"/>
  <c r="I1391" i="56"/>
  <c r="I1390" i="56"/>
  <c r="I1389" i="56"/>
  <c r="I1388" i="56"/>
  <c r="I1387" i="56"/>
  <c r="I1386" i="56"/>
  <c r="I1385" i="56"/>
  <c r="I1384" i="56"/>
  <c r="I1383" i="56"/>
  <c r="I1382" i="56"/>
  <c r="I1381" i="56"/>
  <c r="I1380" i="56"/>
  <c r="I1379" i="56"/>
  <c r="I1378" i="56"/>
  <c r="I1377" i="56"/>
  <c r="I1376" i="56"/>
  <c r="I1375" i="56"/>
  <c r="I1374" i="56"/>
  <c r="I1373" i="56"/>
  <c r="I1372" i="56"/>
  <c r="I1371" i="56"/>
  <c r="I1370" i="56"/>
  <c r="I1369" i="56"/>
  <c r="I1368" i="56"/>
  <c r="I1367" i="56"/>
  <c r="I1366" i="56"/>
  <c r="I1421" i="56"/>
  <c r="I1476" i="56"/>
  <c r="I1475" i="56"/>
  <c r="I1474" i="56"/>
  <c r="I1473" i="56"/>
  <c r="I1472" i="56"/>
  <c r="I1471" i="56"/>
  <c r="I1470" i="56"/>
  <c r="I1469" i="56"/>
  <c r="I1468" i="56"/>
  <c r="I1467" i="56"/>
  <c r="I1466" i="56"/>
  <c r="I1465" i="56"/>
  <c r="I1464" i="56"/>
  <c r="I1463" i="56"/>
  <c r="I1462" i="56"/>
  <c r="I1461" i="56"/>
  <c r="I1460" i="56"/>
  <c r="I1459" i="56"/>
  <c r="I1458" i="56"/>
  <c r="I1457" i="56"/>
  <c r="I1456" i="56"/>
  <c r="I1455" i="56"/>
  <c r="I1454" i="56"/>
  <c r="I1453" i="56"/>
  <c r="I1452" i="56"/>
  <c r="I1451" i="56"/>
  <c r="I1450" i="56"/>
  <c r="I1449" i="56"/>
  <c r="I1448" i="56"/>
  <c r="I1447" i="56"/>
  <c r="I1446" i="56"/>
  <c r="I1445" i="56"/>
  <c r="I1444" i="56"/>
  <c r="I1443" i="56"/>
  <c r="I1442" i="56"/>
  <c r="I1441" i="56"/>
  <c r="I1440" i="56"/>
  <c r="I1439" i="56"/>
  <c r="I1438" i="56"/>
  <c r="I1437" i="56"/>
  <c r="I1436" i="56"/>
  <c r="I1435" i="56"/>
  <c r="I1434" i="56"/>
  <c r="I1433" i="56"/>
  <c r="I1432" i="56"/>
  <c r="I1431" i="56"/>
  <c r="I1430" i="56"/>
  <c r="I1429" i="56"/>
  <c r="I1428" i="56"/>
  <c r="I1427" i="56"/>
  <c r="I1426" i="56"/>
  <c r="I1425" i="56"/>
  <c r="I1424" i="56"/>
  <c r="I1423" i="56"/>
  <c r="I1422" i="56"/>
  <c r="I1477" i="56"/>
  <c r="I1532" i="56"/>
  <c r="I1531" i="56"/>
  <c r="I1530" i="56"/>
  <c r="I1529" i="56"/>
  <c r="I1528" i="56"/>
  <c r="I1527" i="56"/>
  <c r="I1526" i="56"/>
  <c r="I1525" i="56"/>
  <c r="I1524" i="56"/>
  <c r="I1523" i="56"/>
  <c r="I1522" i="56"/>
  <c r="I1521" i="56"/>
  <c r="I1520" i="56"/>
  <c r="I1519" i="56"/>
  <c r="I1518" i="56"/>
  <c r="I1517" i="56"/>
  <c r="I1516" i="56"/>
  <c r="I1515" i="56"/>
  <c r="I1514" i="56"/>
  <c r="I1513" i="56"/>
  <c r="I1512" i="56"/>
  <c r="I1511" i="56"/>
  <c r="I1510" i="56"/>
  <c r="I1509" i="56"/>
  <c r="I1508" i="56"/>
  <c r="I1507" i="56"/>
  <c r="I1506" i="56"/>
  <c r="I1505" i="56"/>
  <c r="I1504" i="56"/>
  <c r="I1503" i="56"/>
  <c r="I1502" i="56"/>
  <c r="I1501" i="56"/>
  <c r="I1500" i="56"/>
  <c r="I1499" i="56"/>
  <c r="I1498" i="56"/>
  <c r="I1497" i="56"/>
  <c r="I1496" i="56"/>
  <c r="I1495" i="56"/>
  <c r="I1494" i="56"/>
  <c r="I1493" i="56"/>
  <c r="I1492" i="56"/>
  <c r="I1491" i="56"/>
  <c r="I1490" i="56"/>
  <c r="I1489" i="56"/>
  <c r="I1488" i="56"/>
  <c r="I1487" i="56"/>
  <c r="I1486" i="56"/>
  <c r="I1485" i="56"/>
  <c r="I1484" i="56"/>
  <c r="I1483" i="56"/>
  <c r="I1482" i="56"/>
  <c r="I1481" i="56"/>
  <c r="I1480" i="56"/>
  <c r="I1479" i="56"/>
  <c r="I1478" i="56"/>
  <c r="I1533" i="56"/>
  <c r="I1588" i="56"/>
  <c r="I1587" i="56"/>
  <c r="I1586" i="56"/>
  <c r="I1585" i="56"/>
  <c r="I1584" i="56"/>
  <c r="I1583" i="56"/>
  <c r="I1582" i="56"/>
  <c r="I1581" i="56"/>
  <c r="I1580" i="56"/>
  <c r="I1579" i="56"/>
  <c r="I1578" i="56"/>
  <c r="I1577" i="56"/>
  <c r="I1576" i="56"/>
  <c r="I1575" i="56"/>
  <c r="I1574" i="56"/>
  <c r="I1573" i="56"/>
  <c r="I1572" i="56"/>
  <c r="I1571" i="56"/>
  <c r="I1570" i="56"/>
  <c r="I1569" i="56"/>
  <c r="I1568" i="56"/>
  <c r="I1567" i="56"/>
  <c r="I1566" i="56"/>
  <c r="I1565" i="56"/>
  <c r="I1564" i="56"/>
  <c r="I1563" i="56"/>
  <c r="I1562" i="56"/>
  <c r="I1561" i="56"/>
  <c r="I1560" i="56"/>
  <c r="I1559" i="56"/>
  <c r="I1558" i="56"/>
  <c r="I1557" i="56"/>
  <c r="I1556" i="56"/>
  <c r="I1555" i="56"/>
  <c r="I1554" i="56"/>
  <c r="I1553" i="56"/>
  <c r="I1552" i="56"/>
  <c r="I1551" i="56"/>
  <c r="I1550" i="56"/>
  <c r="I1549" i="56"/>
  <c r="I1548" i="56"/>
  <c r="I1547" i="56"/>
  <c r="I1546" i="56"/>
  <c r="I1545" i="56"/>
  <c r="I1544" i="56"/>
  <c r="I1543" i="56"/>
  <c r="I1542" i="56"/>
  <c r="I1541" i="56"/>
  <c r="I1540" i="56"/>
  <c r="I1539" i="56"/>
  <c r="I1538" i="56"/>
  <c r="I1537" i="56"/>
  <c r="I1536" i="56"/>
  <c r="I1535" i="56"/>
  <c r="I1534" i="56"/>
  <c r="I1589" i="56"/>
  <c r="I1644" i="56"/>
  <c r="I1643" i="56"/>
  <c r="I1642" i="56"/>
  <c r="I1641" i="56"/>
  <c r="I1640" i="56"/>
  <c r="I1639" i="56"/>
  <c r="I1638" i="56"/>
  <c r="I1637" i="56"/>
  <c r="I1636" i="56"/>
  <c r="I1635" i="56"/>
  <c r="I1634" i="56"/>
  <c r="I1633" i="56"/>
  <c r="I1632" i="56"/>
  <c r="I1631" i="56"/>
  <c r="I1630" i="56"/>
  <c r="I1629" i="56"/>
  <c r="I1628" i="56"/>
  <c r="I1627" i="56"/>
  <c r="I1626" i="56"/>
  <c r="I1625" i="56"/>
  <c r="I1624" i="56"/>
  <c r="I1623" i="56"/>
  <c r="I1622" i="56"/>
  <c r="I1621" i="56"/>
  <c r="I1620" i="56"/>
  <c r="I1619" i="56"/>
  <c r="I1618" i="56"/>
  <c r="I1617" i="56"/>
  <c r="I1616" i="56"/>
  <c r="I1615" i="56"/>
  <c r="I1614" i="56"/>
  <c r="I1613" i="56"/>
  <c r="I1612" i="56"/>
  <c r="I1611" i="56"/>
  <c r="I1610" i="56"/>
  <c r="I1609" i="56"/>
  <c r="I1608" i="56"/>
  <c r="I1607" i="56"/>
  <c r="I1606" i="56"/>
  <c r="I1605" i="56"/>
  <c r="I1604" i="56"/>
  <c r="I1603" i="56"/>
  <c r="I1602" i="56"/>
  <c r="I1601" i="56"/>
  <c r="I1600" i="56"/>
  <c r="I1599" i="56"/>
  <c r="I1598" i="56"/>
  <c r="I1597" i="56"/>
  <c r="I1596" i="56"/>
  <c r="I1595" i="56"/>
  <c r="I1594" i="56"/>
  <c r="I1593" i="56"/>
  <c r="I1592" i="56"/>
  <c r="I1591" i="56"/>
  <c r="I1590" i="56"/>
  <c r="I1645" i="56"/>
  <c r="I1700" i="56"/>
  <c r="I1699" i="56"/>
  <c r="I1698" i="56"/>
  <c r="I1697" i="56"/>
  <c r="I1696" i="56"/>
  <c r="I1695" i="56"/>
  <c r="I1694" i="56"/>
  <c r="I1693" i="56"/>
  <c r="I1692" i="56"/>
  <c r="I1691" i="56"/>
  <c r="I1690" i="56"/>
  <c r="I1689" i="56"/>
  <c r="I1688" i="56"/>
  <c r="I1687" i="56"/>
  <c r="I1686" i="56"/>
  <c r="I1685" i="56"/>
  <c r="I1684" i="56"/>
  <c r="I1683" i="56"/>
  <c r="I1682" i="56"/>
  <c r="I1681" i="56"/>
  <c r="I1680" i="56"/>
  <c r="I1679" i="56"/>
  <c r="I1678" i="56"/>
  <c r="I1677" i="56"/>
  <c r="I1676" i="56"/>
  <c r="I1675" i="56"/>
  <c r="I1674" i="56"/>
  <c r="I1673" i="56"/>
  <c r="I1672" i="56"/>
  <c r="I1671" i="56"/>
  <c r="I1670" i="56"/>
  <c r="I1669" i="56"/>
  <c r="I1668" i="56"/>
  <c r="I1667" i="56"/>
  <c r="I1666" i="56"/>
  <c r="I1665" i="56"/>
  <c r="I1664" i="56"/>
  <c r="I1663" i="56"/>
  <c r="I1662" i="56"/>
  <c r="I1661" i="56"/>
  <c r="I1660" i="56"/>
  <c r="I1659" i="56"/>
  <c r="I1658" i="56"/>
  <c r="I1657" i="56"/>
  <c r="I1656" i="56"/>
  <c r="I1655" i="56"/>
  <c r="I1654" i="56"/>
  <c r="I1653" i="56"/>
  <c r="I1652" i="56"/>
  <c r="I1651" i="56"/>
  <c r="I1650" i="56"/>
  <c r="I1649" i="56"/>
  <c r="I1648" i="56"/>
  <c r="I1647" i="56"/>
  <c r="I1646" i="56"/>
  <c r="I1701" i="56"/>
  <c r="I1756" i="56"/>
  <c r="I1755" i="56"/>
  <c r="I1754" i="56"/>
  <c r="I1753" i="56"/>
  <c r="I1752" i="56"/>
  <c r="I1751" i="56"/>
  <c r="I1750" i="56"/>
  <c r="I1749" i="56"/>
  <c r="I1748" i="56"/>
  <c r="I1747" i="56"/>
  <c r="I1746" i="56"/>
  <c r="I1745" i="56"/>
  <c r="I1744" i="56"/>
  <c r="I1743" i="56"/>
  <c r="I1742" i="56"/>
  <c r="I1741" i="56"/>
  <c r="I1740" i="56"/>
  <c r="I1739" i="56"/>
  <c r="I1738" i="56"/>
  <c r="I1737" i="56"/>
  <c r="I1736" i="56"/>
  <c r="I1735" i="56"/>
  <c r="I1734" i="56"/>
  <c r="I1733" i="56"/>
  <c r="I1732" i="56"/>
  <c r="I1731" i="56"/>
  <c r="I1730" i="56"/>
  <c r="I1729" i="56"/>
  <c r="I1728" i="56"/>
  <c r="I1727" i="56"/>
  <c r="I1726" i="56"/>
  <c r="I1725" i="56"/>
  <c r="I1724" i="56"/>
  <c r="I1723" i="56"/>
  <c r="I1722" i="56"/>
  <c r="I1721" i="56"/>
  <c r="I1720" i="56"/>
  <c r="I1719" i="56"/>
  <c r="I1718" i="56"/>
  <c r="I1717" i="56"/>
  <c r="I1716" i="56"/>
  <c r="I1715" i="56"/>
  <c r="I1714" i="56"/>
  <c r="I1713" i="56"/>
  <c r="I1712" i="56"/>
  <c r="I1711" i="56"/>
  <c r="I1710" i="56"/>
  <c r="I1709" i="56"/>
  <c r="I1708" i="56"/>
  <c r="I1707" i="56"/>
  <c r="I1706" i="56"/>
  <c r="I1705" i="56"/>
  <c r="I1704" i="56"/>
  <c r="I1703" i="56"/>
  <c r="I1702" i="56"/>
  <c r="I1757" i="56"/>
  <c r="I1812" i="56"/>
  <c r="I1811" i="56"/>
  <c r="I1810" i="56"/>
  <c r="I1809" i="56"/>
  <c r="I1808" i="56"/>
  <c r="I1807" i="56"/>
  <c r="I1806" i="56"/>
  <c r="I1805" i="56"/>
  <c r="I1804" i="56"/>
  <c r="I1803" i="56"/>
  <c r="I1802" i="56"/>
  <c r="I1801" i="56"/>
  <c r="I1800" i="56"/>
  <c r="I1799" i="56"/>
  <c r="I1798" i="56"/>
  <c r="I1797" i="56"/>
  <c r="I1796" i="56"/>
  <c r="I1795" i="56"/>
  <c r="I1794" i="56"/>
  <c r="I1793" i="56"/>
  <c r="I1792" i="56"/>
  <c r="I1791" i="56"/>
  <c r="I1790" i="56"/>
  <c r="I1789" i="56"/>
  <c r="I1788" i="56"/>
  <c r="I1787" i="56"/>
  <c r="I1786" i="56"/>
  <c r="I1785" i="56"/>
  <c r="I1784" i="56"/>
  <c r="I1783" i="56"/>
  <c r="I1782" i="56"/>
  <c r="I1781" i="56"/>
  <c r="I1780" i="56"/>
  <c r="I1779" i="56"/>
  <c r="I1778" i="56"/>
  <c r="I1777" i="56"/>
  <c r="I1776" i="56"/>
  <c r="I1775" i="56"/>
  <c r="I1774" i="56"/>
  <c r="I1773" i="56"/>
  <c r="I1772" i="56"/>
  <c r="I1771" i="56"/>
  <c r="I1770" i="56"/>
  <c r="I1769" i="56"/>
  <c r="I1768" i="56"/>
  <c r="I1767" i="56"/>
  <c r="I1766" i="56"/>
  <c r="I1765" i="56"/>
  <c r="I1764" i="56"/>
  <c r="I1763" i="56"/>
  <c r="I1762" i="56"/>
  <c r="I1761" i="56"/>
  <c r="I1760" i="56"/>
  <c r="I1759" i="56"/>
  <c r="I1758" i="56"/>
  <c r="I1813" i="56"/>
  <c r="I1868" i="56"/>
  <c r="I1867" i="56"/>
  <c r="I1866" i="56"/>
  <c r="I1865" i="56"/>
  <c r="I1864" i="56"/>
  <c r="I1863" i="56"/>
  <c r="I1862" i="56"/>
  <c r="I1861" i="56"/>
  <c r="I1860" i="56"/>
  <c r="I1859" i="56"/>
  <c r="I1858" i="56"/>
  <c r="I1857" i="56"/>
  <c r="I1856" i="56"/>
  <c r="I1855" i="56"/>
  <c r="I1854" i="56"/>
  <c r="I1853" i="56"/>
  <c r="I1852" i="56"/>
  <c r="I1851" i="56"/>
  <c r="I1850" i="56"/>
  <c r="I1849" i="56"/>
  <c r="I1848" i="56"/>
  <c r="I1847" i="56"/>
  <c r="I1846" i="56"/>
  <c r="I1845" i="56"/>
  <c r="I1844" i="56"/>
  <c r="I1843" i="56"/>
  <c r="I1842" i="56"/>
  <c r="I1841" i="56"/>
  <c r="I1840" i="56"/>
  <c r="I1839" i="56"/>
  <c r="I1838" i="56"/>
  <c r="I1837" i="56"/>
  <c r="I1836" i="56"/>
  <c r="I1835" i="56"/>
  <c r="I1834" i="56"/>
  <c r="I1833" i="56"/>
  <c r="I1832" i="56"/>
  <c r="I1831" i="56"/>
  <c r="I1830" i="56"/>
  <c r="I1829" i="56"/>
  <c r="I1828" i="56"/>
  <c r="I1827" i="56"/>
  <c r="I1826" i="56"/>
  <c r="I1825" i="56"/>
  <c r="I1824" i="56"/>
  <c r="I1823" i="56"/>
  <c r="I1822" i="56"/>
  <c r="I1821" i="56"/>
  <c r="I1820" i="56"/>
  <c r="I1819" i="56"/>
  <c r="I1818" i="56"/>
  <c r="I1817" i="56"/>
  <c r="I1816" i="56"/>
  <c r="I1815" i="56"/>
  <c r="I1814" i="56"/>
  <c r="I1869" i="56"/>
  <c r="I1920" i="56"/>
  <c r="I1919" i="56"/>
  <c r="I1918" i="56"/>
  <c r="I1917" i="56"/>
  <c r="I1916" i="56"/>
  <c r="I1915" i="56"/>
  <c r="I1914" i="56"/>
  <c r="I1913" i="56"/>
  <c r="I1912" i="56"/>
  <c r="I1911" i="56"/>
  <c r="I1910" i="56"/>
  <c r="I1909" i="56"/>
  <c r="I1908" i="56"/>
  <c r="I1907" i="56"/>
  <c r="I1906" i="56"/>
  <c r="I1905" i="56"/>
  <c r="I1904" i="56"/>
  <c r="I1903" i="56"/>
  <c r="I1902" i="56"/>
  <c r="I1901" i="56"/>
  <c r="I1900" i="56"/>
  <c r="I1899" i="56"/>
  <c r="I1898" i="56"/>
  <c r="I1897" i="56"/>
  <c r="I1896" i="56"/>
  <c r="I1895" i="56"/>
  <c r="I1894" i="56"/>
  <c r="I1893" i="56"/>
  <c r="I1892" i="56"/>
  <c r="I1891" i="56"/>
  <c r="I1890" i="56"/>
  <c r="I1889" i="56"/>
  <c r="I1888" i="56"/>
  <c r="I1887" i="56"/>
  <c r="I1886" i="56"/>
  <c r="I1885" i="56"/>
  <c r="I1884" i="56"/>
  <c r="I1883" i="56"/>
  <c r="I1882" i="56"/>
  <c r="I1881" i="56"/>
  <c r="I1880" i="56"/>
  <c r="I1879" i="56"/>
  <c r="I1878" i="56"/>
  <c r="I1877" i="56"/>
  <c r="I1876" i="56"/>
  <c r="I1875" i="56"/>
  <c r="I1874" i="56"/>
  <c r="I1873" i="56"/>
  <c r="I1872" i="56"/>
  <c r="I1871" i="56"/>
  <c r="I1870" i="56"/>
  <c r="I1921" i="56"/>
  <c r="I1972" i="56"/>
  <c r="I1971" i="56"/>
  <c r="I1970" i="56"/>
  <c r="I1969" i="56"/>
  <c r="I1968" i="56"/>
  <c r="I1967" i="56"/>
  <c r="I1966" i="56"/>
  <c r="I1965" i="56"/>
  <c r="I1964" i="56"/>
  <c r="I1963" i="56"/>
  <c r="I1962" i="56"/>
  <c r="I1961" i="56"/>
  <c r="I1960" i="56"/>
  <c r="I1959" i="56"/>
  <c r="I1958" i="56"/>
  <c r="I1957" i="56"/>
  <c r="I1956" i="56"/>
  <c r="I1955" i="56"/>
  <c r="I1954" i="56"/>
  <c r="I1953" i="56"/>
  <c r="I1952" i="56"/>
  <c r="I1951" i="56"/>
  <c r="I1950" i="56"/>
  <c r="I1949" i="56"/>
  <c r="I1948" i="56"/>
  <c r="I1947" i="56"/>
  <c r="I1946" i="56"/>
  <c r="I1945" i="56"/>
  <c r="I1944" i="56"/>
  <c r="I1943" i="56"/>
  <c r="I1942" i="56"/>
  <c r="I1941" i="56"/>
  <c r="I1940" i="56"/>
  <c r="I1939" i="56"/>
  <c r="I1938" i="56"/>
  <c r="I1937" i="56"/>
  <c r="I1936" i="56"/>
  <c r="I1935" i="56"/>
  <c r="I1934" i="56"/>
  <c r="I1933" i="56"/>
  <c r="I1932" i="56"/>
  <c r="I1931" i="56"/>
  <c r="I1930" i="56"/>
  <c r="I1929" i="56"/>
  <c r="I1928" i="56"/>
  <c r="I1927" i="56"/>
  <c r="I1926" i="56"/>
  <c r="I1925" i="56"/>
  <c r="I1924" i="56"/>
  <c r="I1923" i="56"/>
  <c r="I1922" i="56"/>
  <c r="I1973"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I29" i="56"/>
  <c r="I28" i="56"/>
  <c r="I27" i="56"/>
  <c r="I26" i="56"/>
  <c r="I25" i="56"/>
  <c r="I24" i="56"/>
  <c r="I23" i="56"/>
  <c r="I22" i="56"/>
  <c r="O1973" i="56"/>
  <c r="O1972" i="56"/>
  <c r="O1971" i="56"/>
  <c r="O1970" i="56"/>
  <c r="O1969" i="56"/>
  <c r="O1968" i="56"/>
  <c r="O1967" i="56"/>
  <c r="O1966" i="56"/>
  <c r="O1965" i="56"/>
  <c r="O1964" i="56"/>
  <c r="O1963" i="56"/>
  <c r="O1962" i="56"/>
  <c r="O1961" i="56"/>
  <c r="O1960" i="56"/>
  <c r="O1959" i="56"/>
  <c r="O1958" i="56"/>
  <c r="O1957" i="56"/>
  <c r="O1956" i="56"/>
  <c r="O1955" i="56"/>
  <c r="O1954" i="56"/>
  <c r="O1953" i="56"/>
  <c r="O1952" i="56"/>
  <c r="O1951" i="56"/>
  <c r="O1950" i="56"/>
  <c r="O1949" i="56"/>
  <c r="O1948" i="56"/>
  <c r="O1947" i="56"/>
  <c r="O1946" i="56"/>
  <c r="O1945" i="56"/>
  <c r="O1944" i="56"/>
  <c r="O1943" i="56"/>
  <c r="O1942" i="56"/>
  <c r="O1941" i="56"/>
  <c r="O1940" i="56"/>
  <c r="O1939" i="56"/>
  <c r="O1938" i="56"/>
  <c r="O1937" i="56"/>
  <c r="O1936" i="56"/>
  <c r="O1935" i="56"/>
  <c r="O1934" i="56"/>
  <c r="O1933" i="56"/>
  <c r="O1932" i="56"/>
  <c r="O1931" i="56"/>
  <c r="O1930" i="56"/>
  <c r="O1929" i="56"/>
  <c r="O1928" i="56"/>
  <c r="O1927" i="56"/>
  <c r="O1926" i="56"/>
  <c r="O1925" i="56"/>
  <c r="O1924" i="56"/>
  <c r="O1923" i="56"/>
  <c r="O1922" i="56"/>
  <c r="R1973" i="56"/>
  <c r="R1972" i="56"/>
  <c r="R1971" i="56"/>
  <c r="R1970" i="56"/>
  <c r="R1969" i="56"/>
  <c r="R1968" i="56"/>
  <c r="R1967" i="56"/>
  <c r="R1966" i="56"/>
  <c r="R1965" i="56"/>
  <c r="R1964" i="56"/>
  <c r="R1963" i="56"/>
  <c r="R1962" i="56"/>
  <c r="R1961" i="56"/>
  <c r="R1960" i="56"/>
  <c r="R1959" i="56"/>
  <c r="R1958" i="56"/>
  <c r="R1957" i="56"/>
  <c r="R1956" i="56"/>
  <c r="R1955" i="56"/>
  <c r="R1954" i="56"/>
  <c r="R1953" i="56"/>
  <c r="R1952" i="56"/>
  <c r="R1951" i="56"/>
  <c r="R1950" i="56"/>
  <c r="R1949" i="56"/>
  <c r="R1948" i="56"/>
  <c r="R1947" i="56"/>
  <c r="R1946" i="56"/>
  <c r="R1945" i="56"/>
  <c r="R1944" i="56"/>
  <c r="R1943" i="56"/>
  <c r="R1942" i="56"/>
  <c r="R1941" i="56"/>
  <c r="R1940" i="56"/>
  <c r="R1939" i="56"/>
  <c r="R1938" i="56"/>
  <c r="R1937" i="56"/>
  <c r="R1936" i="56"/>
  <c r="R1935" i="56"/>
  <c r="R1934" i="56"/>
  <c r="R1933" i="56"/>
  <c r="R1932" i="56"/>
  <c r="R1931" i="56"/>
  <c r="R1930" i="56"/>
  <c r="R1929" i="56"/>
  <c r="R1928" i="56"/>
  <c r="R1927" i="56"/>
  <c r="R1926" i="56"/>
  <c r="R1925" i="56"/>
  <c r="R1924" i="56"/>
  <c r="R1923" i="56"/>
  <c r="R1922" i="56"/>
  <c r="T1973" i="56"/>
  <c r="T1972" i="56"/>
  <c r="T1971" i="56"/>
  <c r="T1970" i="56"/>
  <c r="T1969" i="56"/>
  <c r="T1968" i="56"/>
  <c r="T1967" i="56"/>
  <c r="T1966" i="56"/>
  <c r="T1965" i="56"/>
  <c r="T1964" i="56"/>
  <c r="T1963" i="56"/>
  <c r="T1962" i="56"/>
  <c r="T1961" i="56"/>
  <c r="T1960" i="56"/>
  <c r="T1959" i="56"/>
  <c r="T1958" i="56"/>
  <c r="T1957" i="56"/>
  <c r="T1956" i="56"/>
  <c r="T1955" i="56"/>
  <c r="T1954" i="56"/>
  <c r="T1953" i="56"/>
  <c r="T1952" i="56"/>
  <c r="T1951" i="56"/>
  <c r="T1950" i="56"/>
  <c r="T1949" i="56"/>
  <c r="T1948" i="56"/>
  <c r="T1947" i="56"/>
  <c r="T1946" i="56"/>
  <c r="T1945" i="56"/>
  <c r="T1944" i="56"/>
  <c r="T1943" i="56"/>
  <c r="T1942" i="56"/>
  <c r="T1941" i="56"/>
  <c r="T1940" i="56"/>
  <c r="T1939" i="56"/>
  <c r="T1938" i="56"/>
  <c r="T1937" i="56"/>
  <c r="T1936" i="56"/>
  <c r="T1935" i="56"/>
  <c r="T1934" i="56"/>
  <c r="T1933" i="56"/>
  <c r="T1932" i="56"/>
  <c r="T1931" i="56"/>
  <c r="T1930" i="56"/>
  <c r="T1929" i="56"/>
  <c r="T1928" i="56"/>
  <c r="T1927" i="56"/>
  <c r="T1926" i="56"/>
  <c r="T1925" i="56"/>
  <c r="T1924" i="56"/>
  <c r="T1923" i="56"/>
  <c r="T1922" i="56"/>
  <c r="Y1973" i="56"/>
  <c r="Y1972" i="56"/>
  <c r="Y1971" i="56"/>
  <c r="Y1970" i="56"/>
  <c r="Y1969" i="56"/>
  <c r="Y1968" i="56"/>
  <c r="Y1967" i="56"/>
  <c r="Y1966" i="56"/>
  <c r="Y1965" i="56"/>
  <c r="Y1964" i="56"/>
  <c r="Y1963" i="56"/>
  <c r="Y1962" i="56"/>
  <c r="Y1961" i="56"/>
  <c r="Y1960" i="56"/>
  <c r="Y1959" i="56"/>
  <c r="Y1958" i="56"/>
  <c r="Y1957" i="56"/>
  <c r="Y1956" i="56"/>
  <c r="Y1955" i="56"/>
  <c r="Y1954" i="56"/>
  <c r="Y1953" i="56"/>
  <c r="Y1952" i="56"/>
  <c r="Y1951" i="56"/>
  <c r="Y1950" i="56"/>
  <c r="Y1949" i="56"/>
  <c r="Y1948" i="56"/>
  <c r="Y1947" i="56"/>
  <c r="Y1946" i="56"/>
  <c r="Y1945" i="56"/>
  <c r="Y1944" i="56"/>
  <c r="Y1943" i="56"/>
  <c r="Y1942" i="56"/>
  <c r="Y1941" i="56"/>
  <c r="Y1940" i="56"/>
  <c r="Y1939" i="56"/>
  <c r="Y1938" i="56"/>
  <c r="Y1937" i="56"/>
  <c r="Y1936" i="56"/>
  <c r="Y1935" i="56"/>
  <c r="Y1934" i="56"/>
  <c r="Y1933" i="56"/>
  <c r="Y1932" i="56"/>
  <c r="Y1931" i="56"/>
  <c r="Y1930" i="56"/>
  <c r="Y1929" i="56"/>
  <c r="Y1928" i="56"/>
  <c r="Y1927" i="56"/>
  <c r="Y1926" i="56"/>
  <c r="Y1925" i="56"/>
  <c r="Y1924" i="56"/>
  <c r="Y1923" i="56"/>
  <c r="Y1922" i="56"/>
  <c r="Y1881" i="56"/>
  <c r="Y1880" i="56"/>
  <c r="Y1879" i="56"/>
  <c r="Y1878" i="56"/>
  <c r="Y1877" i="56"/>
  <c r="Y1876" i="56"/>
  <c r="Y1874" i="56"/>
  <c r="Y1872" i="56"/>
  <c r="Y1914" i="56"/>
  <c r="Y1902" i="56"/>
  <c r="Y1898" i="56"/>
  <c r="Y1890" i="56"/>
  <c r="Y1916" i="56"/>
  <c r="Y1905" i="56"/>
  <c r="Y1919" i="56"/>
  <c r="Y1906" i="56"/>
  <c r="Y1887" i="56"/>
  <c r="Y1870" i="56"/>
  <c r="Y1913" i="56"/>
  <c r="Y1897" i="56"/>
  <c r="Y1893" i="56"/>
  <c r="Y1886" i="56"/>
  <c r="Y1882" i="56"/>
  <c r="Y1909" i="56"/>
  <c r="Y1900" i="56"/>
  <c r="Y1918" i="56"/>
  <c r="Y1915" i="56"/>
  <c r="Y1908" i="56"/>
  <c r="Y1903" i="56"/>
  <c r="Y1899" i="56"/>
  <c r="Y1891" i="56"/>
  <c r="Y1884" i="56"/>
  <c r="Y1917" i="56"/>
  <c r="Y1904" i="56"/>
  <c r="Y1895" i="56"/>
  <c r="Y1889" i="56"/>
  <c r="Y1883" i="56"/>
  <c r="Y1911" i="56"/>
  <c r="Y1901" i="56"/>
  <c r="Y1921" i="56"/>
  <c r="Y1920" i="56"/>
  <c r="Y1907" i="56"/>
  <c r="Y1894" i="56"/>
  <c r="Y1888" i="56"/>
  <c r="Y1871" i="56"/>
  <c r="Y1910" i="56"/>
  <c r="Y1912" i="56"/>
  <c r="Y1896" i="56"/>
  <c r="Y1892" i="56"/>
  <c r="Y1885" i="56"/>
  <c r="T1881" i="56"/>
  <c r="T1879" i="56"/>
  <c r="T1878" i="56"/>
  <c r="T1877" i="56"/>
  <c r="T1876" i="56"/>
  <c r="T1875" i="56"/>
  <c r="T1874" i="56"/>
  <c r="T1873" i="56"/>
  <c r="T1872" i="56"/>
  <c r="T1914" i="56"/>
  <c r="T1902" i="56"/>
  <c r="T1898" i="56"/>
  <c r="T1890" i="56"/>
  <c r="T1916" i="56"/>
  <c r="T1905" i="56"/>
  <c r="T1919" i="56"/>
  <c r="T1906" i="56"/>
  <c r="T1887" i="56"/>
  <c r="T1870" i="56"/>
  <c r="T1913" i="56"/>
  <c r="T1897" i="56"/>
  <c r="T1893" i="56"/>
  <c r="T1886" i="56"/>
  <c r="T1882" i="56"/>
  <c r="T1909" i="56"/>
  <c r="T1900" i="56"/>
  <c r="T1918" i="56"/>
  <c r="T1915" i="56"/>
  <c r="T1908" i="56"/>
  <c r="T1903" i="56"/>
  <c r="T1899" i="56"/>
  <c r="T1891" i="56"/>
  <c r="T1884" i="56"/>
  <c r="T1917" i="56"/>
  <c r="T1904" i="56"/>
  <c r="T1895" i="56"/>
  <c r="T1889" i="56"/>
  <c r="T1883" i="56"/>
  <c r="T1911" i="56"/>
  <c r="T1901" i="56"/>
  <c r="T1921" i="56"/>
  <c r="T1920" i="56"/>
  <c r="T1907" i="56"/>
  <c r="T1894" i="56"/>
  <c r="T1888" i="56"/>
  <c r="T1871" i="56"/>
  <c r="T1910" i="56"/>
  <c r="T1912" i="56"/>
  <c r="T1896" i="56"/>
  <c r="T1892" i="56"/>
  <c r="T1885" i="56"/>
  <c r="R1881" i="56"/>
  <c r="R1879" i="56"/>
  <c r="R1878" i="56"/>
  <c r="R1877" i="56"/>
  <c r="R1876" i="56"/>
  <c r="R1875" i="56"/>
  <c r="R1874" i="56"/>
  <c r="R1873" i="56"/>
  <c r="R1872" i="56"/>
  <c r="R1914" i="56"/>
  <c r="R1902" i="56"/>
  <c r="R1898" i="56"/>
  <c r="R1890" i="56"/>
  <c r="R1916" i="56"/>
  <c r="R1905" i="56"/>
  <c r="R1919" i="56"/>
  <c r="R1906" i="56"/>
  <c r="R1887" i="56"/>
  <c r="R1870" i="56"/>
  <c r="R1913" i="56"/>
  <c r="R1897" i="56"/>
  <c r="R1893" i="56"/>
  <c r="R1886" i="56"/>
  <c r="R1882" i="56"/>
  <c r="R1909" i="56"/>
  <c r="R1900" i="56"/>
  <c r="R1918" i="56"/>
  <c r="R1915" i="56"/>
  <c r="R1908" i="56"/>
  <c r="R1903" i="56"/>
  <c r="R1899" i="56"/>
  <c r="R1891" i="56"/>
  <c r="R1884" i="56"/>
  <c r="R1917" i="56"/>
  <c r="R1904" i="56"/>
  <c r="R1895" i="56"/>
  <c r="R1889" i="56"/>
  <c r="R1883" i="56"/>
  <c r="R1911" i="56"/>
  <c r="R1901" i="56"/>
  <c r="R1921" i="56"/>
  <c r="R1920" i="56"/>
  <c r="R1907" i="56"/>
  <c r="R1894" i="56"/>
  <c r="R1888" i="56"/>
  <c r="R1871" i="56"/>
  <c r="R1910" i="56"/>
  <c r="R1912" i="56"/>
  <c r="R1896" i="56"/>
  <c r="R1892" i="56"/>
  <c r="R1885" i="56"/>
  <c r="O1881" i="56"/>
  <c r="O1879" i="56"/>
  <c r="O1878" i="56"/>
  <c r="O1877" i="56"/>
  <c r="O1876" i="56"/>
  <c r="O1875" i="56"/>
  <c r="O1874" i="56"/>
  <c r="O1873" i="56"/>
  <c r="O1872" i="56"/>
  <c r="O1914" i="56"/>
  <c r="O1902" i="56"/>
  <c r="O1898" i="56"/>
  <c r="O1890" i="56"/>
  <c r="O1916" i="56"/>
  <c r="O1905" i="56"/>
  <c r="O1919" i="56"/>
  <c r="O1906" i="56"/>
  <c r="O1887" i="56"/>
  <c r="O1870" i="56"/>
  <c r="O1913" i="56"/>
  <c r="O1897" i="56"/>
  <c r="O1893" i="56"/>
  <c r="O1886" i="56"/>
  <c r="O1882" i="56"/>
  <c r="O1909" i="56"/>
  <c r="O1900" i="56"/>
  <c r="O1918" i="56"/>
  <c r="O1915" i="56"/>
  <c r="O1908" i="56"/>
  <c r="O1903" i="56"/>
  <c r="O1899" i="56"/>
  <c r="O1891" i="56"/>
  <c r="O1884" i="56"/>
  <c r="O1917" i="56"/>
  <c r="O1904" i="56"/>
  <c r="O1895" i="56"/>
  <c r="O1889" i="56"/>
  <c r="O1883" i="56"/>
  <c r="O1911" i="56"/>
  <c r="O1901" i="56"/>
  <c r="O1921" i="56"/>
  <c r="O1920" i="56"/>
  <c r="O1907" i="56"/>
  <c r="O1894" i="56"/>
  <c r="O1888" i="56"/>
  <c r="O1871" i="56"/>
  <c r="O1910" i="56"/>
  <c r="O1912" i="56"/>
  <c r="O1896" i="56"/>
  <c r="O1892" i="56"/>
  <c r="O1885" i="56"/>
  <c r="D80" i="56"/>
  <c r="D79" i="56"/>
  <c r="D78" i="56"/>
  <c r="D77" i="56"/>
  <c r="D76" i="56"/>
  <c r="D75" i="56"/>
  <c r="D74" i="56"/>
  <c r="D73" i="56"/>
  <c r="D72" i="56"/>
  <c r="D71" i="56"/>
  <c r="D70" i="56"/>
  <c r="D69" i="56"/>
  <c r="D68" i="56"/>
  <c r="D67" i="56"/>
  <c r="D66" i="56"/>
  <c r="D65" i="56"/>
  <c r="D64" i="56"/>
  <c r="D63" i="56"/>
  <c r="D62" i="56"/>
  <c r="D61" i="56"/>
  <c r="D60" i="56"/>
  <c r="D59" i="56"/>
  <c r="D58" i="56"/>
  <c r="D57" i="56"/>
  <c r="D56" i="56"/>
  <c r="D55" i="56"/>
  <c r="D54" i="56"/>
  <c r="D53" i="56"/>
  <c r="D52" i="56"/>
  <c r="D51" i="56"/>
  <c r="D50" i="56"/>
  <c r="D49" i="56"/>
  <c r="D48" i="56"/>
  <c r="D47" i="56"/>
  <c r="D46" i="56"/>
  <c r="D45" i="56"/>
  <c r="D44" i="56"/>
  <c r="D43" i="56"/>
  <c r="D42" i="56"/>
  <c r="D41" i="56"/>
  <c r="D40" i="56"/>
  <c r="D39" i="56"/>
  <c r="Y1824" i="56"/>
  <c r="T1824" i="56"/>
  <c r="R1824" i="56"/>
  <c r="O1824" i="56"/>
  <c r="Y1768" i="56"/>
  <c r="T1768" i="56"/>
  <c r="R1768" i="56"/>
  <c r="O1768" i="56"/>
  <c r="Y1712" i="56"/>
  <c r="T1712" i="56"/>
  <c r="R1712" i="56"/>
  <c r="O1712" i="56"/>
  <c r="Y1656" i="56"/>
  <c r="T1656" i="56"/>
  <c r="R1656" i="56"/>
  <c r="O1656" i="56"/>
  <c r="Y1600" i="56"/>
  <c r="T1600" i="56"/>
  <c r="R1600" i="56"/>
  <c r="O1600" i="56"/>
  <c r="Y1544" i="56"/>
  <c r="T1544" i="56"/>
  <c r="R1544" i="56"/>
  <c r="O1544" i="56"/>
  <c r="Y1488" i="56"/>
  <c r="T1488" i="56"/>
  <c r="R1488" i="56"/>
  <c r="O1488" i="56"/>
  <c r="Y1432" i="56"/>
  <c r="T1432" i="56"/>
  <c r="R1432" i="56"/>
  <c r="O1432" i="56"/>
  <c r="Y1376" i="56"/>
  <c r="T1376" i="56"/>
  <c r="R1376" i="56"/>
  <c r="O1376" i="56"/>
  <c r="Y1320" i="56"/>
  <c r="T1320" i="56"/>
  <c r="R1320" i="56"/>
  <c r="O1320" i="56"/>
  <c r="Y1264" i="56"/>
  <c r="T1264" i="56"/>
  <c r="R1264" i="56"/>
  <c r="O1264" i="56"/>
  <c r="Y1208" i="56"/>
  <c r="T1208" i="56"/>
  <c r="R1208" i="56"/>
  <c r="O1208" i="56"/>
  <c r="Y1152" i="56"/>
  <c r="T1152" i="56"/>
  <c r="R1152" i="56"/>
  <c r="O1152" i="56"/>
  <c r="Y1096" i="56"/>
  <c r="T1096" i="56"/>
  <c r="R1096" i="56"/>
  <c r="O1096" i="56"/>
  <c r="Y1040" i="56"/>
  <c r="T1040" i="56"/>
  <c r="R1040" i="56"/>
  <c r="O1040" i="56"/>
  <c r="Y984" i="56"/>
  <c r="T984" i="56"/>
  <c r="R984" i="56"/>
  <c r="O984" i="56"/>
  <c r="Y928" i="56"/>
  <c r="T928" i="56"/>
  <c r="R928" i="56"/>
  <c r="O928" i="56"/>
  <c r="Y872" i="56"/>
  <c r="T872" i="56"/>
  <c r="R872" i="56"/>
  <c r="O872" i="56"/>
  <c r="Y816" i="56"/>
  <c r="T816" i="56"/>
  <c r="R816" i="56"/>
  <c r="O816" i="56"/>
  <c r="Y760" i="56"/>
  <c r="T760" i="56"/>
  <c r="R760" i="56"/>
  <c r="O760" i="56"/>
  <c r="Y704" i="56"/>
  <c r="T704" i="56"/>
  <c r="R704" i="56"/>
  <c r="O704" i="56"/>
  <c r="Y648" i="56"/>
  <c r="T648" i="56"/>
  <c r="R648" i="56"/>
  <c r="O648" i="56"/>
  <c r="Y592" i="56"/>
  <c r="T592" i="56"/>
  <c r="R592" i="56"/>
  <c r="O592" i="56"/>
  <c r="Y536" i="56"/>
  <c r="T536" i="56"/>
  <c r="R536" i="56"/>
  <c r="O536" i="56"/>
  <c r="Y480" i="56"/>
  <c r="T480" i="56"/>
  <c r="R480" i="56"/>
  <c r="O480" i="56"/>
  <c r="Y424" i="56"/>
  <c r="T424" i="56"/>
  <c r="R424" i="56"/>
  <c r="O424" i="56"/>
  <c r="Y368" i="56"/>
  <c r="T368" i="56"/>
  <c r="R368" i="56"/>
  <c r="O368" i="56"/>
  <c r="Y312" i="56"/>
  <c r="T312" i="56"/>
  <c r="R312" i="56"/>
  <c r="O312" i="56"/>
  <c r="Y256" i="56"/>
  <c r="T256" i="56"/>
  <c r="R256" i="56"/>
  <c r="O256" i="56"/>
  <c r="Y200" i="56"/>
  <c r="T200" i="56"/>
  <c r="R200" i="56"/>
  <c r="O200" i="56"/>
  <c r="Y144" i="56"/>
  <c r="T144" i="56"/>
  <c r="R144" i="56"/>
  <c r="O144" i="56"/>
  <c r="Y88" i="56"/>
  <c r="T88" i="56"/>
  <c r="R88" i="56"/>
  <c r="O88" i="56"/>
  <c r="Y32" i="56"/>
  <c r="T32" i="56"/>
  <c r="R32" i="56"/>
  <c r="O32" i="56"/>
  <c r="Y1861" i="56"/>
  <c r="T1861" i="56"/>
  <c r="R1861" i="56"/>
  <c r="O1861" i="56"/>
  <c r="Y1805" i="56"/>
  <c r="T1805" i="56"/>
  <c r="R1805" i="56"/>
  <c r="O1805" i="56"/>
  <c r="T1749" i="56"/>
  <c r="R1749" i="56"/>
  <c r="O1749" i="56"/>
  <c r="T1693" i="56"/>
  <c r="R1693" i="56"/>
  <c r="O1693" i="56"/>
  <c r="Y1581" i="56"/>
  <c r="T1581" i="56"/>
  <c r="R1581" i="56"/>
  <c r="O1581" i="56"/>
  <c r="Y1525" i="56"/>
  <c r="T1525" i="56"/>
  <c r="R1525" i="56"/>
  <c r="O1525" i="56"/>
  <c r="Y1469" i="56"/>
  <c r="T1469" i="56"/>
  <c r="R1469" i="56"/>
  <c r="O1469" i="56"/>
  <c r="Y1413" i="56"/>
  <c r="T1413" i="56"/>
  <c r="R1413" i="56"/>
  <c r="O1413" i="56"/>
  <c r="Y1357" i="56"/>
  <c r="T1357" i="56"/>
  <c r="R1357" i="56"/>
  <c r="O1357" i="56"/>
  <c r="Y1301" i="56"/>
  <c r="T1301" i="56"/>
  <c r="R1301" i="56"/>
  <c r="O1301" i="56"/>
  <c r="Y1245" i="56"/>
  <c r="T1245" i="56"/>
  <c r="R1245" i="56"/>
  <c r="O1245" i="56"/>
  <c r="Y1189" i="56"/>
  <c r="T1189" i="56"/>
  <c r="R1189" i="56"/>
  <c r="O1189" i="56"/>
  <c r="Y1133" i="56"/>
  <c r="T1133" i="56"/>
  <c r="R1133" i="56"/>
  <c r="O1133" i="56"/>
  <c r="Y1077" i="56"/>
  <c r="T1077" i="56"/>
  <c r="R1077" i="56"/>
  <c r="O1077" i="56"/>
  <c r="Y1021" i="56"/>
  <c r="T1021" i="56"/>
  <c r="R1021" i="56"/>
  <c r="O1021" i="56"/>
  <c r="Y965" i="56"/>
  <c r="T965" i="56"/>
  <c r="R965" i="56"/>
  <c r="O965" i="56"/>
  <c r="Y909" i="56"/>
  <c r="T909" i="56"/>
  <c r="R909" i="56"/>
  <c r="O909" i="56"/>
  <c r="Y853" i="56"/>
  <c r="Y797" i="56"/>
  <c r="Y741" i="56"/>
  <c r="Y685" i="56"/>
  <c r="Y629" i="56"/>
  <c r="T629" i="56"/>
  <c r="R629" i="56"/>
  <c r="O629" i="56"/>
  <c r="Y573" i="56"/>
  <c r="T573" i="56"/>
  <c r="R573" i="56"/>
  <c r="O573" i="56"/>
  <c r="Y517" i="56"/>
  <c r="T517" i="56"/>
  <c r="R517" i="56"/>
  <c r="O517" i="56"/>
  <c r="Y461" i="56"/>
  <c r="T461" i="56"/>
  <c r="R461" i="56"/>
  <c r="O461" i="56"/>
  <c r="Y405" i="56"/>
  <c r="T405" i="56"/>
  <c r="R405" i="56"/>
  <c r="O405" i="56"/>
  <c r="Y349" i="56"/>
  <c r="Y293" i="56"/>
  <c r="Y237" i="56"/>
  <c r="Y181" i="56"/>
  <c r="Y125" i="56"/>
  <c r="Y69" i="56"/>
  <c r="Y70" i="56"/>
  <c r="Y126" i="56"/>
  <c r="Y182" i="56"/>
  <c r="Y238" i="56"/>
  <c r="Y294" i="56"/>
  <c r="Y350" i="56"/>
  <c r="O406" i="56"/>
  <c r="R406" i="56"/>
  <c r="T406" i="56"/>
  <c r="Y406" i="56"/>
  <c r="O462" i="56"/>
  <c r="R462" i="56"/>
  <c r="T462" i="56"/>
  <c r="Y462" i="56"/>
  <c r="O518" i="56"/>
  <c r="R518" i="56"/>
  <c r="T518" i="56"/>
  <c r="Y518" i="56"/>
  <c r="O574" i="56"/>
  <c r="R574" i="56"/>
  <c r="T574" i="56"/>
  <c r="Y574" i="56"/>
  <c r="O630" i="56"/>
  <c r="R630" i="56"/>
  <c r="T630" i="56"/>
  <c r="Y630" i="56"/>
  <c r="Y686" i="56"/>
  <c r="Y742" i="56"/>
  <c r="Y798" i="56"/>
  <c r="Y854" i="56"/>
  <c r="O910" i="56"/>
  <c r="R910" i="56"/>
  <c r="T910" i="56"/>
  <c r="Y910" i="56"/>
  <c r="O966" i="56"/>
  <c r="R966" i="56"/>
  <c r="T966" i="56"/>
  <c r="Y966" i="56"/>
  <c r="O1022" i="56"/>
  <c r="R1022" i="56"/>
  <c r="T1022" i="56"/>
  <c r="Y1022" i="56"/>
  <c r="O1078" i="56"/>
  <c r="R1078" i="56"/>
  <c r="T1078" i="56"/>
  <c r="Y1078" i="56"/>
  <c r="O1134" i="56"/>
  <c r="R1134" i="56"/>
  <c r="T1134" i="56"/>
  <c r="Y1134" i="56"/>
  <c r="O1190" i="56"/>
  <c r="R1190" i="56"/>
  <c r="T1190" i="56"/>
  <c r="Y1190" i="56"/>
  <c r="O1246" i="56"/>
  <c r="R1246" i="56"/>
  <c r="T1246" i="56"/>
  <c r="Y1246" i="56"/>
  <c r="O1302" i="56"/>
  <c r="R1302" i="56"/>
  <c r="T1302" i="56"/>
  <c r="Y1302" i="56"/>
  <c r="O1358" i="56"/>
  <c r="R1358" i="56"/>
  <c r="T1358" i="56"/>
  <c r="Y1358" i="56"/>
  <c r="O1414" i="56"/>
  <c r="R1414" i="56"/>
  <c r="T1414" i="56"/>
  <c r="Y1414" i="56"/>
  <c r="O1470" i="56"/>
  <c r="R1470" i="56"/>
  <c r="T1470" i="56"/>
  <c r="Y1470" i="56"/>
  <c r="O1526" i="56"/>
  <c r="R1526" i="56"/>
  <c r="T1526" i="56"/>
  <c r="Y1526" i="56"/>
  <c r="O1582" i="56"/>
  <c r="R1582" i="56"/>
  <c r="T1582" i="56"/>
  <c r="Y1582" i="56"/>
  <c r="O1694" i="56"/>
  <c r="R1694" i="56"/>
  <c r="T1694" i="56"/>
  <c r="O1750" i="56"/>
  <c r="R1750" i="56"/>
  <c r="T1750" i="56"/>
  <c r="O1806" i="56"/>
  <c r="R1806" i="56"/>
  <c r="T1806" i="56"/>
  <c r="Y1806" i="56"/>
  <c r="O1862" i="56"/>
  <c r="R1862" i="56"/>
  <c r="T1862" i="56"/>
  <c r="Y1862" i="56"/>
  <c r="Y1849" i="56"/>
  <c r="T1849" i="56"/>
  <c r="R1849" i="56"/>
  <c r="O1849" i="56"/>
  <c r="Y1793" i="56"/>
  <c r="T1793" i="56"/>
  <c r="R1793" i="56"/>
  <c r="O1793" i="56"/>
  <c r="Y1737" i="56"/>
  <c r="T1737" i="56"/>
  <c r="R1737" i="56"/>
  <c r="O1737" i="56"/>
  <c r="Y1681" i="56"/>
  <c r="T1681" i="56"/>
  <c r="R1681" i="56"/>
  <c r="O1681" i="56"/>
  <c r="Y1625" i="56"/>
  <c r="T1625" i="56"/>
  <c r="R1625" i="56"/>
  <c r="O1625" i="56"/>
  <c r="Y1569" i="56"/>
  <c r="T1569" i="56"/>
  <c r="R1569" i="56"/>
  <c r="O1569" i="56"/>
  <c r="Y1513" i="56"/>
  <c r="T1513" i="56"/>
  <c r="R1513" i="56"/>
  <c r="O1513" i="56"/>
  <c r="Y1457" i="56"/>
  <c r="T1457" i="56"/>
  <c r="R1457" i="56"/>
  <c r="O1457" i="56"/>
  <c r="Y1401" i="56"/>
  <c r="T1401" i="56"/>
  <c r="R1401" i="56"/>
  <c r="O1401" i="56"/>
  <c r="Y1345" i="56"/>
  <c r="T1345" i="56"/>
  <c r="R1345" i="56"/>
  <c r="O1345" i="56"/>
  <c r="Y1289" i="56"/>
  <c r="T1289" i="56"/>
  <c r="R1289" i="56"/>
  <c r="O1289" i="56"/>
  <c r="Y1233" i="56"/>
  <c r="T1233" i="56"/>
  <c r="R1233" i="56"/>
  <c r="O1233" i="56"/>
  <c r="Y1177" i="56"/>
  <c r="T1177" i="56"/>
  <c r="R1177" i="56"/>
  <c r="O1177" i="56"/>
  <c r="Y1121" i="56"/>
  <c r="T1121" i="56"/>
  <c r="R1121" i="56"/>
  <c r="O1121" i="56"/>
  <c r="Y1065" i="56"/>
  <c r="T1065" i="56"/>
  <c r="R1065" i="56"/>
  <c r="O1065" i="56"/>
  <c r="Y1009" i="56"/>
  <c r="T1009" i="56"/>
  <c r="R1009" i="56"/>
  <c r="O1009" i="56"/>
  <c r="Y953" i="56"/>
  <c r="T953" i="56"/>
  <c r="R953" i="56"/>
  <c r="O953" i="56"/>
  <c r="Y897" i="56"/>
  <c r="T897" i="56"/>
  <c r="R897" i="56"/>
  <c r="O897" i="56"/>
  <c r="Y841" i="56"/>
  <c r="Y785" i="56"/>
  <c r="Y729" i="56"/>
  <c r="Y673" i="56"/>
  <c r="Y617" i="56"/>
  <c r="T617" i="56"/>
  <c r="R617" i="56"/>
  <c r="O617" i="56"/>
  <c r="Y561" i="56"/>
  <c r="T561" i="56"/>
  <c r="R561" i="56"/>
  <c r="O561" i="56"/>
  <c r="Y505" i="56"/>
  <c r="T505" i="56"/>
  <c r="R505" i="56"/>
  <c r="O505" i="56"/>
  <c r="Y449" i="56"/>
  <c r="T449" i="56"/>
  <c r="R449" i="56"/>
  <c r="O449" i="56"/>
  <c r="Y393" i="56"/>
  <c r="T393" i="56"/>
  <c r="R393" i="56"/>
  <c r="O393" i="56"/>
  <c r="Y337" i="56"/>
  <c r="Y281" i="56"/>
  <c r="Y225" i="56"/>
  <c r="Y169" i="56"/>
  <c r="Y113" i="56"/>
  <c r="Y57" i="56"/>
  <c r="Y58" i="56"/>
  <c r="Y114" i="56"/>
  <c r="Y170" i="56"/>
  <c r="Y226" i="56"/>
  <c r="Y282" i="56"/>
  <c r="Y338" i="56"/>
  <c r="O394" i="56"/>
  <c r="R394" i="56"/>
  <c r="T394" i="56"/>
  <c r="Y394" i="56"/>
  <c r="O450" i="56"/>
  <c r="R450" i="56"/>
  <c r="T450" i="56"/>
  <c r="Y450" i="56"/>
  <c r="O506" i="56"/>
  <c r="R506" i="56"/>
  <c r="T506" i="56"/>
  <c r="Y506" i="56"/>
  <c r="O562" i="56"/>
  <c r="R562" i="56"/>
  <c r="T562" i="56"/>
  <c r="Y562" i="56"/>
  <c r="O618" i="56"/>
  <c r="R618" i="56"/>
  <c r="T618" i="56"/>
  <c r="Y618" i="56"/>
  <c r="Y674" i="56"/>
  <c r="Y730" i="56"/>
  <c r="Y786" i="56"/>
  <c r="Y842" i="56"/>
  <c r="O898" i="56"/>
  <c r="R898" i="56"/>
  <c r="T898" i="56"/>
  <c r="Y898" i="56"/>
  <c r="O954" i="56"/>
  <c r="R954" i="56"/>
  <c r="T954" i="56"/>
  <c r="Y954" i="56"/>
  <c r="O1010" i="56"/>
  <c r="R1010" i="56"/>
  <c r="T1010" i="56"/>
  <c r="Y1010" i="56"/>
  <c r="O1066" i="56"/>
  <c r="R1066" i="56"/>
  <c r="T1066" i="56"/>
  <c r="Y1066" i="56"/>
  <c r="O1122" i="56"/>
  <c r="R1122" i="56"/>
  <c r="T1122" i="56"/>
  <c r="Y1122" i="56"/>
  <c r="O1178" i="56"/>
  <c r="R1178" i="56"/>
  <c r="T1178" i="56"/>
  <c r="Y1178" i="56"/>
  <c r="O1234" i="56"/>
  <c r="R1234" i="56"/>
  <c r="T1234" i="56"/>
  <c r="Y1234" i="56"/>
  <c r="O1290" i="56"/>
  <c r="R1290" i="56"/>
  <c r="T1290" i="56"/>
  <c r="Y1290" i="56"/>
  <c r="O1346" i="56"/>
  <c r="R1346" i="56"/>
  <c r="T1346" i="56"/>
  <c r="Y1346" i="56"/>
  <c r="O1402" i="56"/>
  <c r="R1402" i="56"/>
  <c r="T1402" i="56"/>
  <c r="Y1402" i="56"/>
  <c r="O1458" i="56"/>
  <c r="R1458" i="56"/>
  <c r="T1458" i="56"/>
  <c r="Y1458" i="56"/>
  <c r="O1514" i="56"/>
  <c r="R1514" i="56"/>
  <c r="T1514" i="56"/>
  <c r="Y1514" i="56"/>
  <c r="O1570" i="56"/>
  <c r="R1570" i="56"/>
  <c r="T1570" i="56"/>
  <c r="Y1570" i="56"/>
  <c r="O1626" i="56"/>
  <c r="R1626" i="56"/>
  <c r="T1626" i="56"/>
  <c r="Y1626" i="56"/>
  <c r="O1682" i="56"/>
  <c r="R1682" i="56"/>
  <c r="T1682" i="56"/>
  <c r="Y1682" i="56"/>
  <c r="O1738" i="56"/>
  <c r="R1738" i="56"/>
  <c r="T1738" i="56"/>
  <c r="Y1738" i="56"/>
  <c r="O1794" i="56"/>
  <c r="R1794" i="56"/>
  <c r="T1794" i="56"/>
  <c r="Y1794" i="56"/>
  <c r="O1850" i="56"/>
  <c r="R1850" i="56"/>
  <c r="T1850" i="56"/>
  <c r="Y1850" i="56"/>
  <c r="Y1860" i="56"/>
  <c r="T1860" i="56"/>
  <c r="R1860" i="56"/>
  <c r="O1860" i="56"/>
  <c r="Y1804" i="56"/>
  <c r="T1804" i="56"/>
  <c r="R1804" i="56"/>
  <c r="O1804" i="56"/>
  <c r="Y1748" i="56"/>
  <c r="T1748" i="56"/>
  <c r="R1748" i="56"/>
  <c r="O1748" i="56"/>
  <c r="Y1692" i="56"/>
  <c r="T1692" i="56"/>
  <c r="R1692" i="56"/>
  <c r="O1692" i="56"/>
  <c r="Y1636" i="56"/>
  <c r="T1636" i="56"/>
  <c r="R1636" i="56"/>
  <c r="O1636" i="56"/>
  <c r="Y1580" i="56"/>
  <c r="T1580" i="56"/>
  <c r="R1580" i="56"/>
  <c r="O1580" i="56"/>
  <c r="Y1524" i="56"/>
  <c r="T1524" i="56"/>
  <c r="R1524" i="56"/>
  <c r="O1524" i="56"/>
  <c r="Y1468" i="56"/>
  <c r="T1468" i="56"/>
  <c r="R1468" i="56"/>
  <c r="O1468" i="56"/>
  <c r="Y1412" i="56"/>
  <c r="T1412" i="56"/>
  <c r="R1412" i="56"/>
  <c r="O1412" i="56"/>
  <c r="Y1356" i="56"/>
  <c r="T1356" i="56"/>
  <c r="R1356" i="56"/>
  <c r="O1356" i="56"/>
  <c r="Y1300" i="56"/>
  <c r="T1300" i="56"/>
  <c r="R1300" i="56"/>
  <c r="O1300" i="56"/>
  <c r="Y1244" i="56"/>
  <c r="T1244" i="56"/>
  <c r="R1244" i="56"/>
  <c r="O1244" i="56"/>
  <c r="Y1188" i="56"/>
  <c r="T1188" i="56"/>
  <c r="R1188" i="56"/>
  <c r="O1188" i="56"/>
  <c r="Y1132" i="56"/>
  <c r="T1132" i="56"/>
  <c r="R1132" i="56"/>
  <c r="O1132" i="56"/>
  <c r="Y1076" i="56"/>
  <c r="T1076" i="56"/>
  <c r="R1076" i="56"/>
  <c r="O1076" i="56"/>
  <c r="Y1020" i="56"/>
  <c r="T1020" i="56"/>
  <c r="R1020" i="56"/>
  <c r="O1020" i="56"/>
  <c r="Y964" i="56"/>
  <c r="T964" i="56"/>
  <c r="R964" i="56"/>
  <c r="O964" i="56"/>
  <c r="Y908" i="56"/>
  <c r="T908" i="56"/>
  <c r="R908" i="56"/>
  <c r="O908" i="56"/>
  <c r="Y852" i="56"/>
  <c r="Y628" i="56"/>
  <c r="T628" i="56"/>
  <c r="R628" i="56"/>
  <c r="O628" i="56"/>
  <c r="Y572" i="56"/>
  <c r="T572" i="56"/>
  <c r="R572" i="56"/>
  <c r="O572" i="56"/>
  <c r="Y516" i="56"/>
  <c r="T516" i="56"/>
  <c r="R516" i="56"/>
  <c r="O516" i="56"/>
  <c r="Y460" i="56"/>
  <c r="T460" i="56"/>
  <c r="R460" i="56"/>
  <c r="O460" i="56"/>
  <c r="Y404" i="56"/>
  <c r="T404" i="56"/>
  <c r="R404" i="56"/>
  <c r="O404" i="56"/>
  <c r="Y348" i="56"/>
  <c r="T348" i="56"/>
  <c r="R348" i="56"/>
  <c r="O348" i="56"/>
  <c r="Y292" i="56"/>
  <c r="T292" i="56"/>
  <c r="R292" i="56"/>
  <c r="O292" i="56"/>
  <c r="O291" i="56"/>
  <c r="R291" i="56"/>
  <c r="T291" i="56"/>
  <c r="Y291" i="56"/>
  <c r="O347" i="56"/>
  <c r="R347" i="56"/>
  <c r="T347" i="56"/>
  <c r="Y347" i="56"/>
  <c r="O403" i="56"/>
  <c r="R403" i="56"/>
  <c r="T403" i="56"/>
  <c r="Y403" i="56"/>
  <c r="O459" i="56"/>
  <c r="R459" i="56"/>
  <c r="T459" i="56"/>
  <c r="Y459" i="56"/>
  <c r="O515" i="56"/>
  <c r="R515" i="56"/>
  <c r="T515" i="56"/>
  <c r="Y515" i="56"/>
  <c r="O571" i="56"/>
  <c r="R571" i="56"/>
  <c r="T571" i="56"/>
  <c r="Y571" i="56"/>
  <c r="O627" i="56"/>
  <c r="R627" i="56"/>
  <c r="T627" i="56"/>
  <c r="Y627" i="56"/>
  <c r="Y851" i="56"/>
  <c r="O907" i="56"/>
  <c r="R907" i="56"/>
  <c r="T907" i="56"/>
  <c r="Y907" i="56"/>
  <c r="O963" i="56"/>
  <c r="R963" i="56"/>
  <c r="T963" i="56"/>
  <c r="Y963" i="56"/>
  <c r="O1019" i="56"/>
  <c r="R1019" i="56"/>
  <c r="T1019" i="56"/>
  <c r="Y1019" i="56"/>
  <c r="O1075" i="56"/>
  <c r="R1075" i="56"/>
  <c r="T1075" i="56"/>
  <c r="Y1075" i="56"/>
  <c r="O1131" i="56"/>
  <c r="R1131" i="56"/>
  <c r="T1131" i="56"/>
  <c r="Y1131" i="56"/>
  <c r="O1187" i="56"/>
  <c r="R1187" i="56"/>
  <c r="T1187" i="56"/>
  <c r="Y1187" i="56"/>
  <c r="O1243" i="56"/>
  <c r="R1243" i="56"/>
  <c r="T1243" i="56"/>
  <c r="Y1243" i="56"/>
  <c r="O1299" i="56"/>
  <c r="R1299" i="56"/>
  <c r="T1299" i="56"/>
  <c r="Y1299" i="56"/>
  <c r="O1355" i="56"/>
  <c r="R1355" i="56"/>
  <c r="T1355" i="56"/>
  <c r="Y1355" i="56"/>
  <c r="O1411" i="56"/>
  <c r="R1411" i="56"/>
  <c r="T1411" i="56"/>
  <c r="Y1411" i="56"/>
  <c r="O1467" i="56"/>
  <c r="R1467" i="56"/>
  <c r="T1467" i="56"/>
  <c r="Y1467" i="56"/>
  <c r="O1523" i="56"/>
  <c r="R1523" i="56"/>
  <c r="T1523" i="56"/>
  <c r="Y1523" i="56"/>
  <c r="O1579" i="56"/>
  <c r="R1579" i="56"/>
  <c r="T1579" i="56"/>
  <c r="Y1579" i="56"/>
  <c r="O1635" i="56"/>
  <c r="R1635" i="56"/>
  <c r="T1635" i="56"/>
  <c r="Y1635" i="56"/>
  <c r="O1691" i="56"/>
  <c r="R1691" i="56"/>
  <c r="T1691" i="56"/>
  <c r="Y1691" i="56"/>
  <c r="O1747" i="56"/>
  <c r="R1747" i="56"/>
  <c r="T1747" i="56"/>
  <c r="Y1747" i="56"/>
  <c r="O1803" i="56"/>
  <c r="R1803" i="56"/>
  <c r="T1803" i="56"/>
  <c r="Y1803" i="56"/>
  <c r="O1859" i="56"/>
  <c r="R1859" i="56"/>
  <c r="T1859" i="56"/>
  <c r="Y1859" i="56"/>
  <c r="Y1829" i="56"/>
  <c r="T1829" i="56"/>
  <c r="R1829" i="56"/>
  <c r="O1829" i="56"/>
  <c r="Y1773" i="56"/>
  <c r="T1773" i="56"/>
  <c r="R1773" i="56"/>
  <c r="O1773" i="56"/>
  <c r="Y1717" i="56"/>
  <c r="T1717" i="56"/>
  <c r="R1717" i="56"/>
  <c r="O1717" i="56"/>
  <c r="Y1661" i="56"/>
  <c r="T1661" i="56"/>
  <c r="R1661" i="56"/>
  <c r="O1661" i="56"/>
  <c r="Y1605" i="56"/>
  <c r="T1605" i="56"/>
  <c r="R1605" i="56"/>
  <c r="O1605" i="56"/>
  <c r="Y1549" i="56"/>
  <c r="T1549" i="56"/>
  <c r="R1549" i="56"/>
  <c r="O1549" i="56"/>
  <c r="Y1493" i="56"/>
  <c r="T1493" i="56"/>
  <c r="R1493" i="56"/>
  <c r="O1493" i="56"/>
  <c r="Y1437" i="56"/>
  <c r="T1437" i="56"/>
  <c r="R1437" i="56"/>
  <c r="O1437" i="56"/>
  <c r="Y1381" i="56"/>
  <c r="T1381" i="56"/>
  <c r="R1381" i="56"/>
  <c r="O1381" i="56"/>
  <c r="Y1325" i="56"/>
  <c r="T1325" i="56"/>
  <c r="R1325" i="56"/>
  <c r="O1325" i="56"/>
  <c r="Y1269" i="56"/>
  <c r="T1269" i="56"/>
  <c r="R1269" i="56"/>
  <c r="O1269" i="56"/>
  <c r="Y1213" i="56"/>
  <c r="T1213" i="56"/>
  <c r="R1213" i="56"/>
  <c r="O1213" i="56"/>
  <c r="Y1157" i="56"/>
  <c r="T1157" i="56"/>
  <c r="R1157" i="56"/>
  <c r="O1157" i="56"/>
  <c r="Y1101" i="56"/>
  <c r="T1101" i="56"/>
  <c r="R1101" i="56"/>
  <c r="O1101" i="56"/>
  <c r="Y1045" i="56"/>
  <c r="T1045" i="56"/>
  <c r="R1045" i="56"/>
  <c r="O1045" i="56"/>
  <c r="Y989" i="56"/>
  <c r="T989" i="56"/>
  <c r="R989" i="56"/>
  <c r="O989" i="56"/>
  <c r="Y933" i="56"/>
  <c r="T933" i="56"/>
  <c r="R933" i="56"/>
  <c r="O933" i="56"/>
  <c r="Y877" i="56"/>
  <c r="T877" i="56"/>
  <c r="R877" i="56"/>
  <c r="O877" i="56"/>
  <c r="Y821" i="56"/>
  <c r="Y597" i="56"/>
  <c r="T597" i="56"/>
  <c r="R597" i="56"/>
  <c r="O597" i="56"/>
  <c r="Y541" i="56"/>
  <c r="T541" i="56"/>
  <c r="R541" i="56"/>
  <c r="O541" i="56"/>
  <c r="Y485" i="56"/>
  <c r="T485" i="56"/>
  <c r="R485" i="56"/>
  <c r="O485" i="56"/>
  <c r="Y429" i="56"/>
  <c r="T429" i="56"/>
  <c r="R429" i="56"/>
  <c r="O429" i="56"/>
  <c r="Y373" i="56"/>
  <c r="T373" i="56"/>
  <c r="R373" i="56"/>
  <c r="O373" i="56"/>
  <c r="Y317" i="56"/>
  <c r="T317" i="56"/>
  <c r="R317" i="56"/>
  <c r="O317" i="56"/>
  <c r="Y261" i="56"/>
  <c r="T261" i="56"/>
  <c r="R261" i="56"/>
  <c r="O261" i="56"/>
  <c r="O262" i="56"/>
  <c r="R262" i="56"/>
  <c r="T262" i="56"/>
  <c r="Y262" i="56"/>
  <c r="O318" i="56"/>
  <c r="R318" i="56"/>
  <c r="T318" i="56"/>
  <c r="Y318" i="56"/>
  <c r="O374" i="56"/>
  <c r="R374" i="56"/>
  <c r="T374" i="56"/>
  <c r="Y374" i="56"/>
  <c r="O430" i="56"/>
  <c r="R430" i="56"/>
  <c r="T430" i="56"/>
  <c r="Y430" i="56"/>
  <c r="O486" i="56"/>
  <c r="R486" i="56"/>
  <c r="T486" i="56"/>
  <c r="Y486" i="56"/>
  <c r="O542" i="56"/>
  <c r="R542" i="56"/>
  <c r="T542" i="56"/>
  <c r="Y542" i="56"/>
  <c r="O598" i="56"/>
  <c r="R598" i="56"/>
  <c r="T598" i="56"/>
  <c r="Y598" i="56"/>
  <c r="Y822" i="56"/>
  <c r="O878" i="56"/>
  <c r="R878" i="56"/>
  <c r="T878" i="56"/>
  <c r="Y878" i="56"/>
  <c r="O934" i="56"/>
  <c r="R934" i="56"/>
  <c r="T934" i="56"/>
  <c r="Y934" i="56"/>
  <c r="O990" i="56"/>
  <c r="R990" i="56"/>
  <c r="T990" i="56"/>
  <c r="Y990" i="56"/>
  <c r="O1046" i="56"/>
  <c r="R1046" i="56"/>
  <c r="T1046" i="56"/>
  <c r="Y1046" i="56"/>
  <c r="O1102" i="56"/>
  <c r="R1102" i="56"/>
  <c r="T1102" i="56"/>
  <c r="Y1102" i="56"/>
  <c r="O1158" i="56"/>
  <c r="R1158" i="56"/>
  <c r="T1158" i="56"/>
  <c r="Y1158" i="56"/>
  <c r="O1214" i="56"/>
  <c r="R1214" i="56"/>
  <c r="T1214" i="56"/>
  <c r="Y1214" i="56"/>
  <c r="O1270" i="56"/>
  <c r="R1270" i="56"/>
  <c r="T1270" i="56"/>
  <c r="Y1270" i="56"/>
  <c r="O1326" i="56"/>
  <c r="R1326" i="56"/>
  <c r="T1326" i="56"/>
  <c r="Y1326" i="56"/>
  <c r="O1382" i="56"/>
  <c r="R1382" i="56"/>
  <c r="T1382" i="56"/>
  <c r="Y1382" i="56"/>
  <c r="O1438" i="56"/>
  <c r="R1438" i="56"/>
  <c r="T1438" i="56"/>
  <c r="Y1438" i="56"/>
  <c r="O1494" i="56"/>
  <c r="R1494" i="56"/>
  <c r="T1494" i="56"/>
  <c r="Y1494" i="56"/>
  <c r="O1550" i="56"/>
  <c r="R1550" i="56"/>
  <c r="T1550" i="56"/>
  <c r="Y1550" i="56"/>
  <c r="O1606" i="56"/>
  <c r="R1606" i="56"/>
  <c r="T1606" i="56"/>
  <c r="Y1606" i="56"/>
  <c r="O1662" i="56"/>
  <c r="R1662" i="56"/>
  <c r="T1662" i="56"/>
  <c r="Y1662" i="56"/>
  <c r="O1718" i="56"/>
  <c r="R1718" i="56"/>
  <c r="T1718" i="56"/>
  <c r="Y1718" i="56"/>
  <c r="O1774" i="56"/>
  <c r="R1774" i="56"/>
  <c r="T1774" i="56"/>
  <c r="Y1774" i="56"/>
  <c r="O1830" i="56"/>
  <c r="R1830" i="56"/>
  <c r="T1830" i="56"/>
  <c r="Y1830" i="56"/>
  <c r="Y1846" i="56"/>
  <c r="T1846" i="56"/>
  <c r="R1846" i="56"/>
  <c r="O1846" i="56"/>
  <c r="Y1790" i="56"/>
  <c r="T1790" i="56"/>
  <c r="R1790" i="56"/>
  <c r="O1790" i="56"/>
  <c r="Y1734" i="56"/>
  <c r="T1734" i="56"/>
  <c r="R1734" i="56"/>
  <c r="O1734" i="56"/>
  <c r="Y1678" i="56"/>
  <c r="T1678" i="56"/>
  <c r="R1678" i="56"/>
  <c r="O1678" i="56"/>
  <c r="Y1622" i="56"/>
  <c r="T1622" i="56"/>
  <c r="R1622" i="56"/>
  <c r="O1622" i="56"/>
  <c r="Y1566" i="56"/>
  <c r="T1566" i="56"/>
  <c r="R1566" i="56"/>
  <c r="O1566" i="56"/>
  <c r="Y1510" i="56"/>
  <c r="T1510" i="56"/>
  <c r="R1510" i="56"/>
  <c r="O1510" i="56"/>
  <c r="Y1454" i="56"/>
  <c r="T1454" i="56"/>
  <c r="R1454" i="56"/>
  <c r="O1454" i="56"/>
  <c r="Y1398" i="56"/>
  <c r="T1398" i="56"/>
  <c r="R1398" i="56"/>
  <c r="O1398" i="56"/>
  <c r="Y1342" i="56"/>
  <c r="T1342" i="56"/>
  <c r="R1342" i="56"/>
  <c r="O1342" i="56"/>
  <c r="Y1286" i="56"/>
  <c r="T1286" i="56"/>
  <c r="R1286" i="56"/>
  <c r="O1286" i="56"/>
  <c r="Y1230" i="56"/>
  <c r="T1230" i="56"/>
  <c r="R1230" i="56"/>
  <c r="O1230" i="56"/>
  <c r="Y1174" i="56"/>
  <c r="T1174" i="56"/>
  <c r="R1174" i="56"/>
  <c r="O1174" i="56"/>
  <c r="Y1118" i="56"/>
  <c r="T1118" i="56"/>
  <c r="R1118" i="56"/>
  <c r="O1118" i="56"/>
  <c r="Y1062" i="56"/>
  <c r="T1062" i="56"/>
  <c r="R1062" i="56"/>
  <c r="O1062" i="56"/>
  <c r="Y1006" i="56"/>
  <c r="T1006" i="56"/>
  <c r="R1006" i="56"/>
  <c r="O1006" i="56"/>
  <c r="Y950" i="56"/>
  <c r="T950" i="56"/>
  <c r="R950" i="56"/>
  <c r="O950" i="56"/>
  <c r="Y894" i="56"/>
  <c r="T894" i="56"/>
  <c r="R894" i="56"/>
  <c r="O894" i="56"/>
  <c r="Y838" i="56"/>
  <c r="Y782" i="56"/>
  <c r="Y726" i="56"/>
  <c r="Y670" i="56"/>
  <c r="Y614" i="56"/>
  <c r="T614" i="56"/>
  <c r="R614" i="56"/>
  <c r="O614" i="56"/>
  <c r="Y558" i="56"/>
  <c r="T558" i="56"/>
  <c r="R558" i="56"/>
  <c r="O558" i="56"/>
  <c r="Y502" i="56"/>
  <c r="T502" i="56"/>
  <c r="R502" i="56"/>
  <c r="O502" i="56"/>
  <c r="Y446" i="56"/>
  <c r="T446" i="56"/>
  <c r="R446" i="56"/>
  <c r="O446" i="56"/>
  <c r="Y390" i="56"/>
  <c r="T390" i="56"/>
  <c r="R390" i="56"/>
  <c r="O390" i="56"/>
  <c r="Y334" i="56"/>
  <c r="Y278" i="56"/>
  <c r="Y222" i="56"/>
  <c r="Y166" i="56"/>
  <c r="Y110" i="56"/>
  <c r="Y54" i="56"/>
  <c r="Y53" i="56"/>
  <c r="Y109" i="56"/>
  <c r="Y165" i="56"/>
  <c r="Y221" i="56"/>
  <c r="Y277" i="56"/>
  <c r="Y333" i="56"/>
  <c r="O389" i="56"/>
  <c r="R389" i="56"/>
  <c r="T389" i="56"/>
  <c r="Y389" i="56"/>
  <c r="O445" i="56"/>
  <c r="R445" i="56"/>
  <c r="T445" i="56"/>
  <c r="Y445" i="56"/>
  <c r="O501" i="56"/>
  <c r="R501" i="56"/>
  <c r="T501" i="56"/>
  <c r="Y501" i="56"/>
  <c r="O557" i="56"/>
  <c r="R557" i="56"/>
  <c r="T557" i="56"/>
  <c r="Y557" i="56"/>
  <c r="O613" i="56"/>
  <c r="R613" i="56"/>
  <c r="T613" i="56"/>
  <c r="Y613" i="56"/>
  <c r="Y669" i="56"/>
  <c r="Y725" i="56"/>
  <c r="Y781" i="56"/>
  <c r="Y837" i="56"/>
  <c r="O893" i="56"/>
  <c r="R893" i="56"/>
  <c r="T893" i="56"/>
  <c r="Y893" i="56"/>
  <c r="O949" i="56"/>
  <c r="R949" i="56"/>
  <c r="T949" i="56"/>
  <c r="Y949" i="56"/>
  <c r="O1005" i="56"/>
  <c r="R1005" i="56"/>
  <c r="T1005" i="56"/>
  <c r="Y1005" i="56"/>
  <c r="O1061" i="56"/>
  <c r="R1061" i="56"/>
  <c r="T1061" i="56"/>
  <c r="Y1061" i="56"/>
  <c r="O1117" i="56"/>
  <c r="R1117" i="56"/>
  <c r="T1117" i="56"/>
  <c r="Y1117" i="56"/>
  <c r="O1173" i="56"/>
  <c r="R1173" i="56"/>
  <c r="T1173" i="56"/>
  <c r="Y1173" i="56"/>
  <c r="O1229" i="56"/>
  <c r="R1229" i="56"/>
  <c r="T1229" i="56"/>
  <c r="Y1229" i="56"/>
  <c r="O1285" i="56"/>
  <c r="R1285" i="56"/>
  <c r="T1285" i="56"/>
  <c r="Y1285" i="56"/>
  <c r="O1341" i="56"/>
  <c r="R1341" i="56"/>
  <c r="T1341" i="56"/>
  <c r="Y1341" i="56"/>
  <c r="O1397" i="56"/>
  <c r="R1397" i="56"/>
  <c r="T1397" i="56"/>
  <c r="Y1397" i="56"/>
  <c r="O1453" i="56"/>
  <c r="R1453" i="56"/>
  <c r="T1453" i="56"/>
  <c r="Y1453" i="56"/>
  <c r="O1509" i="56"/>
  <c r="R1509" i="56"/>
  <c r="T1509" i="56"/>
  <c r="Y1509" i="56"/>
  <c r="O1565" i="56"/>
  <c r="R1565" i="56"/>
  <c r="T1565" i="56"/>
  <c r="Y1565" i="56"/>
  <c r="O1621" i="56"/>
  <c r="R1621" i="56"/>
  <c r="T1621" i="56"/>
  <c r="Y1621" i="56"/>
  <c r="O1677" i="56"/>
  <c r="R1677" i="56"/>
  <c r="T1677" i="56"/>
  <c r="Y1677" i="56"/>
  <c r="O1733" i="56"/>
  <c r="R1733" i="56"/>
  <c r="T1733" i="56"/>
  <c r="Y1733" i="56"/>
  <c r="O1789" i="56"/>
  <c r="R1789" i="56"/>
  <c r="T1789" i="56"/>
  <c r="Y1789" i="56"/>
  <c r="O1845" i="56"/>
  <c r="R1845" i="56"/>
  <c r="T1845" i="56"/>
  <c r="Y1845" i="56"/>
  <c r="Y1836" i="56"/>
  <c r="T1836" i="56"/>
  <c r="R1836" i="56"/>
  <c r="O1836" i="56"/>
  <c r="Y1780" i="56"/>
  <c r="T1780" i="56"/>
  <c r="R1780" i="56"/>
  <c r="O1780" i="56"/>
  <c r="Y1724" i="56"/>
  <c r="T1724" i="56"/>
  <c r="R1724" i="56"/>
  <c r="O1724" i="56"/>
  <c r="Y1668" i="56"/>
  <c r="T1668" i="56"/>
  <c r="R1668" i="56"/>
  <c r="O1668" i="56"/>
  <c r="Y1612" i="56"/>
  <c r="T1612" i="56"/>
  <c r="R1612" i="56"/>
  <c r="O1612" i="56"/>
  <c r="Y1556" i="56"/>
  <c r="T1556" i="56"/>
  <c r="R1556" i="56"/>
  <c r="O1556" i="56"/>
  <c r="Y1500" i="56"/>
  <c r="T1500" i="56"/>
  <c r="R1500" i="56"/>
  <c r="O1500" i="56"/>
  <c r="Y1444" i="56"/>
  <c r="T1444" i="56"/>
  <c r="R1444" i="56"/>
  <c r="O1444" i="56"/>
  <c r="Y1388" i="56"/>
  <c r="T1388" i="56"/>
  <c r="R1388" i="56"/>
  <c r="O1388" i="56"/>
  <c r="Y1332" i="56"/>
  <c r="T1332" i="56"/>
  <c r="R1332" i="56"/>
  <c r="O1332" i="56"/>
  <c r="Y1276" i="56"/>
  <c r="T1276" i="56"/>
  <c r="R1276" i="56"/>
  <c r="O1276" i="56"/>
  <c r="Y1220" i="56"/>
  <c r="T1220" i="56"/>
  <c r="R1220" i="56"/>
  <c r="O1220" i="56"/>
  <c r="Y1164" i="56"/>
  <c r="T1164" i="56"/>
  <c r="R1164" i="56"/>
  <c r="O1164" i="56"/>
  <c r="Y1108" i="56"/>
  <c r="T1108" i="56"/>
  <c r="R1108" i="56"/>
  <c r="O1108" i="56"/>
  <c r="Y1052" i="56"/>
  <c r="T1052" i="56"/>
  <c r="R1052" i="56"/>
  <c r="O1052" i="56"/>
  <c r="Y996" i="56"/>
  <c r="T996" i="56"/>
  <c r="R996" i="56"/>
  <c r="O996" i="56"/>
  <c r="Y940" i="56"/>
  <c r="T940" i="56"/>
  <c r="R940" i="56"/>
  <c r="O940" i="56"/>
  <c r="Y884" i="56"/>
  <c r="T884" i="56"/>
  <c r="R884" i="56"/>
  <c r="O884" i="56"/>
  <c r="Y828" i="56"/>
  <c r="Y772" i="56"/>
  <c r="Y716" i="56"/>
  <c r="Y660" i="56"/>
  <c r="Y604" i="56"/>
  <c r="T604" i="56"/>
  <c r="R604" i="56"/>
  <c r="O604" i="56"/>
  <c r="Y548" i="56"/>
  <c r="T548" i="56"/>
  <c r="R548" i="56"/>
  <c r="O548" i="56"/>
  <c r="Y492" i="56"/>
  <c r="T492" i="56"/>
  <c r="R492" i="56"/>
  <c r="O492" i="56"/>
  <c r="Y436" i="56"/>
  <c r="T436" i="56"/>
  <c r="R436" i="56"/>
  <c r="O436" i="56"/>
  <c r="Y380" i="56"/>
  <c r="T380" i="56"/>
  <c r="R380" i="56"/>
  <c r="O380" i="56"/>
  <c r="Y324" i="56"/>
  <c r="Y268" i="56"/>
  <c r="Y212" i="56"/>
  <c r="Y156" i="56"/>
  <c r="Y100" i="56"/>
  <c r="Y44" i="56"/>
  <c r="Y43" i="56"/>
  <c r="Y99" i="56"/>
  <c r="Y155" i="56"/>
  <c r="Y211" i="56"/>
  <c r="Y267" i="56"/>
  <c r="Y323" i="56"/>
  <c r="O379" i="56"/>
  <c r="R379" i="56"/>
  <c r="T379" i="56"/>
  <c r="Y379" i="56"/>
  <c r="O435" i="56"/>
  <c r="R435" i="56"/>
  <c r="T435" i="56"/>
  <c r="Y435" i="56"/>
  <c r="O491" i="56"/>
  <c r="R491" i="56"/>
  <c r="T491" i="56"/>
  <c r="Y491" i="56"/>
  <c r="O547" i="56"/>
  <c r="R547" i="56"/>
  <c r="T547" i="56"/>
  <c r="Y547" i="56"/>
  <c r="O603" i="56"/>
  <c r="R603" i="56"/>
  <c r="T603" i="56"/>
  <c r="Y603" i="56"/>
  <c r="Y659" i="56"/>
  <c r="Y715" i="56"/>
  <c r="Y771" i="56"/>
  <c r="Y827" i="56"/>
  <c r="O883" i="56"/>
  <c r="R883" i="56"/>
  <c r="T883" i="56"/>
  <c r="Y883" i="56"/>
  <c r="O939" i="56"/>
  <c r="R939" i="56"/>
  <c r="T939" i="56"/>
  <c r="Y939" i="56"/>
  <c r="O995" i="56"/>
  <c r="R995" i="56"/>
  <c r="T995" i="56"/>
  <c r="Y995" i="56"/>
  <c r="O1051" i="56"/>
  <c r="R1051" i="56"/>
  <c r="T1051" i="56"/>
  <c r="Y1051" i="56"/>
  <c r="O1107" i="56"/>
  <c r="R1107" i="56"/>
  <c r="T1107" i="56"/>
  <c r="Y1107" i="56"/>
  <c r="O1163" i="56"/>
  <c r="R1163" i="56"/>
  <c r="T1163" i="56"/>
  <c r="Y1163" i="56"/>
  <c r="O1219" i="56"/>
  <c r="R1219" i="56"/>
  <c r="T1219" i="56"/>
  <c r="Y1219" i="56"/>
  <c r="O1275" i="56"/>
  <c r="R1275" i="56"/>
  <c r="T1275" i="56"/>
  <c r="Y1275" i="56"/>
  <c r="O1331" i="56"/>
  <c r="R1331" i="56"/>
  <c r="T1331" i="56"/>
  <c r="Y1331" i="56"/>
  <c r="O1387" i="56"/>
  <c r="R1387" i="56"/>
  <c r="T1387" i="56"/>
  <c r="Y1387" i="56"/>
  <c r="O1443" i="56"/>
  <c r="R1443" i="56"/>
  <c r="T1443" i="56"/>
  <c r="Y1443" i="56"/>
  <c r="O1499" i="56"/>
  <c r="R1499" i="56"/>
  <c r="T1499" i="56"/>
  <c r="Y1499" i="56"/>
  <c r="O1555" i="56"/>
  <c r="R1555" i="56"/>
  <c r="T1555" i="56"/>
  <c r="Y1555" i="56"/>
  <c r="O1611" i="56"/>
  <c r="R1611" i="56"/>
  <c r="T1611" i="56"/>
  <c r="Y1611" i="56"/>
  <c r="O1667" i="56"/>
  <c r="R1667" i="56"/>
  <c r="T1667" i="56"/>
  <c r="Y1667" i="56"/>
  <c r="O1723" i="56"/>
  <c r="R1723" i="56"/>
  <c r="T1723" i="56"/>
  <c r="Y1723" i="56"/>
  <c r="O1779" i="56"/>
  <c r="R1779" i="56"/>
  <c r="T1779" i="56"/>
  <c r="Y1779" i="56"/>
  <c r="O1835" i="56"/>
  <c r="R1835" i="56"/>
  <c r="T1835" i="56"/>
  <c r="Y1835" i="56"/>
  <c r="Y133" i="56"/>
  <c r="O301" i="56"/>
  <c r="T301" i="56"/>
  <c r="O357" i="56"/>
  <c r="T357" i="56"/>
  <c r="Y357" i="56"/>
  <c r="O413" i="56"/>
  <c r="T413" i="56"/>
  <c r="Y413" i="56"/>
  <c r="O469" i="56"/>
  <c r="T469" i="56"/>
  <c r="Y469" i="56"/>
  <c r="O525" i="56"/>
  <c r="T525" i="56"/>
  <c r="Y525" i="56"/>
  <c r="O581" i="56"/>
  <c r="T581" i="56"/>
  <c r="Y581" i="56"/>
  <c r="O637" i="56"/>
  <c r="R637" i="56"/>
  <c r="Y637" i="56"/>
  <c r="O693" i="56"/>
  <c r="R693" i="56"/>
  <c r="Y693" i="56"/>
  <c r="O749" i="56"/>
  <c r="R749" i="56"/>
  <c r="T749" i="56"/>
  <c r="Y749" i="56"/>
  <c r="O805" i="56"/>
  <c r="R805" i="56"/>
  <c r="T805" i="56"/>
  <c r="Y805" i="56"/>
  <c r="O861" i="56"/>
  <c r="R861" i="56"/>
  <c r="T861" i="56"/>
  <c r="Y861" i="56"/>
  <c r="O917" i="56"/>
  <c r="R917" i="56"/>
  <c r="T917" i="56"/>
  <c r="Y917" i="56"/>
  <c r="O973" i="56"/>
  <c r="R973" i="56"/>
  <c r="T973" i="56"/>
  <c r="Y973" i="56"/>
  <c r="O1029" i="56"/>
  <c r="R1029" i="56"/>
  <c r="T1029" i="56"/>
  <c r="Y1029" i="56"/>
  <c r="O1085" i="56"/>
  <c r="R1085" i="56"/>
  <c r="T1085" i="56"/>
  <c r="Y1085" i="56"/>
  <c r="O1141" i="56"/>
  <c r="R1141" i="56"/>
  <c r="T1141" i="56"/>
  <c r="Y1141" i="56"/>
  <c r="O1197" i="56"/>
  <c r="R1197" i="56"/>
  <c r="T1197" i="56"/>
  <c r="Y1197" i="56"/>
  <c r="O1253" i="56"/>
  <c r="R1253" i="56"/>
  <c r="T1253" i="56"/>
  <c r="Y1253" i="56"/>
  <c r="O1309" i="56"/>
  <c r="R1309" i="56"/>
  <c r="T1309" i="56"/>
  <c r="Y1309" i="56"/>
  <c r="O1365" i="56"/>
  <c r="R1365" i="56"/>
  <c r="T1365" i="56"/>
  <c r="Y1365" i="56"/>
  <c r="O1421" i="56"/>
  <c r="R1421" i="56"/>
  <c r="T1421" i="56"/>
  <c r="Y1421" i="56"/>
  <c r="O1477" i="56"/>
  <c r="R1477" i="56"/>
  <c r="T1477" i="56"/>
  <c r="Y1477" i="56"/>
  <c r="O1533" i="56"/>
  <c r="R1533" i="56"/>
  <c r="T1533" i="56"/>
  <c r="Y1533" i="56"/>
  <c r="O1589" i="56"/>
  <c r="R1589" i="56"/>
  <c r="T1589" i="56"/>
  <c r="Y1589" i="56"/>
  <c r="O1645" i="56"/>
  <c r="R1645" i="56"/>
  <c r="T1645" i="56"/>
  <c r="Y1645" i="56"/>
  <c r="O1701" i="56"/>
  <c r="R1701" i="56"/>
  <c r="T1701" i="56"/>
  <c r="Y1701" i="56"/>
  <c r="O1757" i="56"/>
  <c r="R1757" i="56"/>
  <c r="T1757" i="56"/>
  <c r="Y1757" i="56"/>
  <c r="O1813" i="56"/>
  <c r="R1813" i="56"/>
  <c r="T1813" i="56"/>
  <c r="Y1813" i="56"/>
  <c r="O1869" i="56"/>
  <c r="R1869" i="56"/>
  <c r="T1869" i="56"/>
  <c r="Y1869" i="56"/>
  <c r="Y76" i="56"/>
  <c r="Y132" i="56"/>
  <c r="Y188" i="56"/>
  <c r="Y244" i="56"/>
  <c r="O300" i="56"/>
  <c r="R300" i="56"/>
  <c r="T300" i="56"/>
  <c r="Y300" i="56"/>
  <c r="O356" i="56"/>
  <c r="R356" i="56"/>
  <c r="T356" i="56"/>
  <c r="Y356" i="56"/>
  <c r="O412" i="56"/>
  <c r="R412" i="56"/>
  <c r="T412" i="56"/>
  <c r="Y412" i="56"/>
  <c r="O468" i="56"/>
  <c r="R468" i="56"/>
  <c r="T468" i="56"/>
  <c r="Y468" i="56"/>
  <c r="O524" i="56"/>
  <c r="R524" i="56"/>
  <c r="T524" i="56"/>
  <c r="Y524" i="56"/>
  <c r="O580" i="56"/>
  <c r="R580" i="56"/>
  <c r="T580" i="56"/>
  <c r="Y580" i="56"/>
  <c r="O636" i="56"/>
  <c r="R636" i="56"/>
  <c r="T636" i="56"/>
  <c r="Y636" i="56"/>
  <c r="O692" i="56"/>
  <c r="R692" i="56"/>
  <c r="T692" i="56"/>
  <c r="Y692" i="56"/>
  <c r="O748" i="56"/>
  <c r="R748" i="56"/>
  <c r="T748" i="56"/>
  <c r="Y748" i="56"/>
  <c r="O804" i="56"/>
  <c r="R804" i="56"/>
  <c r="T804" i="56"/>
  <c r="Y804" i="56"/>
  <c r="O860" i="56"/>
  <c r="R860" i="56"/>
  <c r="T860" i="56"/>
  <c r="Y860" i="56"/>
  <c r="O916" i="56"/>
  <c r="R916" i="56"/>
  <c r="T916" i="56"/>
  <c r="Y916" i="56"/>
  <c r="O972" i="56"/>
  <c r="R972" i="56"/>
  <c r="T972" i="56"/>
  <c r="Y972" i="56"/>
  <c r="O1028" i="56"/>
  <c r="R1028" i="56"/>
  <c r="T1028" i="56"/>
  <c r="Y1028" i="56"/>
  <c r="O1084" i="56"/>
  <c r="R1084" i="56"/>
  <c r="T1084" i="56"/>
  <c r="Y1084" i="56"/>
  <c r="O1140" i="56"/>
  <c r="R1140" i="56"/>
  <c r="T1140" i="56"/>
  <c r="Y1140" i="56"/>
  <c r="O1196" i="56"/>
  <c r="R1196" i="56"/>
  <c r="T1196" i="56"/>
  <c r="Y1196" i="56"/>
  <c r="O1252" i="56"/>
  <c r="R1252" i="56"/>
  <c r="T1252" i="56"/>
  <c r="Y1252" i="56"/>
  <c r="O1308" i="56"/>
  <c r="R1308" i="56"/>
  <c r="T1308" i="56"/>
  <c r="Y1308" i="56"/>
  <c r="O1364" i="56"/>
  <c r="R1364" i="56"/>
  <c r="T1364" i="56"/>
  <c r="Y1364" i="56"/>
  <c r="O1420" i="56"/>
  <c r="R1420" i="56"/>
  <c r="T1420" i="56"/>
  <c r="Y1420" i="56"/>
  <c r="O1476" i="56"/>
  <c r="R1476" i="56"/>
  <c r="T1476" i="56"/>
  <c r="Y1476" i="56"/>
  <c r="O1532" i="56"/>
  <c r="R1532" i="56"/>
  <c r="T1532" i="56"/>
  <c r="Y1532" i="56"/>
  <c r="O1588" i="56"/>
  <c r="R1588" i="56"/>
  <c r="T1588" i="56"/>
  <c r="Y1588" i="56"/>
  <c r="O1644" i="56"/>
  <c r="R1644" i="56"/>
  <c r="T1644" i="56"/>
  <c r="Y1644" i="56"/>
  <c r="O1700" i="56"/>
  <c r="R1700" i="56"/>
  <c r="T1700" i="56"/>
  <c r="Y1700" i="56"/>
  <c r="O1756" i="56"/>
  <c r="R1756" i="56"/>
  <c r="T1756" i="56"/>
  <c r="Y1756" i="56"/>
  <c r="O1812" i="56"/>
  <c r="R1812" i="56"/>
  <c r="T1812" i="56"/>
  <c r="Y1812" i="56"/>
  <c r="O1868" i="56"/>
  <c r="R1868" i="56"/>
  <c r="T1868" i="56"/>
  <c r="Y1868" i="56"/>
  <c r="Y75" i="56"/>
  <c r="Y131" i="56"/>
  <c r="Y187" i="56"/>
  <c r="Y243" i="56"/>
  <c r="O299" i="56"/>
  <c r="R299" i="56"/>
  <c r="T299" i="56"/>
  <c r="Y299" i="56"/>
  <c r="O355" i="56"/>
  <c r="R355" i="56"/>
  <c r="T355" i="56"/>
  <c r="Y355" i="56"/>
  <c r="O411" i="56"/>
  <c r="R411" i="56"/>
  <c r="T411" i="56"/>
  <c r="Y411" i="56"/>
  <c r="O467" i="56"/>
  <c r="R467" i="56"/>
  <c r="T467" i="56"/>
  <c r="Y467" i="56"/>
  <c r="O523" i="56"/>
  <c r="R523" i="56"/>
  <c r="T523" i="56"/>
  <c r="Y523" i="56"/>
  <c r="O579" i="56"/>
  <c r="R579" i="56"/>
  <c r="T579" i="56"/>
  <c r="Y579" i="56"/>
  <c r="O635" i="56"/>
  <c r="R635" i="56"/>
  <c r="Y635" i="56"/>
  <c r="O691" i="56"/>
  <c r="R691" i="56"/>
  <c r="Y691" i="56"/>
  <c r="O747" i="56"/>
  <c r="R747" i="56"/>
  <c r="Y747" i="56"/>
  <c r="O803" i="56"/>
  <c r="R803" i="56"/>
  <c r="Y803" i="56"/>
  <c r="O859" i="56"/>
  <c r="R859" i="56"/>
  <c r="Y859" i="56"/>
  <c r="O915" i="56"/>
  <c r="R915" i="56"/>
  <c r="Y915" i="56"/>
  <c r="O971" i="56"/>
  <c r="R971" i="56"/>
  <c r="Y971" i="56"/>
  <c r="O1027" i="56"/>
  <c r="R1027" i="56"/>
  <c r="Y1027" i="56"/>
  <c r="O1083" i="56"/>
  <c r="R1083" i="56"/>
  <c r="Y1083" i="56"/>
  <c r="O1139" i="56"/>
  <c r="R1139" i="56"/>
  <c r="Y1139" i="56"/>
  <c r="O1195" i="56"/>
  <c r="R1195" i="56"/>
  <c r="Y1195" i="56"/>
  <c r="O1251" i="56"/>
  <c r="R1251" i="56"/>
  <c r="Y1251" i="56"/>
  <c r="O1307" i="56"/>
  <c r="R1307" i="56"/>
  <c r="Y1307" i="56"/>
  <c r="O1363" i="56"/>
  <c r="R1363" i="56"/>
  <c r="Y1363" i="56"/>
  <c r="O1419" i="56"/>
  <c r="R1419" i="56"/>
  <c r="Y1419" i="56"/>
  <c r="O1475" i="56"/>
  <c r="R1475" i="56"/>
  <c r="Y1475" i="56"/>
  <c r="O1531" i="56"/>
  <c r="R1531" i="56"/>
  <c r="Y1531" i="56"/>
  <c r="O1587" i="56"/>
  <c r="R1587" i="56"/>
  <c r="Y1587" i="56"/>
  <c r="O1643" i="56"/>
  <c r="R1643" i="56"/>
  <c r="Y1643" i="56"/>
  <c r="O1699" i="56"/>
  <c r="R1699" i="56"/>
  <c r="Y1699" i="56"/>
  <c r="O1755" i="56"/>
  <c r="R1755" i="56"/>
  <c r="Y1755" i="56"/>
  <c r="O1811" i="56"/>
  <c r="R1811" i="56"/>
  <c r="Y1811" i="56"/>
  <c r="O1867" i="56"/>
  <c r="R1867" i="56"/>
  <c r="Y1867" i="56"/>
  <c r="O298" i="56"/>
  <c r="R298" i="56"/>
  <c r="T298" i="56"/>
  <c r="Y298" i="56"/>
  <c r="O354" i="56"/>
  <c r="R354" i="56"/>
  <c r="T354" i="56"/>
  <c r="Y354" i="56"/>
  <c r="O410" i="56"/>
  <c r="R410" i="56"/>
  <c r="T410" i="56"/>
  <c r="Y410" i="56"/>
  <c r="O466" i="56"/>
  <c r="R466" i="56"/>
  <c r="T466" i="56"/>
  <c r="Y466" i="56"/>
  <c r="O522" i="56"/>
  <c r="R522" i="56"/>
  <c r="T522" i="56"/>
  <c r="Y522" i="56"/>
  <c r="O578" i="56"/>
  <c r="R578" i="56"/>
  <c r="T578" i="56"/>
  <c r="Y578" i="56"/>
  <c r="O634" i="56"/>
  <c r="R634" i="56"/>
  <c r="T634" i="56"/>
  <c r="Y634" i="56"/>
  <c r="O914" i="56"/>
  <c r="T914" i="56"/>
  <c r="O970" i="56"/>
  <c r="T970" i="56"/>
  <c r="O1082" i="56"/>
  <c r="R1082" i="56"/>
  <c r="T1082" i="56"/>
  <c r="Y1082" i="56"/>
  <c r="O1138" i="56"/>
  <c r="R1138" i="56"/>
  <c r="T1138" i="56"/>
  <c r="Y1138" i="56"/>
  <c r="O1194" i="56"/>
  <c r="R1194" i="56"/>
  <c r="T1194" i="56"/>
  <c r="Y1194" i="56"/>
  <c r="O1250" i="56"/>
  <c r="R1250" i="56"/>
  <c r="T1250" i="56"/>
  <c r="Y1250" i="56"/>
  <c r="O1306" i="56"/>
  <c r="R1306" i="56"/>
  <c r="T1306" i="56"/>
  <c r="Y1306" i="56"/>
  <c r="O1362" i="56"/>
  <c r="R1362" i="56"/>
  <c r="T1362" i="56"/>
  <c r="Y1362" i="56"/>
  <c r="O1642" i="56"/>
  <c r="R1642" i="56"/>
  <c r="T1642" i="56"/>
  <c r="O1754" i="56"/>
  <c r="R1754" i="56"/>
  <c r="T1754" i="56"/>
  <c r="Y1754" i="56"/>
  <c r="O1810" i="56"/>
  <c r="R1810" i="56"/>
  <c r="T1810" i="56"/>
  <c r="Y1810" i="56"/>
  <c r="O1866" i="56"/>
  <c r="R1866" i="56"/>
  <c r="T1866" i="56"/>
  <c r="Y1866" i="56"/>
  <c r="O296" i="56"/>
  <c r="R296" i="56"/>
  <c r="T296" i="56"/>
  <c r="Y296" i="56"/>
  <c r="O352" i="56"/>
  <c r="R352" i="56"/>
  <c r="T352" i="56"/>
  <c r="Y352" i="56"/>
  <c r="O408" i="56"/>
  <c r="R408" i="56"/>
  <c r="T408" i="56"/>
  <c r="Y408" i="56"/>
  <c r="O464" i="56"/>
  <c r="R464" i="56"/>
  <c r="T464" i="56"/>
  <c r="Y464" i="56"/>
  <c r="O520" i="56"/>
  <c r="R520" i="56"/>
  <c r="T520" i="56"/>
  <c r="Y520" i="56"/>
  <c r="O576" i="56"/>
  <c r="R576" i="56"/>
  <c r="T576" i="56"/>
  <c r="Y576" i="56"/>
  <c r="O632" i="56"/>
  <c r="R632" i="56"/>
  <c r="T632" i="56"/>
  <c r="Y632" i="56"/>
  <c r="O912" i="56"/>
  <c r="T912" i="56"/>
  <c r="O968" i="56"/>
  <c r="T968" i="56"/>
  <c r="T1080" i="56"/>
  <c r="Y1080" i="56"/>
  <c r="O1136" i="56"/>
  <c r="R1136" i="56"/>
  <c r="T1136" i="56"/>
  <c r="Y1136" i="56"/>
  <c r="O1192" i="56"/>
  <c r="R1192" i="56"/>
  <c r="T1192" i="56"/>
  <c r="Y1192" i="56"/>
  <c r="O1248" i="56"/>
  <c r="R1248" i="56"/>
  <c r="T1248" i="56"/>
  <c r="Y1248" i="56"/>
  <c r="O1304" i="56"/>
  <c r="R1304" i="56"/>
  <c r="T1304" i="56"/>
  <c r="Y1304" i="56"/>
  <c r="O1360" i="56"/>
  <c r="R1360" i="56"/>
  <c r="T1360" i="56"/>
  <c r="Y1360" i="56"/>
  <c r="O1416" i="56"/>
  <c r="R1416" i="56"/>
  <c r="T1416" i="56"/>
  <c r="Y1416" i="56"/>
  <c r="O1472" i="56"/>
  <c r="R1472" i="56"/>
  <c r="T1472" i="56"/>
  <c r="Y1472" i="56"/>
  <c r="O1528" i="56"/>
  <c r="R1528" i="56"/>
  <c r="T1528" i="56"/>
  <c r="Y1528" i="56"/>
  <c r="O1584" i="56"/>
  <c r="R1584" i="56"/>
  <c r="T1584" i="56"/>
  <c r="Y1584" i="56"/>
  <c r="O1640" i="56"/>
  <c r="R1640" i="56"/>
  <c r="T1640" i="56"/>
  <c r="Y1640" i="56"/>
  <c r="O1696" i="56"/>
  <c r="R1696" i="56"/>
  <c r="T1696" i="56"/>
  <c r="Y1696" i="56"/>
  <c r="O1752" i="56"/>
  <c r="R1752" i="56"/>
  <c r="T1752" i="56"/>
  <c r="Y1752" i="56"/>
  <c r="O1808" i="56"/>
  <c r="R1808" i="56"/>
  <c r="T1808" i="56"/>
  <c r="Y1808" i="56"/>
  <c r="O1864" i="56"/>
  <c r="R1864" i="56"/>
  <c r="T1864" i="56"/>
  <c r="Y1864" i="56"/>
  <c r="Y73" i="56"/>
  <c r="Y129" i="56"/>
  <c r="Y185" i="56"/>
  <c r="Y241" i="56"/>
  <c r="O297" i="56"/>
  <c r="R297" i="56"/>
  <c r="T297" i="56"/>
  <c r="Y297" i="56"/>
  <c r="O353" i="56"/>
  <c r="R353" i="56"/>
  <c r="T353" i="56"/>
  <c r="Y353" i="56"/>
  <c r="O409" i="56"/>
  <c r="R409" i="56"/>
  <c r="T409" i="56"/>
  <c r="Y409" i="56"/>
  <c r="O465" i="56"/>
  <c r="R465" i="56"/>
  <c r="T465" i="56"/>
  <c r="Y465" i="56"/>
  <c r="O521" i="56"/>
  <c r="R521" i="56"/>
  <c r="T521" i="56"/>
  <c r="Y521" i="56"/>
  <c r="O577" i="56"/>
  <c r="R577" i="56"/>
  <c r="T577" i="56"/>
  <c r="Y577" i="56"/>
  <c r="O633" i="56"/>
  <c r="R633" i="56"/>
  <c r="T633" i="56"/>
  <c r="Y633" i="56"/>
  <c r="O913" i="56"/>
  <c r="R913" i="56"/>
  <c r="T913" i="56"/>
  <c r="O969" i="56"/>
  <c r="R969" i="56"/>
  <c r="T969" i="56"/>
  <c r="O1025" i="56"/>
  <c r="R1025" i="56"/>
  <c r="T1025" i="56"/>
  <c r="Y1025" i="56"/>
  <c r="O1081" i="56"/>
  <c r="R1081" i="56"/>
  <c r="T1081" i="56"/>
  <c r="Y1081" i="56"/>
  <c r="O1137" i="56"/>
  <c r="R1137" i="56"/>
  <c r="T1137" i="56"/>
  <c r="Y1137" i="56"/>
  <c r="O1193" i="56"/>
  <c r="R1193" i="56"/>
  <c r="T1193" i="56"/>
  <c r="Y1193" i="56"/>
  <c r="O1249" i="56"/>
  <c r="R1249" i="56"/>
  <c r="T1249" i="56"/>
  <c r="Y1249" i="56"/>
  <c r="O1305" i="56"/>
  <c r="R1305" i="56"/>
  <c r="T1305" i="56"/>
  <c r="Y1305" i="56"/>
  <c r="O1361" i="56"/>
  <c r="R1361" i="56"/>
  <c r="T1361" i="56"/>
  <c r="Y1361" i="56"/>
  <c r="O1417" i="56"/>
  <c r="R1417" i="56"/>
  <c r="T1417" i="56"/>
  <c r="Y1417" i="56"/>
  <c r="O1473" i="56"/>
  <c r="R1473" i="56"/>
  <c r="T1473" i="56"/>
  <c r="Y1473" i="56"/>
  <c r="O1529" i="56"/>
  <c r="R1529" i="56"/>
  <c r="T1529" i="56"/>
  <c r="Y1529" i="56"/>
  <c r="O1585" i="56"/>
  <c r="R1585" i="56"/>
  <c r="T1585" i="56"/>
  <c r="Y1585" i="56"/>
  <c r="O1641" i="56"/>
  <c r="R1641" i="56"/>
  <c r="T1641" i="56"/>
  <c r="Y1641" i="56"/>
  <c r="O1697" i="56"/>
  <c r="R1697" i="56"/>
  <c r="T1697" i="56"/>
  <c r="Y1697" i="56"/>
  <c r="O1753" i="56"/>
  <c r="R1753" i="56"/>
  <c r="T1753" i="56"/>
  <c r="Y1753" i="56"/>
  <c r="O1809" i="56"/>
  <c r="R1809" i="56"/>
  <c r="T1809" i="56"/>
  <c r="Y1809" i="56"/>
  <c r="O1865" i="56"/>
  <c r="R1865" i="56"/>
  <c r="T1865" i="56"/>
  <c r="Y1865" i="56"/>
  <c r="Y71" i="56"/>
  <c r="Y127" i="56"/>
  <c r="Y183" i="56"/>
  <c r="Y239" i="56"/>
  <c r="O295" i="56"/>
  <c r="T295" i="56"/>
  <c r="Y295" i="56"/>
  <c r="O351" i="56"/>
  <c r="T351" i="56"/>
  <c r="Y351" i="56"/>
  <c r="O407" i="56"/>
  <c r="T407" i="56"/>
  <c r="Y407" i="56"/>
  <c r="O463" i="56"/>
  <c r="T463" i="56"/>
  <c r="Y463" i="56"/>
  <c r="O519" i="56"/>
  <c r="T519" i="56"/>
  <c r="Y519" i="56"/>
  <c r="O575" i="56"/>
  <c r="T575" i="56"/>
  <c r="Y575" i="56"/>
  <c r="O631" i="56"/>
  <c r="T631" i="56"/>
  <c r="Y631" i="56"/>
  <c r="O911" i="56"/>
  <c r="R911" i="56"/>
  <c r="T911" i="56"/>
  <c r="O967" i="56"/>
  <c r="R967" i="56"/>
  <c r="O1023" i="56"/>
  <c r="R1023" i="56"/>
  <c r="T1023" i="56"/>
  <c r="Y1023" i="56"/>
  <c r="O1079" i="56"/>
  <c r="R1079" i="56"/>
  <c r="T1079" i="56"/>
  <c r="Y1079" i="56"/>
  <c r="O1135" i="56"/>
  <c r="R1135" i="56"/>
  <c r="T1135" i="56"/>
  <c r="Y1135" i="56"/>
  <c r="O1191" i="56"/>
  <c r="R1191" i="56"/>
  <c r="T1191" i="56"/>
  <c r="Y1191" i="56"/>
  <c r="O1247" i="56"/>
  <c r="R1247" i="56"/>
  <c r="T1247" i="56"/>
  <c r="Y1247" i="56"/>
  <c r="O1303" i="56"/>
  <c r="R1303" i="56"/>
  <c r="T1303" i="56"/>
  <c r="Y1303" i="56"/>
  <c r="O1359" i="56"/>
  <c r="R1359" i="56"/>
  <c r="T1359" i="56"/>
  <c r="Y1359" i="56"/>
  <c r="O1415" i="56"/>
  <c r="R1415" i="56"/>
  <c r="T1415" i="56"/>
  <c r="O1471" i="56"/>
  <c r="R1471" i="56"/>
  <c r="O1527" i="56"/>
  <c r="R1527" i="56"/>
  <c r="T1527" i="56"/>
  <c r="Y1527" i="56"/>
  <c r="O1583" i="56"/>
  <c r="R1583" i="56"/>
  <c r="T1583" i="56"/>
  <c r="Y1583" i="56"/>
  <c r="O1639" i="56"/>
  <c r="R1639" i="56"/>
  <c r="T1639" i="56"/>
  <c r="Y1639" i="56"/>
  <c r="O1695" i="56"/>
  <c r="R1695" i="56"/>
  <c r="T1695" i="56"/>
  <c r="Y1695" i="56"/>
  <c r="O1751" i="56"/>
  <c r="R1751" i="56"/>
  <c r="T1751" i="56"/>
  <c r="Y1751" i="56"/>
  <c r="O1807" i="56"/>
  <c r="R1807" i="56"/>
  <c r="T1807" i="56"/>
  <c r="Y1807" i="56"/>
  <c r="O1863" i="56"/>
  <c r="R1863" i="56"/>
  <c r="T1863" i="56"/>
  <c r="Y1863" i="56"/>
  <c r="O290" i="56"/>
  <c r="R290" i="56"/>
  <c r="T290" i="56"/>
  <c r="Y290" i="56"/>
  <c r="O346" i="56"/>
  <c r="R346" i="56"/>
  <c r="T346" i="56"/>
  <c r="Y346" i="56"/>
  <c r="O402" i="56"/>
  <c r="R402" i="56"/>
  <c r="T402" i="56"/>
  <c r="Y402" i="56"/>
  <c r="O458" i="56"/>
  <c r="R458" i="56"/>
  <c r="T458" i="56"/>
  <c r="Y458" i="56"/>
  <c r="O514" i="56"/>
  <c r="R514" i="56"/>
  <c r="T514" i="56"/>
  <c r="Y514" i="56"/>
  <c r="O570" i="56"/>
  <c r="R570" i="56"/>
  <c r="T570" i="56"/>
  <c r="Y570" i="56"/>
  <c r="O626" i="56"/>
  <c r="R626" i="56"/>
  <c r="T626" i="56"/>
  <c r="Y626" i="56"/>
  <c r="Y682" i="56"/>
  <c r="Y738" i="56"/>
  <c r="Y794" i="56"/>
  <c r="Y850" i="56"/>
  <c r="O906" i="56"/>
  <c r="R906" i="56"/>
  <c r="T906" i="56"/>
  <c r="Y906" i="56"/>
  <c r="O962" i="56"/>
  <c r="R962" i="56"/>
  <c r="T962" i="56"/>
  <c r="Y962" i="56"/>
  <c r="O1018" i="56"/>
  <c r="R1018" i="56"/>
  <c r="T1018" i="56"/>
  <c r="Y1018" i="56"/>
  <c r="O1074" i="56"/>
  <c r="R1074" i="56"/>
  <c r="T1074" i="56"/>
  <c r="Y1074" i="56"/>
  <c r="O1130" i="56"/>
  <c r="R1130" i="56"/>
  <c r="T1130" i="56"/>
  <c r="Y1130" i="56"/>
  <c r="O1186" i="56"/>
  <c r="R1186" i="56"/>
  <c r="T1186" i="56"/>
  <c r="Y1186" i="56"/>
  <c r="O1242" i="56"/>
  <c r="R1242" i="56"/>
  <c r="T1242" i="56"/>
  <c r="Y1242" i="56"/>
  <c r="O1298" i="56"/>
  <c r="R1298" i="56"/>
  <c r="T1298" i="56"/>
  <c r="Y1298" i="56"/>
  <c r="O1354" i="56"/>
  <c r="R1354" i="56"/>
  <c r="T1354" i="56"/>
  <c r="Y1354" i="56"/>
  <c r="O1410" i="56"/>
  <c r="R1410" i="56"/>
  <c r="T1410" i="56"/>
  <c r="Y1410" i="56"/>
  <c r="O1466" i="56"/>
  <c r="R1466" i="56"/>
  <c r="T1466" i="56"/>
  <c r="Y1466" i="56"/>
  <c r="O1522" i="56"/>
  <c r="R1522" i="56"/>
  <c r="T1522" i="56"/>
  <c r="Y1522" i="56"/>
  <c r="O1578" i="56"/>
  <c r="R1578" i="56"/>
  <c r="T1578" i="56"/>
  <c r="Y1578" i="56"/>
  <c r="O1634" i="56"/>
  <c r="R1634" i="56"/>
  <c r="T1634" i="56"/>
  <c r="Y1634" i="56"/>
  <c r="O1690" i="56"/>
  <c r="R1690" i="56"/>
  <c r="T1690" i="56"/>
  <c r="Y1690" i="56"/>
  <c r="O1746" i="56"/>
  <c r="R1746" i="56"/>
  <c r="T1746" i="56"/>
  <c r="Y1746" i="56"/>
  <c r="O1802" i="56"/>
  <c r="R1802" i="56"/>
  <c r="T1802" i="56"/>
  <c r="Y1802" i="56"/>
  <c r="O1858" i="56"/>
  <c r="R1858" i="56"/>
  <c r="T1858" i="56"/>
  <c r="Y1858" i="56"/>
  <c r="Y65" i="56"/>
  <c r="Y121" i="56"/>
  <c r="Y177" i="56"/>
  <c r="Y233" i="56"/>
  <c r="O289" i="56"/>
  <c r="R289" i="56"/>
  <c r="T289" i="56"/>
  <c r="Y289" i="56"/>
  <c r="O345" i="56"/>
  <c r="R345" i="56"/>
  <c r="T345" i="56"/>
  <c r="Y345" i="56"/>
  <c r="O401" i="56"/>
  <c r="R401" i="56"/>
  <c r="T401" i="56"/>
  <c r="Y401" i="56"/>
  <c r="O457" i="56"/>
  <c r="R457" i="56"/>
  <c r="T457" i="56"/>
  <c r="Y457" i="56"/>
  <c r="O513" i="56"/>
  <c r="R513" i="56"/>
  <c r="T513" i="56"/>
  <c r="Y513" i="56"/>
  <c r="O569" i="56"/>
  <c r="R569" i="56"/>
  <c r="T569" i="56"/>
  <c r="Y569" i="56"/>
  <c r="O625" i="56"/>
  <c r="R625" i="56"/>
  <c r="T625" i="56"/>
  <c r="Y625" i="56"/>
  <c r="O905" i="56"/>
  <c r="R905" i="56"/>
  <c r="T905" i="56"/>
  <c r="O961" i="56"/>
  <c r="R961" i="56"/>
  <c r="T961" i="56"/>
  <c r="O1017" i="56"/>
  <c r="R1017" i="56"/>
  <c r="T1017" i="56"/>
  <c r="O1073" i="56"/>
  <c r="R1073" i="56"/>
  <c r="T1073" i="56"/>
  <c r="Y1073" i="56"/>
  <c r="O1129" i="56"/>
  <c r="R1129" i="56"/>
  <c r="T1129" i="56"/>
  <c r="Y1129" i="56"/>
  <c r="O1185" i="56"/>
  <c r="R1185" i="56"/>
  <c r="T1185" i="56"/>
  <c r="Y1185" i="56"/>
  <c r="O1241" i="56"/>
  <c r="R1241" i="56"/>
  <c r="T1241" i="56"/>
  <c r="Y1241" i="56"/>
  <c r="O1297" i="56"/>
  <c r="R1297" i="56"/>
  <c r="T1297" i="56"/>
  <c r="Y1297" i="56"/>
  <c r="O1353" i="56"/>
  <c r="R1353" i="56"/>
  <c r="T1353" i="56"/>
  <c r="Y1353" i="56"/>
  <c r="O1409" i="56"/>
  <c r="R1409" i="56"/>
  <c r="T1409" i="56"/>
  <c r="Y1409" i="56"/>
  <c r="O1465" i="56"/>
  <c r="R1465" i="56"/>
  <c r="T1465" i="56"/>
  <c r="Y1465" i="56"/>
  <c r="O1521" i="56"/>
  <c r="R1521" i="56"/>
  <c r="T1521" i="56"/>
  <c r="Y1521" i="56"/>
  <c r="O1577" i="56"/>
  <c r="R1577" i="56"/>
  <c r="T1577" i="56"/>
  <c r="Y1577" i="56"/>
  <c r="O1633" i="56"/>
  <c r="R1633" i="56"/>
  <c r="T1633" i="56"/>
  <c r="Y1633" i="56"/>
  <c r="O1689" i="56"/>
  <c r="R1689" i="56"/>
  <c r="T1689" i="56"/>
  <c r="Y1689" i="56"/>
  <c r="O1745" i="56"/>
  <c r="R1745" i="56"/>
  <c r="T1745" i="56"/>
  <c r="Y1745" i="56"/>
  <c r="O1801" i="56"/>
  <c r="R1801" i="56"/>
  <c r="T1801" i="56"/>
  <c r="Y1801" i="56"/>
  <c r="O1857" i="56"/>
  <c r="R1857" i="56"/>
  <c r="T1857" i="56"/>
  <c r="Y1857" i="56"/>
  <c r="O288" i="56"/>
  <c r="T288" i="56"/>
  <c r="Y288" i="56"/>
  <c r="O344" i="56"/>
  <c r="T344" i="56"/>
  <c r="Y344" i="56"/>
  <c r="O400" i="56"/>
  <c r="T400" i="56"/>
  <c r="Y400" i="56"/>
  <c r="O456" i="56"/>
  <c r="T456" i="56"/>
  <c r="Y456" i="56"/>
  <c r="O512" i="56"/>
  <c r="T512" i="56"/>
  <c r="Y512" i="56"/>
  <c r="O568" i="56"/>
  <c r="T568" i="56"/>
  <c r="Y568" i="56"/>
  <c r="O624" i="56"/>
  <c r="T624" i="56"/>
  <c r="Y624" i="56"/>
  <c r="Y680" i="56"/>
  <c r="Y736" i="56"/>
  <c r="Y792" i="56"/>
  <c r="Y848" i="56"/>
  <c r="O904" i="56"/>
  <c r="R904" i="56"/>
  <c r="Y904" i="56"/>
  <c r="O960" i="56"/>
  <c r="R960" i="56"/>
  <c r="Y960" i="56"/>
  <c r="O1016" i="56"/>
  <c r="R1016" i="56"/>
  <c r="Y1016" i="56"/>
  <c r="O1072" i="56"/>
  <c r="R1072" i="56"/>
  <c r="Y1072" i="56"/>
  <c r="O1128" i="56"/>
  <c r="R1128" i="56"/>
  <c r="Y1128" i="56"/>
  <c r="O1184" i="56"/>
  <c r="R1184" i="56"/>
  <c r="Y1184" i="56"/>
  <c r="O1240" i="56"/>
  <c r="R1240" i="56"/>
  <c r="Y1240" i="56"/>
  <c r="O1296" i="56"/>
  <c r="R1296" i="56"/>
  <c r="Y1296" i="56"/>
  <c r="O1352" i="56"/>
  <c r="R1352" i="56"/>
  <c r="Y1352" i="56"/>
  <c r="O1408" i="56"/>
  <c r="R1408" i="56"/>
  <c r="Y1408" i="56"/>
  <c r="O1464" i="56"/>
  <c r="R1464" i="56"/>
  <c r="Y1464" i="56"/>
  <c r="O1520" i="56"/>
  <c r="R1520" i="56"/>
  <c r="Y1520" i="56"/>
  <c r="O1576" i="56"/>
  <c r="R1576" i="56"/>
  <c r="Y1576" i="56"/>
  <c r="O1632" i="56"/>
  <c r="R1632" i="56"/>
  <c r="Y1632" i="56"/>
  <c r="O1688" i="56"/>
  <c r="R1688" i="56"/>
  <c r="Y1688" i="56"/>
  <c r="O1744" i="56"/>
  <c r="R1744" i="56"/>
  <c r="T1744" i="56"/>
  <c r="Y1744" i="56"/>
  <c r="O1800" i="56"/>
  <c r="R1800" i="56"/>
  <c r="T1800" i="56"/>
  <c r="Y1800" i="56"/>
  <c r="O1856" i="56"/>
  <c r="R1856" i="56"/>
  <c r="T1856" i="56"/>
  <c r="Y1856" i="56"/>
  <c r="O399" i="56"/>
  <c r="R399" i="56"/>
  <c r="T399" i="56"/>
  <c r="Y399" i="56"/>
  <c r="O455" i="56"/>
  <c r="R455" i="56"/>
  <c r="T455" i="56"/>
  <c r="Y455" i="56"/>
  <c r="O511" i="56"/>
  <c r="R511" i="56"/>
  <c r="T511" i="56"/>
  <c r="Y511" i="56"/>
  <c r="O567" i="56"/>
  <c r="R567" i="56"/>
  <c r="T567" i="56"/>
  <c r="Y567" i="56"/>
  <c r="O623" i="56"/>
  <c r="R623" i="56"/>
  <c r="T623" i="56"/>
  <c r="Y623" i="56"/>
  <c r="O679" i="56"/>
  <c r="R679" i="56"/>
  <c r="T679" i="56"/>
  <c r="Y679" i="56"/>
  <c r="O735" i="56"/>
  <c r="R735" i="56"/>
  <c r="T735" i="56"/>
  <c r="Y735" i="56"/>
  <c r="O791" i="56"/>
  <c r="R791" i="56"/>
  <c r="T791" i="56"/>
  <c r="Y791" i="56"/>
  <c r="O847" i="56"/>
  <c r="R847" i="56"/>
  <c r="T847" i="56"/>
  <c r="Y847" i="56"/>
  <c r="O903" i="56"/>
  <c r="R903" i="56"/>
  <c r="T903" i="56"/>
  <c r="Y903" i="56"/>
  <c r="O959" i="56"/>
  <c r="R959" i="56"/>
  <c r="T959" i="56"/>
  <c r="Y959" i="56"/>
  <c r="O1015" i="56"/>
  <c r="R1015" i="56"/>
  <c r="T1015" i="56"/>
  <c r="Y1015" i="56"/>
  <c r="O1071" i="56"/>
  <c r="R1071" i="56"/>
  <c r="T1071" i="56"/>
  <c r="Y1071" i="56"/>
  <c r="O1127" i="56"/>
  <c r="R1127" i="56"/>
  <c r="T1127" i="56"/>
  <c r="Y1127" i="56"/>
  <c r="O1183" i="56"/>
  <c r="R1183" i="56"/>
  <c r="T1183" i="56"/>
  <c r="Y1183" i="56"/>
  <c r="O1239" i="56"/>
  <c r="R1239" i="56"/>
  <c r="T1239" i="56"/>
  <c r="Y1239" i="56"/>
  <c r="O1295" i="56"/>
  <c r="R1295" i="56"/>
  <c r="T1295" i="56"/>
  <c r="Y1295" i="56"/>
  <c r="O1351" i="56"/>
  <c r="R1351" i="56"/>
  <c r="T1351" i="56"/>
  <c r="Y1351" i="56"/>
  <c r="O1407" i="56"/>
  <c r="R1407" i="56"/>
  <c r="T1407" i="56"/>
  <c r="Y1407" i="56"/>
  <c r="O1463" i="56"/>
  <c r="R1463" i="56"/>
  <c r="T1463" i="56"/>
  <c r="Y1463" i="56"/>
  <c r="O1519" i="56"/>
  <c r="R1519" i="56"/>
  <c r="T1519" i="56"/>
  <c r="Y1519" i="56"/>
  <c r="O1575" i="56"/>
  <c r="R1575" i="56"/>
  <c r="T1575" i="56"/>
  <c r="Y1575" i="56"/>
  <c r="O1631" i="56"/>
  <c r="R1631" i="56"/>
  <c r="T1631" i="56"/>
  <c r="Y1631" i="56"/>
  <c r="O1687" i="56"/>
  <c r="R1687" i="56"/>
  <c r="T1687" i="56"/>
  <c r="Y1687" i="56"/>
  <c r="O1743" i="56"/>
  <c r="R1743" i="56"/>
  <c r="T1743" i="56"/>
  <c r="Y1743" i="56"/>
  <c r="O1799" i="56"/>
  <c r="R1799" i="56"/>
  <c r="T1799" i="56"/>
  <c r="Y1799" i="56"/>
  <c r="O1855" i="56"/>
  <c r="R1855" i="56"/>
  <c r="T1855" i="56"/>
  <c r="Y1855" i="56"/>
  <c r="O398" i="56"/>
  <c r="R398" i="56"/>
  <c r="T398" i="56"/>
  <c r="Y398" i="56"/>
  <c r="O454" i="56"/>
  <c r="R454" i="56"/>
  <c r="T454" i="56"/>
  <c r="Y454" i="56"/>
  <c r="O510" i="56"/>
  <c r="R510" i="56"/>
  <c r="T510" i="56"/>
  <c r="Y510" i="56"/>
  <c r="O566" i="56"/>
  <c r="R566" i="56"/>
  <c r="T566" i="56"/>
  <c r="Y566" i="56"/>
  <c r="O622" i="56"/>
  <c r="R622" i="56"/>
  <c r="T622" i="56"/>
  <c r="Y622" i="56"/>
  <c r="O678" i="56"/>
  <c r="R678" i="56"/>
  <c r="T678" i="56"/>
  <c r="Y678" i="56"/>
  <c r="O734" i="56"/>
  <c r="R734" i="56"/>
  <c r="T734" i="56"/>
  <c r="Y734" i="56"/>
  <c r="O790" i="56"/>
  <c r="R790" i="56"/>
  <c r="T790" i="56"/>
  <c r="Y790" i="56"/>
  <c r="O846" i="56"/>
  <c r="R846" i="56"/>
  <c r="T846" i="56"/>
  <c r="Y846" i="56"/>
  <c r="O902" i="56"/>
  <c r="R902" i="56"/>
  <c r="T902" i="56"/>
  <c r="Y902" i="56"/>
  <c r="O958" i="56"/>
  <c r="R958" i="56"/>
  <c r="T958" i="56"/>
  <c r="Y958" i="56"/>
  <c r="O1014" i="56"/>
  <c r="R1014" i="56"/>
  <c r="T1014" i="56"/>
  <c r="Y1014" i="56"/>
  <c r="O1070" i="56"/>
  <c r="R1070" i="56"/>
  <c r="T1070" i="56"/>
  <c r="Y1070" i="56"/>
  <c r="O1126" i="56"/>
  <c r="R1126" i="56"/>
  <c r="T1126" i="56"/>
  <c r="Y1126" i="56"/>
  <c r="O1182" i="56"/>
  <c r="R1182" i="56"/>
  <c r="T1182" i="56"/>
  <c r="Y1182" i="56"/>
  <c r="O1238" i="56"/>
  <c r="R1238" i="56"/>
  <c r="T1238" i="56"/>
  <c r="Y1238" i="56"/>
  <c r="O1294" i="56"/>
  <c r="R1294" i="56"/>
  <c r="T1294" i="56"/>
  <c r="Y1294" i="56"/>
  <c r="O1350" i="56"/>
  <c r="R1350" i="56"/>
  <c r="T1350" i="56"/>
  <c r="Y1350" i="56"/>
  <c r="O1406" i="56"/>
  <c r="R1406" i="56"/>
  <c r="T1406" i="56"/>
  <c r="Y1406" i="56"/>
  <c r="O1462" i="56"/>
  <c r="R1462" i="56"/>
  <c r="T1462" i="56"/>
  <c r="Y1462" i="56"/>
  <c r="O1518" i="56"/>
  <c r="R1518" i="56"/>
  <c r="T1518" i="56"/>
  <c r="Y1518" i="56"/>
  <c r="O1574" i="56"/>
  <c r="R1574" i="56"/>
  <c r="T1574" i="56"/>
  <c r="Y1574" i="56"/>
  <c r="O1630" i="56"/>
  <c r="R1630" i="56"/>
  <c r="T1630" i="56"/>
  <c r="Y1630" i="56"/>
  <c r="O1686" i="56"/>
  <c r="R1686" i="56"/>
  <c r="T1686" i="56"/>
  <c r="Y1686" i="56"/>
  <c r="O1742" i="56"/>
  <c r="R1742" i="56"/>
  <c r="T1742" i="56"/>
  <c r="Y1742" i="56"/>
  <c r="O1798" i="56"/>
  <c r="R1798" i="56"/>
  <c r="T1798" i="56"/>
  <c r="Y1798" i="56"/>
  <c r="O1854" i="56"/>
  <c r="R1854" i="56"/>
  <c r="T1854" i="56"/>
  <c r="Y1854" i="56"/>
  <c r="O397" i="56"/>
  <c r="R397" i="56"/>
  <c r="T397" i="56"/>
  <c r="Y397" i="56"/>
  <c r="O453" i="56"/>
  <c r="R453" i="56"/>
  <c r="T453" i="56"/>
  <c r="Y453" i="56"/>
  <c r="O509" i="56"/>
  <c r="R509" i="56"/>
  <c r="T509" i="56"/>
  <c r="Y509" i="56"/>
  <c r="O565" i="56"/>
  <c r="R565" i="56"/>
  <c r="T565" i="56"/>
  <c r="Y565" i="56"/>
  <c r="O621" i="56"/>
  <c r="R621" i="56"/>
  <c r="T621" i="56"/>
  <c r="Y621" i="56"/>
  <c r="O677" i="56"/>
  <c r="R677" i="56"/>
  <c r="T677" i="56"/>
  <c r="Y677" i="56"/>
  <c r="O733" i="56"/>
  <c r="R733" i="56"/>
  <c r="T733" i="56"/>
  <c r="Y733" i="56"/>
  <c r="O789" i="56"/>
  <c r="R789" i="56"/>
  <c r="T789" i="56"/>
  <c r="Y789" i="56"/>
  <c r="O845" i="56"/>
  <c r="R845" i="56"/>
  <c r="T845" i="56"/>
  <c r="Y845" i="56"/>
  <c r="O901" i="56"/>
  <c r="R901" i="56"/>
  <c r="T901" i="56"/>
  <c r="Y901" i="56"/>
  <c r="O957" i="56"/>
  <c r="R957" i="56"/>
  <c r="T957" i="56"/>
  <c r="Y957" i="56"/>
  <c r="O1013" i="56"/>
  <c r="R1013" i="56"/>
  <c r="T1013" i="56"/>
  <c r="Y1013" i="56"/>
  <c r="O1069" i="56"/>
  <c r="R1069" i="56"/>
  <c r="T1069" i="56"/>
  <c r="Y1069" i="56"/>
  <c r="O1125" i="56"/>
  <c r="R1125" i="56"/>
  <c r="T1125" i="56"/>
  <c r="Y1125" i="56"/>
  <c r="O1181" i="56"/>
  <c r="R1181" i="56"/>
  <c r="T1181" i="56"/>
  <c r="Y1181" i="56"/>
  <c r="O1237" i="56"/>
  <c r="R1237" i="56"/>
  <c r="T1237" i="56"/>
  <c r="Y1237" i="56"/>
  <c r="O1293" i="56"/>
  <c r="R1293" i="56"/>
  <c r="T1293" i="56"/>
  <c r="Y1293" i="56"/>
  <c r="O1349" i="56"/>
  <c r="R1349" i="56"/>
  <c r="T1349" i="56"/>
  <c r="Y1349" i="56"/>
  <c r="O1405" i="56"/>
  <c r="R1405" i="56"/>
  <c r="T1405" i="56"/>
  <c r="Y1405" i="56"/>
  <c r="O1461" i="56"/>
  <c r="R1461" i="56"/>
  <c r="T1461" i="56"/>
  <c r="Y1461" i="56"/>
  <c r="O1517" i="56"/>
  <c r="R1517" i="56"/>
  <c r="Y1517" i="56"/>
  <c r="O1573" i="56"/>
  <c r="R1573" i="56"/>
  <c r="Y1573" i="56"/>
  <c r="O1629" i="56"/>
  <c r="R1629" i="56"/>
  <c r="T1629" i="56"/>
  <c r="Y1629" i="56"/>
  <c r="O1685" i="56"/>
  <c r="R1685" i="56"/>
  <c r="T1685" i="56"/>
  <c r="Y1685" i="56"/>
  <c r="O1741" i="56"/>
  <c r="R1741" i="56"/>
  <c r="T1741" i="56"/>
  <c r="Y1741" i="56"/>
  <c r="O1797" i="56"/>
  <c r="R1797" i="56"/>
  <c r="T1797" i="56"/>
  <c r="Y1797" i="56"/>
  <c r="O1853" i="56"/>
  <c r="R1853" i="56"/>
  <c r="T1853" i="56"/>
  <c r="Y1853" i="56"/>
  <c r="T693" i="56"/>
  <c r="T637" i="56"/>
  <c r="T1867" i="56"/>
  <c r="T1811" i="56"/>
  <c r="T1755" i="56"/>
  <c r="T1699" i="56"/>
  <c r="T1643" i="56"/>
  <c r="T1587" i="56"/>
  <c r="T1531" i="56"/>
  <c r="T1475" i="56"/>
  <c r="T1419" i="56"/>
  <c r="T1363" i="56"/>
  <c r="T1307" i="56"/>
  <c r="T1251" i="56"/>
  <c r="T1195" i="56"/>
  <c r="T1139" i="56"/>
  <c r="T1083" i="56"/>
  <c r="T1027" i="56"/>
  <c r="T971" i="56"/>
  <c r="T915" i="56"/>
  <c r="T859" i="56"/>
  <c r="T803" i="56"/>
  <c r="T747" i="56"/>
  <c r="T691" i="56"/>
  <c r="T635" i="56"/>
  <c r="T1471" i="56"/>
  <c r="T967" i="56"/>
  <c r="T1688" i="56"/>
  <c r="T1632" i="56"/>
  <c r="T1576" i="56"/>
  <c r="T1520" i="56"/>
  <c r="T1464" i="56"/>
  <c r="T1408" i="56"/>
  <c r="T1352" i="56"/>
  <c r="T1296" i="56"/>
  <c r="T1240" i="56"/>
  <c r="T1184" i="56"/>
  <c r="T1128" i="56"/>
  <c r="T1072" i="56"/>
  <c r="T1016" i="56"/>
  <c r="T960" i="56"/>
  <c r="T904" i="56"/>
  <c r="T1573" i="56"/>
  <c r="T1517" i="56"/>
  <c r="Y1851" i="56"/>
  <c r="T1851" i="56"/>
  <c r="R1851" i="56"/>
  <c r="O1851" i="56"/>
  <c r="Y1795" i="56"/>
  <c r="T1795" i="56"/>
  <c r="R1795" i="56"/>
  <c r="O1795" i="56"/>
  <c r="Y1739" i="56"/>
  <c r="T1739" i="56"/>
  <c r="R1739" i="56"/>
  <c r="O1739" i="56"/>
  <c r="Y1683" i="56"/>
  <c r="T1683" i="56"/>
  <c r="R1683" i="56"/>
  <c r="O1683" i="56"/>
  <c r="Y1627" i="56"/>
  <c r="T1627" i="56"/>
  <c r="R1627" i="56"/>
  <c r="O1627" i="56"/>
  <c r="Y1571" i="56"/>
  <c r="T1571" i="56"/>
  <c r="R1571" i="56"/>
  <c r="O1571" i="56"/>
  <c r="Y1515" i="56"/>
  <c r="T1515" i="56"/>
  <c r="R1515" i="56"/>
  <c r="O1515" i="56"/>
  <c r="Y1459" i="56"/>
  <c r="T1459" i="56"/>
  <c r="R1459" i="56"/>
  <c r="O1459" i="56"/>
  <c r="Y1403" i="56"/>
  <c r="T1403" i="56"/>
  <c r="R1403" i="56"/>
  <c r="O1403" i="56"/>
  <c r="Y1347" i="56"/>
  <c r="T1347" i="56"/>
  <c r="R1347" i="56"/>
  <c r="O1347" i="56"/>
  <c r="Y1291" i="56"/>
  <c r="T1291" i="56"/>
  <c r="R1291" i="56"/>
  <c r="O1291" i="56"/>
  <c r="Y1235" i="56"/>
  <c r="T1235" i="56"/>
  <c r="R1235" i="56"/>
  <c r="O1235" i="56"/>
  <c r="Y1179" i="56"/>
  <c r="T1179" i="56"/>
  <c r="R1179" i="56"/>
  <c r="O1179" i="56"/>
  <c r="Y1123" i="56"/>
  <c r="T1123" i="56"/>
  <c r="R1123" i="56"/>
  <c r="O1123" i="56"/>
  <c r="Y1067" i="56"/>
  <c r="T1067" i="56"/>
  <c r="R1067" i="56"/>
  <c r="O1067" i="56"/>
  <c r="Y1011" i="56"/>
  <c r="T1011" i="56"/>
  <c r="R1011" i="56"/>
  <c r="O1011" i="56"/>
  <c r="Y955" i="56"/>
  <c r="T955" i="56"/>
  <c r="R955" i="56"/>
  <c r="O955" i="56"/>
  <c r="Y899" i="56"/>
  <c r="T899" i="56"/>
  <c r="R899" i="56"/>
  <c r="O899" i="56"/>
  <c r="Y619" i="56"/>
  <c r="T619" i="56"/>
  <c r="R619" i="56"/>
  <c r="O619" i="56"/>
  <c r="Y563" i="56"/>
  <c r="T563" i="56"/>
  <c r="R563" i="56"/>
  <c r="O563" i="56"/>
  <c r="Y507" i="56"/>
  <c r="T507" i="56"/>
  <c r="R507" i="56"/>
  <c r="O507" i="56"/>
  <c r="Y451" i="56"/>
  <c r="T451" i="56"/>
  <c r="R451" i="56"/>
  <c r="O451" i="56"/>
  <c r="Y395" i="56"/>
  <c r="T395" i="56"/>
  <c r="R395" i="56"/>
  <c r="O395" i="56"/>
  <c r="Y339" i="56"/>
  <c r="T339" i="56"/>
  <c r="R339" i="56"/>
  <c r="O339" i="56"/>
  <c r="Y283" i="56"/>
  <c r="T283" i="56"/>
  <c r="R283" i="56"/>
  <c r="O283" i="56"/>
  <c r="Y227" i="56"/>
  <c r="Y171" i="56"/>
  <c r="Y115" i="56"/>
  <c r="Y59" i="56"/>
  <c r="Y60" i="56"/>
  <c r="Y116" i="56"/>
  <c r="Y172" i="56"/>
  <c r="Y228" i="56"/>
  <c r="O284" i="56"/>
  <c r="R284" i="56"/>
  <c r="T284" i="56"/>
  <c r="Y284" i="56"/>
  <c r="O340" i="56"/>
  <c r="R340" i="56"/>
  <c r="T340" i="56"/>
  <c r="Y340" i="56"/>
  <c r="O396" i="56"/>
  <c r="R396" i="56"/>
  <c r="T396" i="56"/>
  <c r="Y396" i="56"/>
  <c r="O452" i="56"/>
  <c r="R452" i="56"/>
  <c r="T452" i="56"/>
  <c r="Y452" i="56"/>
  <c r="O508" i="56"/>
  <c r="R508" i="56"/>
  <c r="T508" i="56"/>
  <c r="Y508" i="56"/>
  <c r="O564" i="56"/>
  <c r="R564" i="56"/>
  <c r="T564" i="56"/>
  <c r="Y564" i="56"/>
  <c r="O620" i="56"/>
  <c r="R620" i="56"/>
  <c r="T620" i="56"/>
  <c r="Y620" i="56"/>
  <c r="O900" i="56"/>
  <c r="R900" i="56"/>
  <c r="T900" i="56"/>
  <c r="Y900" i="56"/>
  <c r="O956" i="56"/>
  <c r="R956" i="56"/>
  <c r="T956" i="56"/>
  <c r="Y956" i="56"/>
  <c r="O1012" i="56"/>
  <c r="R1012" i="56"/>
  <c r="T1012" i="56"/>
  <c r="Y1012" i="56"/>
  <c r="O1068" i="56"/>
  <c r="R1068" i="56"/>
  <c r="T1068" i="56"/>
  <c r="Y1068" i="56"/>
  <c r="O1124" i="56"/>
  <c r="R1124" i="56"/>
  <c r="T1124" i="56"/>
  <c r="Y1124" i="56"/>
  <c r="O1180" i="56"/>
  <c r="R1180" i="56"/>
  <c r="T1180" i="56"/>
  <c r="Y1180" i="56"/>
  <c r="O1236" i="56"/>
  <c r="R1236" i="56"/>
  <c r="T1236" i="56"/>
  <c r="Y1236" i="56"/>
  <c r="O1292" i="56"/>
  <c r="R1292" i="56"/>
  <c r="T1292" i="56"/>
  <c r="Y1292" i="56"/>
  <c r="O1348" i="56"/>
  <c r="R1348" i="56"/>
  <c r="T1348" i="56"/>
  <c r="Y1348" i="56"/>
  <c r="O1404" i="56"/>
  <c r="R1404" i="56"/>
  <c r="T1404" i="56"/>
  <c r="Y1404" i="56"/>
  <c r="O1460" i="56"/>
  <c r="R1460" i="56"/>
  <c r="T1460" i="56"/>
  <c r="Y1460" i="56"/>
  <c r="O1516" i="56"/>
  <c r="R1516" i="56"/>
  <c r="T1516" i="56"/>
  <c r="Y1516" i="56"/>
  <c r="O1572" i="56"/>
  <c r="R1572" i="56"/>
  <c r="T1572" i="56"/>
  <c r="Y1572" i="56"/>
  <c r="O1628" i="56"/>
  <c r="R1628" i="56"/>
  <c r="T1628" i="56"/>
  <c r="Y1628" i="56"/>
  <c r="O1684" i="56"/>
  <c r="R1684" i="56"/>
  <c r="T1684" i="56"/>
  <c r="Y1684" i="56"/>
  <c r="O1740" i="56"/>
  <c r="R1740" i="56"/>
  <c r="T1740" i="56"/>
  <c r="Y1740" i="56"/>
  <c r="O1796" i="56"/>
  <c r="R1796" i="56"/>
  <c r="T1796" i="56"/>
  <c r="Y1796" i="56"/>
  <c r="O1852" i="56"/>
  <c r="R1852" i="56"/>
  <c r="T1852" i="56"/>
  <c r="Y1852" i="56"/>
  <c r="Y1847" i="56"/>
  <c r="T1847" i="56"/>
  <c r="R1847" i="56"/>
  <c r="O1847" i="56"/>
  <c r="Y1791" i="56"/>
  <c r="T1791" i="56"/>
  <c r="R1791" i="56"/>
  <c r="O1791" i="56"/>
  <c r="Y1735" i="56"/>
  <c r="T1735" i="56"/>
  <c r="R1735" i="56"/>
  <c r="O1735" i="56"/>
  <c r="Y1679" i="56"/>
  <c r="T1679" i="56"/>
  <c r="R1679" i="56"/>
  <c r="O1679" i="56"/>
  <c r="Y1623" i="56"/>
  <c r="T1623" i="56"/>
  <c r="R1623" i="56"/>
  <c r="O1623" i="56"/>
  <c r="Y1567" i="56"/>
  <c r="T1567" i="56"/>
  <c r="R1567" i="56"/>
  <c r="O1567" i="56"/>
  <c r="Y1511" i="56"/>
  <c r="T1511" i="56"/>
  <c r="R1511" i="56"/>
  <c r="O1511" i="56"/>
  <c r="Y1455" i="56"/>
  <c r="T1455" i="56"/>
  <c r="R1455" i="56"/>
  <c r="O1455" i="56"/>
  <c r="Y1399" i="56"/>
  <c r="T1399" i="56"/>
  <c r="R1399" i="56"/>
  <c r="O1399" i="56"/>
  <c r="Y1343" i="56"/>
  <c r="T1343" i="56"/>
  <c r="R1343" i="56"/>
  <c r="O1343" i="56"/>
  <c r="Y1287" i="56"/>
  <c r="T1287" i="56"/>
  <c r="R1287" i="56"/>
  <c r="O1287" i="56"/>
  <c r="Y1231" i="56"/>
  <c r="T1231" i="56"/>
  <c r="R1231" i="56"/>
  <c r="O1231" i="56"/>
  <c r="Y1175" i="56"/>
  <c r="T1175" i="56"/>
  <c r="R1175" i="56"/>
  <c r="O1175" i="56"/>
  <c r="Y1119" i="56"/>
  <c r="T1119" i="56"/>
  <c r="R1119" i="56"/>
  <c r="O1119" i="56"/>
  <c r="Y1063" i="56"/>
  <c r="T1063" i="56"/>
  <c r="R1063" i="56"/>
  <c r="O1063" i="56"/>
  <c r="Y1007" i="56"/>
  <c r="T1007" i="56"/>
  <c r="R1007" i="56"/>
  <c r="O1007" i="56"/>
  <c r="Y951" i="56"/>
  <c r="T951" i="56"/>
  <c r="R951" i="56"/>
  <c r="O951" i="56"/>
  <c r="Y895" i="56"/>
  <c r="T895" i="56"/>
  <c r="R895" i="56"/>
  <c r="O895" i="56"/>
  <c r="Y839" i="56"/>
  <c r="Y783" i="56"/>
  <c r="Y727" i="56"/>
  <c r="Y671" i="56"/>
  <c r="Y615" i="56"/>
  <c r="T615" i="56"/>
  <c r="R615" i="56"/>
  <c r="O615" i="56"/>
  <c r="Y559" i="56"/>
  <c r="T559" i="56"/>
  <c r="R559" i="56"/>
  <c r="O559" i="56"/>
  <c r="Y503" i="56"/>
  <c r="T503" i="56"/>
  <c r="R503" i="56"/>
  <c r="O503" i="56"/>
  <c r="Y447" i="56"/>
  <c r="T447" i="56"/>
  <c r="R447" i="56"/>
  <c r="O447" i="56"/>
  <c r="Y391" i="56"/>
  <c r="T391" i="56"/>
  <c r="R391" i="56"/>
  <c r="O391" i="56"/>
  <c r="Y335" i="56"/>
  <c r="Y279" i="56"/>
  <c r="Y223" i="56"/>
  <c r="Y167" i="56"/>
  <c r="Y111" i="56"/>
  <c r="Y55" i="56"/>
  <c r="Y56" i="56"/>
  <c r="Y112" i="56"/>
  <c r="Y168" i="56"/>
  <c r="Y224" i="56"/>
  <c r="Y280" i="56"/>
  <c r="Y336" i="56"/>
  <c r="O392" i="56"/>
  <c r="R392" i="56"/>
  <c r="T392" i="56"/>
  <c r="Y392" i="56"/>
  <c r="O448" i="56"/>
  <c r="R448" i="56"/>
  <c r="T448" i="56"/>
  <c r="Y448" i="56"/>
  <c r="O504" i="56"/>
  <c r="R504" i="56"/>
  <c r="T504" i="56"/>
  <c r="Y504" i="56"/>
  <c r="O560" i="56"/>
  <c r="R560" i="56"/>
  <c r="T560" i="56"/>
  <c r="Y560" i="56"/>
  <c r="O616" i="56"/>
  <c r="R616" i="56"/>
  <c r="T616" i="56"/>
  <c r="Y616" i="56"/>
  <c r="Y672" i="56"/>
  <c r="Y728" i="56"/>
  <c r="Y784" i="56"/>
  <c r="Y840" i="56"/>
  <c r="O896" i="56"/>
  <c r="R896" i="56"/>
  <c r="T896" i="56"/>
  <c r="Y896" i="56"/>
  <c r="O952" i="56"/>
  <c r="R952" i="56"/>
  <c r="T952" i="56"/>
  <c r="Y952" i="56"/>
  <c r="O1008" i="56"/>
  <c r="R1008" i="56"/>
  <c r="T1008" i="56"/>
  <c r="Y1008" i="56"/>
  <c r="O1064" i="56"/>
  <c r="R1064" i="56"/>
  <c r="T1064" i="56"/>
  <c r="Y1064" i="56"/>
  <c r="O1120" i="56"/>
  <c r="R1120" i="56"/>
  <c r="T1120" i="56"/>
  <c r="Y1120" i="56"/>
  <c r="O1176" i="56"/>
  <c r="R1176" i="56"/>
  <c r="T1176" i="56"/>
  <c r="Y1176" i="56"/>
  <c r="O1232" i="56"/>
  <c r="R1232" i="56"/>
  <c r="T1232" i="56"/>
  <c r="Y1232" i="56"/>
  <c r="O1288" i="56"/>
  <c r="R1288" i="56"/>
  <c r="T1288" i="56"/>
  <c r="Y1288" i="56"/>
  <c r="O1344" i="56"/>
  <c r="R1344" i="56"/>
  <c r="T1344" i="56"/>
  <c r="Y1344" i="56"/>
  <c r="O1400" i="56"/>
  <c r="R1400" i="56"/>
  <c r="T1400" i="56"/>
  <c r="Y1400" i="56"/>
  <c r="O1456" i="56"/>
  <c r="R1456" i="56"/>
  <c r="T1456" i="56"/>
  <c r="Y1456" i="56"/>
  <c r="O1512" i="56"/>
  <c r="R1512" i="56"/>
  <c r="T1512" i="56"/>
  <c r="Y1512" i="56"/>
  <c r="O1568" i="56"/>
  <c r="R1568" i="56"/>
  <c r="T1568" i="56"/>
  <c r="Y1568" i="56"/>
  <c r="O1624" i="56"/>
  <c r="R1624" i="56"/>
  <c r="T1624" i="56"/>
  <c r="Y1624" i="56"/>
  <c r="O1680" i="56"/>
  <c r="R1680" i="56"/>
  <c r="T1680" i="56"/>
  <c r="Y1680" i="56"/>
  <c r="O1736" i="56"/>
  <c r="R1736" i="56"/>
  <c r="T1736" i="56"/>
  <c r="Y1736" i="56"/>
  <c r="O1792" i="56"/>
  <c r="R1792" i="56"/>
  <c r="T1792" i="56"/>
  <c r="Y1792" i="56"/>
  <c r="O1848" i="56"/>
  <c r="R1848" i="56"/>
  <c r="T1848" i="56"/>
  <c r="Y1848" i="56"/>
  <c r="Y1843" i="56"/>
  <c r="Y1787" i="56"/>
  <c r="Y1731" i="56"/>
  <c r="Y1675" i="56"/>
  <c r="Y1619" i="56"/>
  <c r="Y1563" i="56"/>
  <c r="Y1507" i="56"/>
  <c r="Y1451" i="56"/>
  <c r="Y1395" i="56"/>
  <c r="Y1339" i="56"/>
  <c r="Y1283" i="56"/>
  <c r="Y1227" i="56"/>
  <c r="Y1171" i="56"/>
  <c r="Y1115" i="56"/>
  <c r="Y1059" i="56"/>
  <c r="Y1003" i="56"/>
  <c r="Y947" i="56"/>
  <c r="Y891" i="56"/>
  <c r="Y835" i="56"/>
  <c r="Y779" i="56"/>
  <c r="Y723" i="56"/>
  <c r="Y667" i="56"/>
  <c r="Y611" i="56"/>
  <c r="Y555" i="56"/>
  <c r="Y499" i="56"/>
  <c r="Y443" i="56"/>
  <c r="Y387" i="56"/>
  <c r="Y331" i="56"/>
  <c r="Y275" i="56"/>
  <c r="Y219" i="56"/>
  <c r="Y163" i="56"/>
  <c r="Y107" i="56"/>
  <c r="Y51" i="56"/>
  <c r="T1843" i="56"/>
  <c r="T1787" i="56"/>
  <c r="T1731" i="56"/>
  <c r="T1675" i="56"/>
  <c r="T1619" i="56"/>
  <c r="T1563" i="56"/>
  <c r="T1507" i="56"/>
  <c r="T1451" i="56"/>
  <c r="T1395" i="56"/>
  <c r="T1339" i="56"/>
  <c r="T1283" i="56"/>
  <c r="T1227" i="56"/>
  <c r="T1171" i="56"/>
  <c r="T1115" i="56"/>
  <c r="T1059" i="56"/>
  <c r="T1003" i="56"/>
  <c r="T947" i="56"/>
  <c r="T891" i="56"/>
  <c r="T835" i="56"/>
  <c r="T779" i="56"/>
  <c r="T723" i="56"/>
  <c r="T667" i="56"/>
  <c r="T611" i="56"/>
  <c r="T555" i="56"/>
  <c r="T499" i="56"/>
  <c r="T443" i="56"/>
  <c r="T387" i="56"/>
  <c r="T331" i="56"/>
  <c r="T275" i="56"/>
  <c r="T219" i="56"/>
  <c r="T163" i="56"/>
  <c r="T107" i="56"/>
  <c r="T51" i="56"/>
  <c r="R1787" i="56"/>
  <c r="R1731" i="56"/>
  <c r="R1675" i="56"/>
  <c r="R1619" i="56"/>
  <c r="R1563" i="56"/>
  <c r="R1507" i="56"/>
  <c r="R1451" i="56"/>
  <c r="R1395" i="56"/>
  <c r="R1339" i="56"/>
  <c r="R1283" i="56"/>
  <c r="R1227" i="56"/>
  <c r="R1171" i="56"/>
  <c r="R1115" i="56"/>
  <c r="R1059" i="56"/>
  <c r="R1003" i="56"/>
  <c r="R947" i="56"/>
  <c r="R891" i="56"/>
  <c r="R835" i="56"/>
  <c r="R779" i="56"/>
  <c r="R723" i="56"/>
  <c r="R667" i="56"/>
  <c r="R611" i="56"/>
  <c r="R555" i="56"/>
  <c r="R499" i="56"/>
  <c r="R443" i="56"/>
  <c r="R387" i="56"/>
  <c r="R331" i="56"/>
  <c r="R275" i="56"/>
  <c r="R219" i="56"/>
  <c r="R163" i="56"/>
  <c r="R107" i="56"/>
  <c r="R51" i="56"/>
  <c r="R1843" i="56"/>
  <c r="O1843" i="56"/>
  <c r="O1787" i="56"/>
  <c r="O1731" i="56"/>
  <c r="O1675" i="56"/>
  <c r="O1619" i="56"/>
  <c r="O1563" i="56"/>
  <c r="O1507" i="56"/>
  <c r="O1451" i="56"/>
  <c r="O1395" i="56"/>
  <c r="O1339" i="56"/>
  <c r="O1283" i="56"/>
  <c r="O1227" i="56"/>
  <c r="O1171" i="56"/>
  <c r="O1115" i="56"/>
  <c r="O1059" i="56"/>
  <c r="O1003" i="56"/>
  <c r="O947" i="56"/>
  <c r="O891" i="56"/>
  <c r="O835" i="56"/>
  <c r="O779" i="56"/>
  <c r="O723" i="56"/>
  <c r="O667" i="56"/>
  <c r="O611" i="56"/>
  <c r="O555" i="56"/>
  <c r="O499" i="56"/>
  <c r="O443" i="56"/>
  <c r="O387" i="56"/>
  <c r="O331" i="56"/>
  <c r="O275" i="56"/>
  <c r="O219" i="56"/>
  <c r="O163" i="56"/>
  <c r="O107" i="56"/>
  <c r="O51" i="56"/>
  <c r="O274" i="56"/>
  <c r="R274" i="56"/>
  <c r="T274" i="56"/>
  <c r="Y274" i="56"/>
  <c r="O330" i="56"/>
  <c r="R330" i="56"/>
  <c r="T330" i="56"/>
  <c r="Y330" i="56"/>
  <c r="O386" i="56"/>
  <c r="R386" i="56"/>
  <c r="T386" i="56"/>
  <c r="Y386" i="56"/>
  <c r="O442" i="56"/>
  <c r="R442" i="56"/>
  <c r="T442" i="56"/>
  <c r="Y442" i="56"/>
  <c r="O498" i="56"/>
  <c r="R498" i="56"/>
  <c r="T498" i="56"/>
  <c r="Y498" i="56"/>
  <c r="O554" i="56"/>
  <c r="R554" i="56"/>
  <c r="T554" i="56"/>
  <c r="Y554" i="56"/>
  <c r="O610" i="56"/>
  <c r="R610" i="56"/>
  <c r="T610" i="56"/>
  <c r="Y610" i="56"/>
  <c r="O890" i="56"/>
  <c r="R890" i="56"/>
  <c r="T890" i="56"/>
  <c r="O946" i="56"/>
  <c r="R946" i="56"/>
  <c r="T946" i="56"/>
  <c r="O1002" i="56"/>
  <c r="R1002" i="56"/>
  <c r="T1002" i="56"/>
  <c r="O1058" i="56"/>
  <c r="R1058" i="56"/>
  <c r="T1058" i="56"/>
  <c r="Y1058" i="56"/>
  <c r="O1114" i="56"/>
  <c r="R1114" i="56"/>
  <c r="T1114" i="56"/>
  <c r="Y1114" i="56"/>
  <c r="O1170" i="56"/>
  <c r="R1170" i="56"/>
  <c r="T1170" i="56"/>
  <c r="Y1170" i="56"/>
  <c r="O1226" i="56"/>
  <c r="R1226" i="56"/>
  <c r="T1226" i="56"/>
  <c r="Y1226" i="56"/>
  <c r="O1282" i="56"/>
  <c r="R1282" i="56"/>
  <c r="T1282" i="56"/>
  <c r="Y1282" i="56"/>
  <c r="O1338" i="56"/>
  <c r="R1338" i="56"/>
  <c r="T1338" i="56"/>
  <c r="Y1338" i="56"/>
  <c r="O1394" i="56"/>
  <c r="R1394" i="56"/>
  <c r="T1394" i="56"/>
  <c r="Y1394" i="56"/>
  <c r="O1450" i="56"/>
  <c r="R1450" i="56"/>
  <c r="T1450" i="56"/>
  <c r="Y1450" i="56"/>
  <c r="O1506" i="56"/>
  <c r="R1506" i="56"/>
  <c r="T1506" i="56"/>
  <c r="Y1506" i="56"/>
  <c r="O1562" i="56"/>
  <c r="R1562" i="56"/>
  <c r="T1562" i="56"/>
  <c r="Y1562" i="56"/>
  <c r="O1618" i="56"/>
  <c r="R1618" i="56"/>
  <c r="T1618" i="56"/>
  <c r="Y1618" i="56"/>
  <c r="O1674" i="56"/>
  <c r="R1674" i="56"/>
  <c r="T1674" i="56"/>
  <c r="Y1674" i="56"/>
  <c r="O1730" i="56"/>
  <c r="R1730" i="56"/>
  <c r="T1730" i="56"/>
  <c r="Y1730" i="56"/>
  <c r="O1786" i="56"/>
  <c r="R1786" i="56"/>
  <c r="T1786" i="56"/>
  <c r="Y1786" i="56"/>
  <c r="O1842" i="56"/>
  <c r="R1842" i="56"/>
  <c r="T1842" i="56"/>
  <c r="Y1842" i="56"/>
  <c r="O276" i="56"/>
  <c r="R276" i="56"/>
  <c r="T276" i="56"/>
  <c r="Y276" i="56"/>
  <c r="O332" i="56"/>
  <c r="R332" i="56"/>
  <c r="T332" i="56"/>
  <c r="Y332" i="56"/>
  <c r="O388" i="56"/>
  <c r="R388" i="56"/>
  <c r="T388" i="56"/>
  <c r="Y388" i="56"/>
  <c r="O444" i="56"/>
  <c r="R444" i="56"/>
  <c r="T444" i="56"/>
  <c r="Y444" i="56"/>
  <c r="O500" i="56"/>
  <c r="R500" i="56"/>
  <c r="T500" i="56"/>
  <c r="Y500" i="56"/>
  <c r="O556" i="56"/>
  <c r="R556" i="56"/>
  <c r="T556" i="56"/>
  <c r="Y556" i="56"/>
  <c r="O612" i="56"/>
  <c r="R612" i="56"/>
  <c r="T612" i="56"/>
  <c r="Y612" i="56"/>
  <c r="O892" i="56"/>
  <c r="R892" i="56"/>
  <c r="T892" i="56"/>
  <c r="O948" i="56"/>
  <c r="R948" i="56"/>
  <c r="T948" i="56"/>
  <c r="O1004" i="56"/>
  <c r="R1004" i="56"/>
  <c r="T1004" i="56"/>
  <c r="O1060" i="56"/>
  <c r="R1060" i="56"/>
  <c r="T1060" i="56"/>
  <c r="Y1060" i="56"/>
  <c r="O1116" i="56"/>
  <c r="R1116" i="56"/>
  <c r="T1116" i="56"/>
  <c r="Y1116" i="56"/>
  <c r="O1172" i="56"/>
  <c r="R1172" i="56"/>
  <c r="T1172" i="56"/>
  <c r="Y1172" i="56"/>
  <c r="O1228" i="56"/>
  <c r="R1228" i="56"/>
  <c r="T1228" i="56"/>
  <c r="Y1228" i="56"/>
  <c r="O1284" i="56"/>
  <c r="R1284" i="56"/>
  <c r="T1284" i="56"/>
  <c r="Y1284" i="56"/>
  <c r="O1340" i="56"/>
  <c r="R1340" i="56"/>
  <c r="T1340" i="56"/>
  <c r="Y1340" i="56"/>
  <c r="O1396" i="56"/>
  <c r="R1396" i="56"/>
  <c r="T1396" i="56"/>
  <c r="Y1396" i="56"/>
  <c r="O1452" i="56"/>
  <c r="R1452" i="56"/>
  <c r="T1452" i="56"/>
  <c r="Y1452" i="56"/>
  <c r="O1508" i="56"/>
  <c r="R1508" i="56"/>
  <c r="T1508" i="56"/>
  <c r="Y1508" i="56"/>
  <c r="O1564" i="56"/>
  <c r="R1564" i="56"/>
  <c r="T1564" i="56"/>
  <c r="Y1564" i="56"/>
  <c r="O1620" i="56"/>
  <c r="R1620" i="56"/>
  <c r="T1620" i="56"/>
  <c r="Y1620" i="56"/>
  <c r="O1676" i="56"/>
  <c r="R1676" i="56"/>
  <c r="T1676" i="56"/>
  <c r="Y1676" i="56"/>
  <c r="O1732" i="56"/>
  <c r="R1732" i="56"/>
  <c r="T1732" i="56"/>
  <c r="Y1732" i="56"/>
  <c r="O1788" i="56"/>
  <c r="R1788" i="56"/>
  <c r="T1788" i="56"/>
  <c r="Y1788" i="56"/>
  <c r="O1844" i="56"/>
  <c r="R1844" i="56"/>
  <c r="T1844" i="56"/>
  <c r="Y1844" i="56"/>
  <c r="O381" i="56"/>
  <c r="R381" i="56"/>
  <c r="T381" i="56"/>
  <c r="Y381" i="56"/>
  <c r="O437" i="56"/>
  <c r="R437" i="56"/>
  <c r="T437" i="56"/>
  <c r="Y437" i="56"/>
  <c r="O493" i="56"/>
  <c r="R493" i="56"/>
  <c r="T493" i="56"/>
  <c r="Y493" i="56"/>
  <c r="O549" i="56"/>
  <c r="R549" i="56"/>
  <c r="T549" i="56"/>
  <c r="Y549" i="56"/>
  <c r="O605" i="56"/>
  <c r="R605" i="56"/>
  <c r="T605" i="56"/>
  <c r="Y605" i="56"/>
  <c r="O661" i="56"/>
  <c r="R661" i="56"/>
  <c r="T661" i="56"/>
  <c r="Y661" i="56"/>
  <c r="O717" i="56"/>
  <c r="R717" i="56"/>
  <c r="T717" i="56"/>
  <c r="Y717" i="56"/>
  <c r="O773" i="56"/>
  <c r="R773" i="56"/>
  <c r="T773" i="56"/>
  <c r="Y773" i="56"/>
  <c r="O829" i="56"/>
  <c r="R829" i="56"/>
  <c r="T829" i="56"/>
  <c r="Y829" i="56"/>
  <c r="O885" i="56"/>
  <c r="R885" i="56"/>
  <c r="T885" i="56"/>
  <c r="Y885" i="56"/>
  <c r="O941" i="56"/>
  <c r="R941" i="56"/>
  <c r="T941" i="56"/>
  <c r="Y941" i="56"/>
  <c r="O997" i="56"/>
  <c r="R997" i="56"/>
  <c r="T997" i="56"/>
  <c r="Y997" i="56"/>
  <c r="O1053" i="56"/>
  <c r="R1053" i="56"/>
  <c r="T1053" i="56"/>
  <c r="Y1053" i="56"/>
  <c r="O1109" i="56"/>
  <c r="R1109" i="56"/>
  <c r="T1109" i="56"/>
  <c r="Y1109" i="56"/>
  <c r="O1165" i="56"/>
  <c r="R1165" i="56"/>
  <c r="T1165" i="56"/>
  <c r="Y1165" i="56"/>
  <c r="O1221" i="56"/>
  <c r="R1221" i="56"/>
  <c r="T1221" i="56"/>
  <c r="Y1221" i="56"/>
  <c r="O1277" i="56"/>
  <c r="R1277" i="56"/>
  <c r="T1277" i="56"/>
  <c r="Y1277" i="56"/>
  <c r="O1333" i="56"/>
  <c r="R1333" i="56"/>
  <c r="T1333" i="56"/>
  <c r="Y1333" i="56"/>
  <c r="O1389" i="56"/>
  <c r="R1389" i="56"/>
  <c r="T1389" i="56"/>
  <c r="Y1389" i="56"/>
  <c r="O1445" i="56"/>
  <c r="R1445" i="56"/>
  <c r="T1445" i="56"/>
  <c r="Y1445" i="56"/>
  <c r="O1501" i="56"/>
  <c r="R1501" i="56"/>
  <c r="T1501" i="56"/>
  <c r="Y1501" i="56"/>
  <c r="O1557" i="56"/>
  <c r="R1557" i="56"/>
  <c r="T1557" i="56"/>
  <c r="Y1557" i="56"/>
  <c r="O1613" i="56"/>
  <c r="R1613" i="56"/>
  <c r="T1613" i="56"/>
  <c r="Y1613" i="56"/>
  <c r="O1669" i="56"/>
  <c r="R1669" i="56"/>
  <c r="T1669" i="56"/>
  <c r="Y1669" i="56"/>
  <c r="O1725" i="56"/>
  <c r="R1725" i="56"/>
  <c r="T1725" i="56"/>
  <c r="Y1725" i="56"/>
  <c r="O1781" i="56"/>
  <c r="R1781" i="56"/>
  <c r="T1781" i="56"/>
  <c r="Y1781" i="56"/>
  <c r="O1837" i="56"/>
  <c r="R1837" i="56"/>
  <c r="T1837" i="56"/>
  <c r="Y1837" i="56"/>
  <c r="O384" i="56"/>
  <c r="R384" i="56"/>
  <c r="T384" i="56"/>
  <c r="Y384" i="56"/>
  <c r="O440" i="56"/>
  <c r="R440" i="56"/>
  <c r="T440" i="56"/>
  <c r="Y440" i="56"/>
  <c r="O496" i="56"/>
  <c r="R496" i="56"/>
  <c r="T496" i="56"/>
  <c r="Y496" i="56"/>
  <c r="O552" i="56"/>
  <c r="R552" i="56"/>
  <c r="T552" i="56"/>
  <c r="Y552" i="56"/>
  <c r="O608" i="56"/>
  <c r="R608" i="56"/>
  <c r="T608" i="56"/>
  <c r="Y608" i="56"/>
  <c r="O664" i="56"/>
  <c r="R664" i="56"/>
  <c r="T664" i="56"/>
  <c r="Y664" i="56"/>
  <c r="O720" i="56"/>
  <c r="R720" i="56"/>
  <c r="T720" i="56"/>
  <c r="Y720" i="56"/>
  <c r="O776" i="56"/>
  <c r="R776" i="56"/>
  <c r="T776" i="56"/>
  <c r="Y776" i="56"/>
  <c r="O832" i="56"/>
  <c r="R832" i="56"/>
  <c r="T832" i="56"/>
  <c r="Y832" i="56"/>
  <c r="O888" i="56"/>
  <c r="R888" i="56"/>
  <c r="T888" i="56"/>
  <c r="Y888" i="56"/>
  <c r="O944" i="56"/>
  <c r="R944" i="56"/>
  <c r="T944" i="56"/>
  <c r="Y944" i="56"/>
  <c r="O1000" i="56"/>
  <c r="R1000" i="56"/>
  <c r="T1000" i="56"/>
  <c r="Y1000" i="56"/>
  <c r="O1056" i="56"/>
  <c r="R1056" i="56"/>
  <c r="T1056" i="56"/>
  <c r="Y1056" i="56"/>
  <c r="O1112" i="56"/>
  <c r="R1112" i="56"/>
  <c r="T1112" i="56"/>
  <c r="Y1112" i="56"/>
  <c r="O1168" i="56"/>
  <c r="R1168" i="56"/>
  <c r="T1168" i="56"/>
  <c r="Y1168" i="56"/>
  <c r="O1224" i="56"/>
  <c r="R1224" i="56"/>
  <c r="T1224" i="56"/>
  <c r="Y1224" i="56"/>
  <c r="O1280" i="56"/>
  <c r="R1280" i="56"/>
  <c r="T1280" i="56"/>
  <c r="Y1280" i="56"/>
  <c r="O1336" i="56"/>
  <c r="R1336" i="56"/>
  <c r="T1336" i="56"/>
  <c r="Y1336" i="56"/>
  <c r="O1392" i="56"/>
  <c r="R1392" i="56"/>
  <c r="T1392" i="56"/>
  <c r="Y1392" i="56"/>
  <c r="O1448" i="56"/>
  <c r="R1448" i="56"/>
  <c r="T1448" i="56"/>
  <c r="Y1448" i="56"/>
  <c r="O1504" i="56"/>
  <c r="R1504" i="56"/>
  <c r="T1504" i="56"/>
  <c r="Y1504" i="56"/>
  <c r="O1560" i="56"/>
  <c r="R1560" i="56"/>
  <c r="T1560" i="56"/>
  <c r="Y1560" i="56"/>
  <c r="O1616" i="56"/>
  <c r="R1616" i="56"/>
  <c r="T1616" i="56"/>
  <c r="Y1616" i="56"/>
  <c r="O1672" i="56"/>
  <c r="R1672" i="56"/>
  <c r="T1672" i="56"/>
  <c r="Y1672" i="56"/>
  <c r="O1728" i="56"/>
  <c r="R1728" i="56"/>
  <c r="T1728" i="56"/>
  <c r="Y1728" i="56"/>
  <c r="O1784" i="56"/>
  <c r="R1784" i="56"/>
  <c r="T1784" i="56"/>
  <c r="Y1784" i="56"/>
  <c r="O1840" i="56"/>
  <c r="R1840" i="56"/>
  <c r="T1840" i="56"/>
  <c r="Y1840" i="56"/>
  <c r="Y47" i="56"/>
  <c r="Y103" i="56"/>
  <c r="Y159" i="56"/>
  <c r="Y215" i="56"/>
  <c r="O271" i="56"/>
  <c r="R271" i="56"/>
  <c r="T271" i="56"/>
  <c r="Y271" i="56"/>
  <c r="O327" i="56"/>
  <c r="R327" i="56"/>
  <c r="T327" i="56"/>
  <c r="Y327" i="56"/>
  <c r="O383" i="56"/>
  <c r="R383" i="56"/>
  <c r="T383" i="56"/>
  <c r="Y383" i="56"/>
  <c r="O439" i="56"/>
  <c r="R439" i="56"/>
  <c r="T439" i="56"/>
  <c r="Y439" i="56"/>
  <c r="O495" i="56"/>
  <c r="R495" i="56"/>
  <c r="T495" i="56"/>
  <c r="Y495" i="56"/>
  <c r="O551" i="56"/>
  <c r="R551" i="56"/>
  <c r="T551" i="56"/>
  <c r="Y551" i="56"/>
  <c r="O607" i="56"/>
  <c r="R607" i="56"/>
  <c r="T607" i="56"/>
  <c r="Y607" i="56"/>
  <c r="O887" i="56"/>
  <c r="R887" i="56"/>
  <c r="T887" i="56"/>
  <c r="O943" i="56"/>
  <c r="R943" i="56"/>
  <c r="T943" i="56"/>
  <c r="O1111" i="56"/>
  <c r="R1111" i="56"/>
  <c r="T1111" i="56"/>
  <c r="Y1111" i="56"/>
  <c r="O1167" i="56"/>
  <c r="R1167" i="56"/>
  <c r="T1167" i="56"/>
  <c r="Y1167" i="56"/>
  <c r="O1223" i="56"/>
  <c r="R1223" i="56"/>
  <c r="T1223" i="56"/>
  <c r="Y1223" i="56"/>
  <c r="O1279" i="56"/>
  <c r="R1279" i="56"/>
  <c r="T1279" i="56"/>
  <c r="Y1279" i="56"/>
  <c r="O1335" i="56"/>
  <c r="R1335" i="56"/>
  <c r="T1335" i="56"/>
  <c r="Y1335" i="56"/>
  <c r="O1391" i="56"/>
  <c r="R1391" i="56"/>
  <c r="T1391" i="56"/>
  <c r="Y1391" i="56"/>
  <c r="O1447" i="56"/>
  <c r="R1447" i="56"/>
  <c r="T1447" i="56"/>
  <c r="Y1447" i="56"/>
  <c r="O1503" i="56"/>
  <c r="R1503" i="56"/>
  <c r="T1503" i="56"/>
  <c r="Y1503" i="56"/>
  <c r="O1559" i="56"/>
  <c r="R1559" i="56"/>
  <c r="T1559" i="56"/>
  <c r="Y1559" i="56"/>
  <c r="O1615" i="56"/>
  <c r="R1615" i="56"/>
  <c r="T1615" i="56"/>
  <c r="Y1615" i="56"/>
  <c r="O1671" i="56"/>
  <c r="R1671" i="56"/>
  <c r="T1671" i="56"/>
  <c r="Y1671" i="56"/>
  <c r="O1727" i="56"/>
  <c r="R1727" i="56"/>
  <c r="T1727" i="56"/>
  <c r="Y1727" i="56"/>
  <c r="O1783" i="56"/>
  <c r="R1783" i="56"/>
  <c r="T1783" i="56"/>
  <c r="Y1783" i="56"/>
  <c r="O1839" i="56"/>
  <c r="R1839" i="56"/>
  <c r="T1839" i="56"/>
  <c r="Y1839" i="56"/>
  <c r="Y1841" i="56"/>
  <c r="T1841" i="56"/>
  <c r="R1841" i="56"/>
  <c r="O1841" i="56"/>
  <c r="Y1785" i="56"/>
  <c r="T1785" i="56"/>
  <c r="R1785" i="56"/>
  <c r="O1785" i="56"/>
  <c r="Y1729" i="56"/>
  <c r="T1729" i="56"/>
  <c r="R1729" i="56"/>
  <c r="O1729" i="56"/>
  <c r="Y1673" i="56"/>
  <c r="T1673" i="56"/>
  <c r="R1673" i="56"/>
  <c r="O1673" i="56"/>
  <c r="Y1617" i="56"/>
  <c r="T1617" i="56"/>
  <c r="R1617" i="56"/>
  <c r="O1617" i="56"/>
  <c r="Y1561" i="56"/>
  <c r="T1561" i="56"/>
  <c r="R1561" i="56"/>
  <c r="O1561" i="56"/>
  <c r="Y1505" i="56"/>
  <c r="T1505" i="56"/>
  <c r="R1505" i="56"/>
  <c r="O1505" i="56"/>
  <c r="Y1449" i="56"/>
  <c r="T1449" i="56"/>
  <c r="R1449" i="56"/>
  <c r="O1449" i="56"/>
  <c r="Y1393" i="56"/>
  <c r="T1393" i="56"/>
  <c r="R1393" i="56"/>
  <c r="O1393" i="56"/>
  <c r="Y1337" i="56"/>
  <c r="T1337" i="56"/>
  <c r="R1337" i="56"/>
  <c r="O1337" i="56"/>
  <c r="Y1281" i="56"/>
  <c r="T1281" i="56"/>
  <c r="R1281" i="56"/>
  <c r="O1281" i="56"/>
  <c r="Y1225" i="56"/>
  <c r="T1225" i="56"/>
  <c r="R1225" i="56"/>
  <c r="O1225" i="56"/>
  <c r="Y1169" i="56"/>
  <c r="T1169" i="56"/>
  <c r="R1169" i="56"/>
  <c r="O1169" i="56"/>
  <c r="Y1113" i="56"/>
  <c r="T1113" i="56"/>
  <c r="R1113" i="56"/>
  <c r="O1113" i="56"/>
  <c r="Y1057" i="56"/>
  <c r="T1057" i="56"/>
  <c r="R1057" i="56"/>
  <c r="O1057" i="56"/>
  <c r="Y1001" i="56"/>
  <c r="T1001" i="56"/>
  <c r="R1001" i="56"/>
  <c r="O1001" i="56"/>
  <c r="Y945" i="56"/>
  <c r="T945" i="56"/>
  <c r="R945" i="56"/>
  <c r="O945" i="56"/>
  <c r="Y889" i="56"/>
  <c r="T889" i="56"/>
  <c r="R889" i="56"/>
  <c r="O889" i="56"/>
  <c r="Y833" i="56"/>
  <c r="T833" i="56"/>
  <c r="R833" i="56"/>
  <c r="O833" i="56"/>
  <c r="Y777" i="56"/>
  <c r="T777" i="56"/>
  <c r="R777" i="56"/>
  <c r="O777" i="56"/>
  <c r="Y721" i="56"/>
  <c r="T721" i="56"/>
  <c r="R721" i="56"/>
  <c r="O721" i="56"/>
  <c r="Y665" i="56"/>
  <c r="T665" i="56"/>
  <c r="R665" i="56"/>
  <c r="O665" i="56"/>
  <c r="Y609" i="56"/>
  <c r="T609" i="56"/>
  <c r="R609" i="56"/>
  <c r="O609" i="56"/>
  <c r="Y553" i="56"/>
  <c r="T553" i="56"/>
  <c r="R553" i="56"/>
  <c r="O553" i="56"/>
  <c r="Y497" i="56"/>
  <c r="T497" i="56"/>
  <c r="R497" i="56"/>
  <c r="O497" i="56"/>
  <c r="Y441" i="56"/>
  <c r="T441" i="56"/>
  <c r="R441" i="56"/>
  <c r="O441" i="56"/>
  <c r="Y385" i="56"/>
  <c r="T385" i="56"/>
  <c r="R385" i="56"/>
  <c r="O385" i="56"/>
  <c r="Y329" i="56"/>
  <c r="T329" i="56"/>
  <c r="R329" i="56"/>
  <c r="O329" i="56"/>
  <c r="Y273" i="56"/>
  <c r="T273" i="56"/>
  <c r="R273" i="56"/>
  <c r="O273" i="56"/>
  <c r="Y217" i="56"/>
  <c r="Y161" i="56"/>
  <c r="Y105" i="56"/>
  <c r="Y49" i="56"/>
  <c r="Y46" i="56"/>
  <c r="Y102" i="56"/>
  <c r="Y158" i="56"/>
  <c r="Y214" i="56"/>
  <c r="O270" i="56"/>
  <c r="R270" i="56"/>
  <c r="Y270" i="56"/>
  <c r="O326" i="56"/>
  <c r="R326" i="56"/>
  <c r="Y326" i="56"/>
  <c r="O382" i="56"/>
  <c r="R382" i="56"/>
  <c r="Y382" i="56"/>
  <c r="O438" i="56"/>
  <c r="R438" i="56"/>
  <c r="Y438" i="56"/>
  <c r="O494" i="56"/>
  <c r="R494" i="56"/>
  <c r="Y494" i="56"/>
  <c r="O550" i="56"/>
  <c r="R550" i="56"/>
  <c r="Y550" i="56"/>
  <c r="O606" i="56"/>
  <c r="R606" i="56"/>
  <c r="Y606" i="56"/>
  <c r="O662" i="56"/>
  <c r="R662" i="56"/>
  <c r="Y662" i="56"/>
  <c r="O718" i="56"/>
  <c r="R718" i="56"/>
  <c r="Y718" i="56"/>
  <c r="O774" i="56"/>
  <c r="R774" i="56"/>
  <c r="Y774" i="56"/>
  <c r="O830" i="56"/>
  <c r="R830" i="56"/>
  <c r="Y830" i="56"/>
  <c r="O886" i="56"/>
  <c r="R886" i="56"/>
  <c r="Y886" i="56"/>
  <c r="O942" i="56"/>
  <c r="R942" i="56"/>
  <c r="Y942" i="56"/>
  <c r="O998" i="56"/>
  <c r="R998" i="56"/>
  <c r="Y998" i="56"/>
  <c r="O1054" i="56"/>
  <c r="R1054" i="56"/>
  <c r="Y1054" i="56"/>
  <c r="O1110" i="56"/>
  <c r="R1110" i="56"/>
  <c r="Y1110" i="56"/>
  <c r="O1166" i="56"/>
  <c r="R1166" i="56"/>
  <c r="Y1166" i="56"/>
  <c r="O1222" i="56"/>
  <c r="R1222" i="56"/>
  <c r="Y1222" i="56"/>
  <c r="O1278" i="56"/>
  <c r="R1278" i="56"/>
  <c r="Y1278" i="56"/>
  <c r="O1334" i="56"/>
  <c r="R1334" i="56"/>
  <c r="Y1334" i="56"/>
  <c r="O1390" i="56"/>
  <c r="R1390" i="56"/>
  <c r="Y1390" i="56"/>
  <c r="O1446" i="56"/>
  <c r="R1446" i="56"/>
  <c r="Y1446" i="56"/>
  <c r="O1502" i="56"/>
  <c r="R1502" i="56"/>
  <c r="Y1502" i="56"/>
  <c r="O1558" i="56"/>
  <c r="R1558" i="56"/>
  <c r="Y1558" i="56"/>
  <c r="O1614" i="56"/>
  <c r="R1614" i="56"/>
  <c r="Y1614" i="56"/>
  <c r="O1670" i="56"/>
  <c r="Y1670" i="56"/>
  <c r="O1726" i="56"/>
  <c r="Y1726" i="56"/>
  <c r="O1782" i="56"/>
  <c r="Y1782" i="56"/>
  <c r="O1838" i="56"/>
  <c r="R1838" i="56"/>
  <c r="T1838" i="56"/>
  <c r="Y1838" i="56"/>
  <c r="O378" i="56"/>
  <c r="R378" i="56"/>
  <c r="T378" i="56"/>
  <c r="Y378" i="56"/>
  <c r="O434" i="56"/>
  <c r="R434" i="56"/>
  <c r="T434" i="56"/>
  <c r="Y434" i="56"/>
  <c r="O490" i="56"/>
  <c r="R490" i="56"/>
  <c r="T490" i="56"/>
  <c r="Y490" i="56"/>
  <c r="O546" i="56"/>
  <c r="R546" i="56"/>
  <c r="T546" i="56"/>
  <c r="Y546" i="56"/>
  <c r="O602" i="56"/>
  <c r="R602" i="56"/>
  <c r="T602" i="56"/>
  <c r="Y602" i="56"/>
  <c r="O658" i="56"/>
  <c r="R658" i="56"/>
  <c r="T658" i="56"/>
  <c r="Y658" i="56"/>
  <c r="O714" i="56"/>
  <c r="R714" i="56"/>
  <c r="T714" i="56"/>
  <c r="Y714" i="56"/>
  <c r="O770" i="56"/>
  <c r="R770" i="56"/>
  <c r="T770" i="56"/>
  <c r="Y770" i="56"/>
  <c r="O826" i="56"/>
  <c r="R826" i="56"/>
  <c r="T826" i="56"/>
  <c r="Y826" i="56"/>
  <c r="O882" i="56"/>
  <c r="R882" i="56"/>
  <c r="T882" i="56"/>
  <c r="Y882" i="56"/>
  <c r="O938" i="56"/>
  <c r="R938" i="56"/>
  <c r="T938" i="56"/>
  <c r="Y938" i="56"/>
  <c r="O994" i="56"/>
  <c r="R994" i="56"/>
  <c r="T994" i="56"/>
  <c r="Y994" i="56"/>
  <c r="O1050" i="56"/>
  <c r="R1050" i="56"/>
  <c r="T1050" i="56"/>
  <c r="Y1050" i="56"/>
  <c r="O1106" i="56"/>
  <c r="R1106" i="56"/>
  <c r="T1106" i="56"/>
  <c r="Y1106" i="56"/>
  <c r="O1162" i="56"/>
  <c r="R1162" i="56"/>
  <c r="T1162" i="56"/>
  <c r="Y1162" i="56"/>
  <c r="O1218" i="56"/>
  <c r="R1218" i="56"/>
  <c r="T1218" i="56"/>
  <c r="Y1218" i="56"/>
  <c r="O1274" i="56"/>
  <c r="R1274" i="56"/>
  <c r="T1274" i="56"/>
  <c r="Y1274" i="56"/>
  <c r="O1330" i="56"/>
  <c r="R1330" i="56"/>
  <c r="T1330" i="56"/>
  <c r="Y1330" i="56"/>
  <c r="O1498" i="56"/>
  <c r="R1498" i="56"/>
  <c r="T1498" i="56"/>
  <c r="O1554" i="56"/>
  <c r="R1554" i="56"/>
  <c r="T1554" i="56"/>
  <c r="O1610" i="56"/>
  <c r="R1610" i="56"/>
  <c r="T1610" i="56"/>
  <c r="Y1610" i="56"/>
  <c r="O1666" i="56"/>
  <c r="R1666" i="56"/>
  <c r="T1666" i="56"/>
  <c r="O1722" i="56"/>
  <c r="R1722" i="56"/>
  <c r="T1722" i="56"/>
  <c r="Y1722" i="56"/>
  <c r="O1778" i="56"/>
  <c r="R1778" i="56"/>
  <c r="T1778" i="56"/>
  <c r="Y1778" i="56"/>
  <c r="O1834" i="56"/>
  <c r="R1834" i="56"/>
  <c r="T1834" i="56"/>
  <c r="Y1834" i="56"/>
  <c r="O376" i="56"/>
  <c r="R376" i="56"/>
  <c r="T376" i="56"/>
  <c r="Y376" i="56"/>
  <c r="O432" i="56"/>
  <c r="R432" i="56"/>
  <c r="T432" i="56"/>
  <c r="Y432" i="56"/>
  <c r="O488" i="56"/>
  <c r="R488" i="56"/>
  <c r="T488" i="56"/>
  <c r="Y488" i="56"/>
  <c r="O544" i="56"/>
  <c r="R544" i="56"/>
  <c r="T544" i="56"/>
  <c r="Y544" i="56"/>
  <c r="O600" i="56"/>
  <c r="R600" i="56"/>
  <c r="T600" i="56"/>
  <c r="Y600" i="56"/>
  <c r="O656" i="56"/>
  <c r="R656" i="56"/>
  <c r="T656" i="56"/>
  <c r="Y656" i="56"/>
  <c r="O712" i="56"/>
  <c r="R712" i="56"/>
  <c r="T712" i="56"/>
  <c r="Y712" i="56"/>
  <c r="O768" i="56"/>
  <c r="R768" i="56"/>
  <c r="T768" i="56"/>
  <c r="Y768" i="56"/>
  <c r="O824" i="56"/>
  <c r="R824" i="56"/>
  <c r="T824" i="56"/>
  <c r="Y824" i="56"/>
  <c r="O880" i="56"/>
  <c r="R880" i="56"/>
  <c r="T880" i="56"/>
  <c r="Y880" i="56"/>
  <c r="O936" i="56"/>
  <c r="R936" i="56"/>
  <c r="T936" i="56"/>
  <c r="Y936" i="56"/>
  <c r="O992" i="56"/>
  <c r="R992" i="56"/>
  <c r="T992" i="56"/>
  <c r="Y992" i="56"/>
  <c r="O1048" i="56"/>
  <c r="R1048" i="56"/>
  <c r="T1048" i="56"/>
  <c r="Y1048" i="56"/>
  <c r="O1104" i="56"/>
  <c r="R1104" i="56"/>
  <c r="T1104" i="56"/>
  <c r="Y1104" i="56"/>
  <c r="O1160" i="56"/>
  <c r="R1160" i="56"/>
  <c r="T1160" i="56"/>
  <c r="Y1160" i="56"/>
  <c r="O1216" i="56"/>
  <c r="R1216" i="56"/>
  <c r="T1216" i="56"/>
  <c r="Y1216" i="56"/>
  <c r="O1272" i="56"/>
  <c r="R1272" i="56"/>
  <c r="T1272" i="56"/>
  <c r="Y1272" i="56"/>
  <c r="O1328" i="56"/>
  <c r="R1328" i="56"/>
  <c r="T1328" i="56"/>
  <c r="Y1328" i="56"/>
  <c r="O1384" i="56"/>
  <c r="R1384" i="56"/>
  <c r="T1384" i="56"/>
  <c r="Y1384" i="56"/>
  <c r="O1440" i="56"/>
  <c r="R1440" i="56"/>
  <c r="T1440" i="56"/>
  <c r="Y1440" i="56"/>
  <c r="O1496" i="56"/>
  <c r="R1496" i="56"/>
  <c r="T1496" i="56"/>
  <c r="Y1496" i="56"/>
  <c r="O1552" i="56"/>
  <c r="R1552" i="56"/>
  <c r="T1552" i="56"/>
  <c r="Y1552" i="56"/>
  <c r="O1608" i="56"/>
  <c r="R1608" i="56"/>
  <c r="T1608" i="56"/>
  <c r="Y1608" i="56"/>
  <c r="O1664" i="56"/>
  <c r="R1664" i="56"/>
  <c r="T1664" i="56"/>
  <c r="Y1664" i="56"/>
  <c r="O1720" i="56"/>
  <c r="R1720" i="56"/>
  <c r="T1720" i="56"/>
  <c r="Y1720" i="56"/>
  <c r="O1776" i="56"/>
  <c r="R1776" i="56"/>
  <c r="T1776" i="56"/>
  <c r="Y1776" i="56"/>
  <c r="O1832" i="56"/>
  <c r="R1832" i="56"/>
  <c r="T1832" i="56"/>
  <c r="Y1832" i="56"/>
  <c r="O265" i="56"/>
  <c r="R265" i="56"/>
  <c r="T265" i="56"/>
  <c r="Y265" i="56"/>
  <c r="O321" i="56"/>
  <c r="R321" i="56"/>
  <c r="T321" i="56"/>
  <c r="Y321" i="56"/>
  <c r="O377" i="56"/>
  <c r="R377" i="56"/>
  <c r="T377" i="56"/>
  <c r="Y377" i="56"/>
  <c r="O433" i="56"/>
  <c r="R433" i="56"/>
  <c r="T433" i="56"/>
  <c r="Y433" i="56"/>
  <c r="O489" i="56"/>
  <c r="R489" i="56"/>
  <c r="T489" i="56"/>
  <c r="Y489" i="56"/>
  <c r="O545" i="56"/>
  <c r="R545" i="56"/>
  <c r="T545" i="56"/>
  <c r="Y545" i="56"/>
  <c r="O601" i="56"/>
  <c r="R601" i="56"/>
  <c r="T601" i="56"/>
  <c r="Y601" i="56"/>
  <c r="O657" i="56"/>
  <c r="R657" i="56"/>
  <c r="T657" i="56"/>
  <c r="O713" i="56"/>
  <c r="R713" i="56"/>
  <c r="T713" i="56"/>
  <c r="O769" i="56"/>
  <c r="R769" i="56"/>
  <c r="T769" i="56"/>
  <c r="T825" i="56"/>
  <c r="O881" i="56"/>
  <c r="R881" i="56"/>
  <c r="T881" i="56"/>
  <c r="Y881" i="56"/>
  <c r="O937" i="56"/>
  <c r="R937" i="56"/>
  <c r="T937" i="56"/>
  <c r="Y937" i="56"/>
  <c r="O993" i="56"/>
  <c r="R993" i="56"/>
  <c r="T993" i="56"/>
  <c r="Y993" i="56"/>
  <c r="O1049" i="56"/>
  <c r="R1049" i="56"/>
  <c r="T1049" i="56"/>
  <c r="Y1049" i="56"/>
  <c r="O1105" i="56"/>
  <c r="R1105" i="56"/>
  <c r="T1105" i="56"/>
  <c r="Y1105" i="56"/>
  <c r="O1161" i="56"/>
  <c r="R1161" i="56"/>
  <c r="T1161" i="56"/>
  <c r="Y1161" i="56"/>
  <c r="O1217" i="56"/>
  <c r="R1217" i="56"/>
  <c r="T1217" i="56"/>
  <c r="Y1217" i="56"/>
  <c r="O1273" i="56"/>
  <c r="R1273" i="56"/>
  <c r="T1273" i="56"/>
  <c r="Y1273" i="56"/>
  <c r="O1329" i="56"/>
  <c r="R1329" i="56"/>
  <c r="T1329" i="56"/>
  <c r="Y1329" i="56"/>
  <c r="O1385" i="56"/>
  <c r="R1385" i="56"/>
  <c r="T1385" i="56"/>
  <c r="Y1385" i="56"/>
  <c r="O1441" i="56"/>
  <c r="R1441" i="56"/>
  <c r="T1441" i="56"/>
  <c r="Y1441" i="56"/>
  <c r="O1497" i="56"/>
  <c r="R1497" i="56"/>
  <c r="T1497" i="56"/>
  <c r="Y1497" i="56"/>
  <c r="O1553" i="56"/>
  <c r="R1553" i="56"/>
  <c r="T1553" i="56"/>
  <c r="Y1553" i="56"/>
  <c r="O1609" i="56"/>
  <c r="R1609" i="56"/>
  <c r="T1609" i="56"/>
  <c r="Y1609" i="56"/>
  <c r="O1665" i="56"/>
  <c r="R1665" i="56"/>
  <c r="T1665" i="56"/>
  <c r="Y1665" i="56"/>
  <c r="O1721" i="56"/>
  <c r="R1721" i="56"/>
  <c r="T1721" i="56"/>
  <c r="Y1721" i="56"/>
  <c r="O1777" i="56"/>
  <c r="R1777" i="56"/>
  <c r="T1777" i="56"/>
  <c r="Y1777" i="56"/>
  <c r="O1833" i="56"/>
  <c r="R1833" i="56"/>
  <c r="T1833" i="56"/>
  <c r="Y1833" i="56"/>
  <c r="O263" i="56"/>
  <c r="R263" i="56"/>
  <c r="T263" i="56"/>
  <c r="O319" i="56"/>
  <c r="R319" i="56"/>
  <c r="O375" i="56"/>
  <c r="R375" i="56"/>
  <c r="T375" i="56"/>
  <c r="Y375" i="56"/>
  <c r="O431" i="56"/>
  <c r="R431" i="56"/>
  <c r="T431" i="56"/>
  <c r="Y431" i="56"/>
  <c r="O487" i="56"/>
  <c r="R487" i="56"/>
  <c r="T487" i="56"/>
  <c r="Y487" i="56"/>
  <c r="O543" i="56"/>
  <c r="R543" i="56"/>
  <c r="T543" i="56"/>
  <c r="Y543" i="56"/>
  <c r="O599" i="56"/>
  <c r="R599" i="56"/>
  <c r="T599" i="56"/>
  <c r="Y599" i="56"/>
  <c r="O655" i="56"/>
  <c r="R655" i="56"/>
  <c r="T655" i="56"/>
  <c r="Y655" i="56"/>
  <c r="O711" i="56"/>
  <c r="R711" i="56"/>
  <c r="T711" i="56"/>
  <c r="Y711" i="56"/>
  <c r="O767" i="56"/>
  <c r="R767" i="56"/>
  <c r="T767" i="56"/>
  <c r="Y767" i="56"/>
  <c r="O823" i="56"/>
  <c r="R823" i="56"/>
  <c r="T823" i="56"/>
  <c r="Y823" i="56"/>
  <c r="O879" i="56"/>
  <c r="R879" i="56"/>
  <c r="T879" i="56"/>
  <c r="Y879" i="56"/>
  <c r="O935" i="56"/>
  <c r="R935" i="56"/>
  <c r="T935" i="56"/>
  <c r="Y935" i="56"/>
  <c r="O991" i="56"/>
  <c r="R991" i="56"/>
  <c r="T991" i="56"/>
  <c r="Y991" i="56"/>
  <c r="O1047" i="56"/>
  <c r="R1047" i="56"/>
  <c r="T1047" i="56"/>
  <c r="Y1047" i="56"/>
  <c r="O1103" i="56"/>
  <c r="R1103" i="56"/>
  <c r="T1103" i="56"/>
  <c r="Y1103" i="56"/>
  <c r="O1159" i="56"/>
  <c r="R1159" i="56"/>
  <c r="T1159" i="56"/>
  <c r="Y1159" i="56"/>
  <c r="O1215" i="56"/>
  <c r="R1215" i="56"/>
  <c r="T1215" i="56"/>
  <c r="Y1215" i="56"/>
  <c r="O1271" i="56"/>
  <c r="R1271" i="56"/>
  <c r="T1271" i="56"/>
  <c r="Y1271" i="56"/>
  <c r="O1327" i="56"/>
  <c r="R1327" i="56"/>
  <c r="T1327" i="56"/>
  <c r="Y1327" i="56"/>
  <c r="O1383" i="56"/>
  <c r="R1383" i="56"/>
  <c r="T1383" i="56"/>
  <c r="Y1383" i="56"/>
  <c r="O1439" i="56"/>
  <c r="R1439" i="56"/>
  <c r="T1439" i="56"/>
  <c r="Y1439" i="56"/>
  <c r="O1495" i="56"/>
  <c r="R1495" i="56"/>
  <c r="T1495" i="56"/>
  <c r="Y1495" i="56"/>
  <c r="O1551" i="56"/>
  <c r="R1551" i="56"/>
  <c r="T1551" i="56"/>
  <c r="Y1551" i="56"/>
  <c r="O1607" i="56"/>
  <c r="R1607" i="56"/>
  <c r="T1607" i="56"/>
  <c r="Y1607" i="56"/>
  <c r="O1663" i="56"/>
  <c r="R1663" i="56"/>
  <c r="T1663" i="56"/>
  <c r="Y1663" i="56"/>
  <c r="O1719" i="56"/>
  <c r="R1719" i="56"/>
  <c r="T1719" i="56"/>
  <c r="Y1719" i="56"/>
  <c r="O1775" i="56"/>
  <c r="R1775" i="56"/>
  <c r="T1775" i="56"/>
  <c r="Y1775" i="56"/>
  <c r="O1831" i="56"/>
  <c r="R1831" i="56"/>
  <c r="T1831" i="56"/>
  <c r="Y1831" i="56"/>
  <c r="Y92" i="56"/>
  <c r="Y148" i="56"/>
  <c r="Y204" i="56"/>
  <c r="O260" i="56"/>
  <c r="T260" i="56"/>
  <c r="Y260" i="56"/>
  <c r="O316" i="56"/>
  <c r="T316" i="56"/>
  <c r="Y316" i="56"/>
  <c r="O372" i="56"/>
  <c r="T372" i="56"/>
  <c r="Y372" i="56"/>
  <c r="O428" i="56"/>
  <c r="T428" i="56"/>
  <c r="Y428" i="56"/>
  <c r="O484" i="56"/>
  <c r="T484" i="56"/>
  <c r="Y484" i="56"/>
  <c r="O540" i="56"/>
  <c r="R540" i="56"/>
  <c r="T540" i="56"/>
  <c r="Y540" i="56"/>
  <c r="O596" i="56"/>
  <c r="R596" i="56"/>
  <c r="T596" i="56"/>
  <c r="Y596" i="56"/>
  <c r="O652" i="56"/>
  <c r="R652" i="56"/>
  <c r="T652" i="56"/>
  <c r="Y652" i="56"/>
  <c r="O708" i="56"/>
  <c r="R708" i="56"/>
  <c r="T708" i="56"/>
  <c r="Y708" i="56"/>
  <c r="O764" i="56"/>
  <c r="R764" i="56"/>
  <c r="T764" i="56"/>
  <c r="Y764" i="56"/>
  <c r="O820" i="56"/>
  <c r="R820" i="56"/>
  <c r="T820" i="56"/>
  <c r="Y820" i="56"/>
  <c r="O876" i="56"/>
  <c r="R876" i="56"/>
  <c r="T876" i="56"/>
  <c r="Y876" i="56"/>
  <c r="O932" i="56"/>
  <c r="R932" i="56"/>
  <c r="T932" i="56"/>
  <c r="Y932" i="56"/>
  <c r="O988" i="56"/>
  <c r="R988" i="56"/>
  <c r="T988" i="56"/>
  <c r="Y988" i="56"/>
  <c r="O1044" i="56"/>
  <c r="R1044" i="56"/>
  <c r="T1044" i="56"/>
  <c r="Y1044" i="56"/>
  <c r="O1100" i="56"/>
  <c r="R1100" i="56"/>
  <c r="T1100" i="56"/>
  <c r="Y1100" i="56"/>
  <c r="O1156" i="56"/>
  <c r="R1156" i="56"/>
  <c r="T1156" i="56"/>
  <c r="Y1156" i="56"/>
  <c r="O1212" i="56"/>
  <c r="R1212" i="56"/>
  <c r="T1212" i="56"/>
  <c r="Y1212" i="56"/>
  <c r="O1268" i="56"/>
  <c r="R1268" i="56"/>
  <c r="T1268" i="56"/>
  <c r="Y1268" i="56"/>
  <c r="O1324" i="56"/>
  <c r="R1324" i="56"/>
  <c r="T1324" i="56"/>
  <c r="Y1324" i="56"/>
  <c r="O1380" i="56"/>
  <c r="R1380" i="56"/>
  <c r="T1380" i="56"/>
  <c r="Y1380" i="56"/>
  <c r="O1436" i="56"/>
  <c r="R1436" i="56"/>
  <c r="T1436" i="56"/>
  <c r="Y1436" i="56"/>
  <c r="O1492" i="56"/>
  <c r="R1492" i="56"/>
  <c r="T1492" i="56"/>
  <c r="Y1492" i="56"/>
  <c r="O1548" i="56"/>
  <c r="R1548" i="56"/>
  <c r="T1548" i="56"/>
  <c r="Y1548" i="56"/>
  <c r="O1604" i="56"/>
  <c r="R1604" i="56"/>
  <c r="T1604" i="56"/>
  <c r="Y1604" i="56"/>
  <c r="O1660" i="56"/>
  <c r="R1660" i="56"/>
  <c r="T1660" i="56"/>
  <c r="Y1660" i="56"/>
  <c r="O1716" i="56"/>
  <c r="R1716" i="56"/>
  <c r="T1716" i="56"/>
  <c r="Y1716" i="56"/>
  <c r="O1772" i="56"/>
  <c r="R1772" i="56"/>
  <c r="T1772" i="56"/>
  <c r="Y1772" i="56"/>
  <c r="O1828" i="56"/>
  <c r="R1828" i="56"/>
  <c r="T1828" i="56"/>
  <c r="Y1828" i="56"/>
  <c r="Y1826" i="56"/>
  <c r="T1826" i="56"/>
  <c r="R1826" i="56"/>
  <c r="O1826" i="56"/>
  <c r="Y1770" i="56"/>
  <c r="T1770" i="56"/>
  <c r="R1770" i="56"/>
  <c r="O1770" i="56"/>
  <c r="Y1714" i="56"/>
  <c r="T1714" i="56"/>
  <c r="R1714" i="56"/>
  <c r="O1714" i="56"/>
  <c r="Y1658" i="56"/>
  <c r="T1658" i="56"/>
  <c r="R1658" i="56"/>
  <c r="O1658" i="56"/>
  <c r="Y1602" i="56"/>
  <c r="T1602" i="56"/>
  <c r="R1602" i="56"/>
  <c r="O1602" i="56"/>
  <c r="Y1546" i="56"/>
  <c r="T1546" i="56"/>
  <c r="R1546" i="56"/>
  <c r="O1546" i="56"/>
  <c r="Y1490" i="56"/>
  <c r="T1490" i="56"/>
  <c r="R1490" i="56"/>
  <c r="O1490" i="56"/>
  <c r="Y1434" i="56"/>
  <c r="T1434" i="56"/>
  <c r="R1434" i="56"/>
  <c r="O1434" i="56"/>
  <c r="Y1378" i="56"/>
  <c r="T1378" i="56"/>
  <c r="R1378" i="56"/>
  <c r="O1378" i="56"/>
  <c r="Y1322" i="56"/>
  <c r="T1322" i="56"/>
  <c r="R1322" i="56"/>
  <c r="O1322" i="56"/>
  <c r="Y1266" i="56"/>
  <c r="T1266" i="56"/>
  <c r="R1266" i="56"/>
  <c r="O1266" i="56"/>
  <c r="Y1210" i="56"/>
  <c r="T1210" i="56"/>
  <c r="R1210" i="56"/>
  <c r="O1210" i="56"/>
  <c r="Y1154" i="56"/>
  <c r="T1154" i="56"/>
  <c r="R1154" i="56"/>
  <c r="O1154" i="56"/>
  <c r="Y1098" i="56"/>
  <c r="T1098" i="56"/>
  <c r="R1098" i="56"/>
  <c r="O1098" i="56"/>
  <c r="Y1042" i="56"/>
  <c r="T1042" i="56"/>
  <c r="R1042" i="56"/>
  <c r="O1042" i="56"/>
  <c r="Y986" i="56"/>
  <c r="T986" i="56"/>
  <c r="R986" i="56"/>
  <c r="O986" i="56"/>
  <c r="Y930" i="56"/>
  <c r="T930" i="56"/>
  <c r="R930" i="56"/>
  <c r="O930" i="56"/>
  <c r="Y874" i="56"/>
  <c r="T874" i="56"/>
  <c r="R874" i="56"/>
  <c r="O874" i="56"/>
  <c r="Y818" i="56"/>
  <c r="T818" i="56"/>
  <c r="R818" i="56"/>
  <c r="O818" i="56"/>
  <c r="Y762" i="56"/>
  <c r="T762" i="56"/>
  <c r="R762" i="56"/>
  <c r="O762" i="56"/>
  <c r="Y706" i="56"/>
  <c r="T706" i="56"/>
  <c r="R706" i="56"/>
  <c r="O706" i="56"/>
  <c r="Y650" i="56"/>
  <c r="T650" i="56"/>
  <c r="R650" i="56"/>
  <c r="O650" i="56"/>
  <c r="Y594" i="56"/>
  <c r="T594" i="56"/>
  <c r="R594" i="56"/>
  <c r="O594" i="56"/>
  <c r="Y538" i="56"/>
  <c r="T538" i="56"/>
  <c r="R538" i="56"/>
  <c r="O538" i="56"/>
  <c r="Y482" i="56"/>
  <c r="T482" i="56"/>
  <c r="O482" i="56"/>
  <c r="Y426" i="56"/>
  <c r="T426" i="56"/>
  <c r="O426" i="56"/>
  <c r="Y370" i="56"/>
  <c r="T370" i="56"/>
  <c r="O370" i="56"/>
  <c r="Y314" i="56"/>
  <c r="T314" i="56"/>
  <c r="O314" i="56"/>
  <c r="Y258" i="56"/>
  <c r="T258" i="56"/>
  <c r="O258" i="56"/>
  <c r="Y202" i="56"/>
  <c r="Y146" i="56"/>
  <c r="Y90" i="56"/>
  <c r="Y35" i="56"/>
  <c r="Y91" i="56"/>
  <c r="Y147" i="56"/>
  <c r="Y203" i="56"/>
  <c r="O259" i="56"/>
  <c r="R259" i="56"/>
  <c r="T259" i="56"/>
  <c r="Y259" i="56"/>
  <c r="O315" i="56"/>
  <c r="R315" i="56"/>
  <c r="T315" i="56"/>
  <c r="Y315" i="56"/>
  <c r="O371" i="56"/>
  <c r="R371" i="56"/>
  <c r="T371" i="56"/>
  <c r="Y371" i="56"/>
  <c r="O427" i="56"/>
  <c r="R427" i="56"/>
  <c r="T427" i="56"/>
  <c r="Y427" i="56"/>
  <c r="O483" i="56"/>
  <c r="R483" i="56"/>
  <c r="T483" i="56"/>
  <c r="Y483" i="56"/>
  <c r="O539" i="56"/>
  <c r="R539" i="56"/>
  <c r="T539" i="56"/>
  <c r="O595" i="56"/>
  <c r="R595" i="56"/>
  <c r="T595" i="56"/>
  <c r="O651" i="56"/>
  <c r="R651" i="56"/>
  <c r="T651" i="56"/>
  <c r="O707" i="56"/>
  <c r="R707" i="56"/>
  <c r="T707" i="56"/>
  <c r="O763" i="56"/>
  <c r="R763" i="56"/>
  <c r="T763" i="56"/>
  <c r="Y763" i="56"/>
  <c r="T819" i="56"/>
  <c r="O875" i="56"/>
  <c r="T875" i="56"/>
  <c r="O931" i="56"/>
  <c r="R931" i="56"/>
  <c r="T931" i="56"/>
  <c r="O987" i="56"/>
  <c r="R987" i="56"/>
  <c r="T987" i="56"/>
  <c r="O1043" i="56"/>
  <c r="R1043" i="56"/>
  <c r="T1043" i="56"/>
  <c r="O1099" i="56"/>
  <c r="R1099" i="56"/>
  <c r="T1099" i="56"/>
  <c r="O1155" i="56"/>
  <c r="R1155" i="56"/>
  <c r="T1155" i="56"/>
  <c r="O1211" i="56"/>
  <c r="R1211" i="56"/>
  <c r="T1211" i="56"/>
  <c r="O1267" i="56"/>
  <c r="R1267" i="56"/>
  <c r="T1267" i="56"/>
  <c r="O1323" i="56"/>
  <c r="R1323" i="56"/>
  <c r="T1323" i="56"/>
  <c r="O1379" i="56"/>
  <c r="R1379" i="56"/>
  <c r="T1379" i="56"/>
  <c r="O1435" i="56"/>
  <c r="R1435" i="56"/>
  <c r="T1435" i="56"/>
  <c r="O1491" i="56"/>
  <c r="R1491" i="56"/>
  <c r="T1491" i="56"/>
  <c r="O1547" i="56"/>
  <c r="R1547" i="56"/>
  <c r="T1547" i="56"/>
  <c r="O1603" i="56"/>
  <c r="R1603" i="56"/>
  <c r="T1603" i="56"/>
  <c r="O1659" i="56"/>
  <c r="R1659" i="56"/>
  <c r="T1659" i="56"/>
  <c r="O1715" i="56"/>
  <c r="R1715" i="56"/>
  <c r="T1715" i="56"/>
  <c r="Y1715" i="56"/>
  <c r="O1771" i="56"/>
  <c r="R1771" i="56"/>
  <c r="T1771" i="56"/>
  <c r="Y1771" i="56"/>
  <c r="O1827" i="56"/>
  <c r="R1827" i="56"/>
  <c r="T1827" i="56"/>
  <c r="Y1827" i="56"/>
  <c r="Y89" i="56"/>
  <c r="O257" i="56"/>
  <c r="R257" i="56"/>
  <c r="Y257" i="56"/>
  <c r="O313" i="56"/>
  <c r="R313" i="56"/>
  <c r="Y313" i="56"/>
  <c r="O369" i="56"/>
  <c r="R369" i="56"/>
  <c r="Y369" i="56"/>
  <c r="O425" i="56"/>
  <c r="R425" i="56"/>
  <c r="Y425" i="56"/>
  <c r="O481" i="56"/>
  <c r="R481" i="56"/>
  <c r="Y481" i="56"/>
  <c r="O537" i="56"/>
  <c r="R537" i="56"/>
  <c r="Y537" i="56"/>
  <c r="O593" i="56"/>
  <c r="R593" i="56"/>
  <c r="Y593" i="56"/>
  <c r="O649" i="56"/>
  <c r="R649" i="56"/>
  <c r="Y649" i="56"/>
  <c r="O705" i="56"/>
  <c r="R705" i="56"/>
  <c r="Y705" i="56"/>
  <c r="O761" i="56"/>
  <c r="R761" i="56"/>
  <c r="Y761" i="56"/>
  <c r="O817" i="56"/>
  <c r="R817" i="56"/>
  <c r="Y817" i="56"/>
  <c r="O873" i="56"/>
  <c r="R873" i="56"/>
  <c r="Y873" i="56"/>
  <c r="O929" i="56"/>
  <c r="R929" i="56"/>
  <c r="Y929" i="56"/>
  <c r="O985" i="56"/>
  <c r="R985" i="56"/>
  <c r="Y985" i="56"/>
  <c r="O1041" i="56"/>
  <c r="R1041" i="56"/>
  <c r="Y1041" i="56"/>
  <c r="O1097" i="56"/>
  <c r="R1097" i="56"/>
  <c r="Y1097" i="56"/>
  <c r="O1153" i="56"/>
  <c r="R1153" i="56"/>
  <c r="Y1153" i="56"/>
  <c r="O1209" i="56"/>
  <c r="R1209" i="56"/>
  <c r="Y1209" i="56"/>
  <c r="O1265" i="56"/>
  <c r="R1265" i="56"/>
  <c r="Y1265" i="56"/>
  <c r="O1321" i="56"/>
  <c r="R1321" i="56"/>
  <c r="T1321" i="56"/>
  <c r="Y1321" i="56"/>
  <c r="O1377" i="56"/>
  <c r="R1377" i="56"/>
  <c r="T1377" i="56"/>
  <c r="Y1377" i="56"/>
  <c r="O1433" i="56"/>
  <c r="R1433" i="56"/>
  <c r="T1433" i="56"/>
  <c r="Y1433" i="56"/>
  <c r="O1489" i="56"/>
  <c r="R1489" i="56"/>
  <c r="T1489" i="56"/>
  <c r="Y1489" i="56"/>
  <c r="O1545" i="56"/>
  <c r="R1545" i="56"/>
  <c r="T1545" i="56"/>
  <c r="Y1545" i="56"/>
  <c r="O1601" i="56"/>
  <c r="R1601" i="56"/>
  <c r="T1601" i="56"/>
  <c r="Y1601" i="56"/>
  <c r="O1657" i="56"/>
  <c r="R1657" i="56"/>
  <c r="T1657" i="56"/>
  <c r="Y1657" i="56"/>
  <c r="O1713" i="56"/>
  <c r="R1713" i="56"/>
  <c r="T1713" i="56"/>
  <c r="Y1713" i="56"/>
  <c r="O1769" i="56"/>
  <c r="R1769" i="56"/>
  <c r="T1769" i="56"/>
  <c r="Y1769" i="56"/>
  <c r="O1825" i="56"/>
  <c r="R1825" i="56"/>
  <c r="T1825" i="56"/>
  <c r="Y1825" i="56"/>
  <c r="R1782" i="56"/>
  <c r="T1782" i="56"/>
  <c r="R1670" i="56"/>
  <c r="T1670" i="56"/>
  <c r="R1726" i="56"/>
  <c r="T1726" i="56"/>
  <c r="T1614" i="56"/>
  <c r="T1558" i="56"/>
  <c r="T1502" i="56"/>
  <c r="T1446" i="56"/>
  <c r="T1390" i="56"/>
  <c r="T1334" i="56"/>
  <c r="T1278" i="56"/>
  <c r="T1222" i="56"/>
  <c r="T1166" i="56"/>
  <c r="T1110" i="56"/>
  <c r="T1054" i="56"/>
  <c r="T998" i="56"/>
  <c r="T942" i="56"/>
  <c r="T886" i="56"/>
  <c r="T830" i="56"/>
  <c r="T774" i="56"/>
  <c r="T718" i="56"/>
  <c r="T662" i="56"/>
  <c r="T606" i="56"/>
  <c r="T550" i="56"/>
  <c r="T494" i="56"/>
  <c r="T438" i="56"/>
  <c r="T382" i="56"/>
  <c r="T326" i="56"/>
  <c r="T270" i="56"/>
  <c r="T319" i="56"/>
  <c r="T1265" i="56"/>
  <c r="T1209" i="56"/>
  <c r="T1153" i="56"/>
  <c r="T1097" i="56"/>
  <c r="T1041" i="56"/>
  <c r="T985" i="56"/>
  <c r="T929" i="56"/>
  <c r="T873" i="56"/>
  <c r="T817" i="56"/>
  <c r="T761" i="56"/>
  <c r="T705" i="56"/>
  <c r="T649" i="56"/>
  <c r="T593" i="56"/>
  <c r="T537" i="56"/>
  <c r="T481" i="56"/>
  <c r="T425" i="56"/>
  <c r="T369" i="56"/>
  <c r="T313" i="56"/>
  <c r="T257" i="56"/>
  <c r="Y1814" i="56"/>
  <c r="T1814" i="56"/>
  <c r="R1814" i="56"/>
  <c r="O1814" i="56"/>
  <c r="Y1758" i="56"/>
  <c r="T1758" i="56"/>
  <c r="R1758" i="56"/>
  <c r="O1758" i="56"/>
  <c r="Y1702" i="56"/>
  <c r="T1702" i="56"/>
  <c r="R1702" i="56"/>
  <c r="O1702" i="56"/>
  <c r="Y1646" i="56"/>
  <c r="T1646" i="56"/>
  <c r="R1646" i="56"/>
  <c r="O1646" i="56"/>
  <c r="Y1590" i="56"/>
  <c r="T1590" i="56"/>
  <c r="R1590" i="56"/>
  <c r="O1590" i="56"/>
  <c r="Y1534" i="56"/>
  <c r="T1534" i="56"/>
  <c r="R1534" i="56"/>
  <c r="O1534" i="56"/>
  <c r="Y1478" i="56"/>
  <c r="T1478" i="56"/>
  <c r="R1478" i="56"/>
  <c r="O1478" i="56"/>
  <c r="Y1422" i="56"/>
  <c r="T1422" i="56"/>
  <c r="R1422" i="56"/>
  <c r="O1422" i="56"/>
  <c r="Y1366" i="56"/>
  <c r="T1366" i="56"/>
  <c r="R1366" i="56"/>
  <c r="O1366" i="56"/>
  <c r="Y1310" i="56"/>
  <c r="T1310" i="56"/>
  <c r="R1310" i="56"/>
  <c r="O1310" i="56"/>
  <c r="Y1254" i="56"/>
  <c r="T1254" i="56"/>
  <c r="R1254" i="56"/>
  <c r="O1254" i="56"/>
  <c r="Y1198" i="56"/>
  <c r="T1198" i="56"/>
  <c r="R1198" i="56"/>
  <c r="O1198" i="56"/>
  <c r="Y1142" i="56"/>
  <c r="T1142" i="56"/>
  <c r="R1142" i="56"/>
  <c r="O1142" i="56"/>
  <c r="Y1086" i="56"/>
  <c r="T1086" i="56"/>
  <c r="R1086" i="56"/>
  <c r="O1086" i="56"/>
  <c r="Y1030" i="56"/>
  <c r="T1030" i="56"/>
  <c r="R1030" i="56"/>
  <c r="O1030" i="56"/>
  <c r="Y974" i="56"/>
  <c r="T974" i="56"/>
  <c r="R974" i="56"/>
  <c r="O974" i="56"/>
  <c r="Y918" i="56"/>
  <c r="T918" i="56"/>
  <c r="R918" i="56"/>
  <c r="O918" i="56"/>
  <c r="Y862" i="56"/>
  <c r="T862" i="56"/>
  <c r="R862" i="56"/>
  <c r="O862" i="56"/>
  <c r="Y806" i="56"/>
  <c r="Y582" i="56"/>
  <c r="T582" i="56"/>
  <c r="R582" i="56"/>
  <c r="O582" i="56"/>
  <c r="Y526" i="56"/>
  <c r="T526" i="56"/>
  <c r="R526" i="56"/>
  <c r="O526" i="56"/>
  <c r="Y470" i="56"/>
  <c r="T470" i="56"/>
  <c r="R470" i="56"/>
  <c r="O470" i="56"/>
  <c r="Y414" i="56"/>
  <c r="T414" i="56"/>
  <c r="R414" i="56"/>
  <c r="O414" i="56"/>
  <c r="Y358" i="56"/>
  <c r="T358" i="56"/>
  <c r="R358" i="56"/>
  <c r="O358" i="56"/>
  <c r="Y302" i="56"/>
  <c r="T302" i="56"/>
  <c r="R302" i="56"/>
  <c r="O302" i="56"/>
  <c r="Y246" i="56"/>
  <c r="T246" i="56"/>
  <c r="R246" i="56"/>
  <c r="O246" i="56"/>
  <c r="O247" i="56"/>
  <c r="R247" i="56"/>
  <c r="T247" i="56"/>
  <c r="Y247" i="56"/>
  <c r="O303" i="56"/>
  <c r="R303" i="56"/>
  <c r="T303" i="56"/>
  <c r="Y303" i="56"/>
  <c r="O359" i="56"/>
  <c r="R359" i="56"/>
  <c r="T359" i="56"/>
  <c r="Y359" i="56"/>
  <c r="O415" i="56"/>
  <c r="R415" i="56"/>
  <c r="T415" i="56"/>
  <c r="Y415" i="56"/>
  <c r="O471" i="56"/>
  <c r="R471" i="56"/>
  <c r="T471" i="56"/>
  <c r="Y471" i="56"/>
  <c r="O527" i="56"/>
  <c r="R527" i="56"/>
  <c r="T527" i="56"/>
  <c r="Y527" i="56"/>
  <c r="O583" i="56"/>
  <c r="R583" i="56"/>
  <c r="T583" i="56"/>
  <c r="Y583" i="56"/>
  <c r="Y807" i="56"/>
  <c r="O863" i="56"/>
  <c r="R863" i="56"/>
  <c r="T863" i="56"/>
  <c r="Y863" i="56"/>
  <c r="O919" i="56"/>
  <c r="R919" i="56"/>
  <c r="T919" i="56"/>
  <c r="Y919" i="56"/>
  <c r="O975" i="56"/>
  <c r="R975" i="56"/>
  <c r="T975" i="56"/>
  <c r="Y975" i="56"/>
  <c r="O1031" i="56"/>
  <c r="R1031" i="56"/>
  <c r="T1031" i="56"/>
  <c r="Y1031" i="56"/>
  <c r="O1087" i="56"/>
  <c r="R1087" i="56"/>
  <c r="T1087" i="56"/>
  <c r="Y1087" i="56"/>
  <c r="O1143" i="56"/>
  <c r="R1143" i="56"/>
  <c r="T1143" i="56"/>
  <c r="Y1143" i="56"/>
  <c r="O1199" i="56"/>
  <c r="R1199" i="56"/>
  <c r="T1199" i="56"/>
  <c r="Y1199" i="56"/>
  <c r="O1255" i="56"/>
  <c r="R1255" i="56"/>
  <c r="T1255" i="56"/>
  <c r="Y1255" i="56"/>
  <c r="O1311" i="56"/>
  <c r="R1311" i="56"/>
  <c r="T1311" i="56"/>
  <c r="Y1311" i="56"/>
  <c r="O1367" i="56"/>
  <c r="R1367" i="56"/>
  <c r="T1367" i="56"/>
  <c r="Y1367" i="56"/>
  <c r="O1423" i="56"/>
  <c r="R1423" i="56"/>
  <c r="T1423" i="56"/>
  <c r="Y1423" i="56"/>
  <c r="O1479" i="56"/>
  <c r="R1479" i="56"/>
  <c r="T1479" i="56"/>
  <c r="Y1479" i="56"/>
  <c r="O1535" i="56"/>
  <c r="R1535" i="56"/>
  <c r="T1535" i="56"/>
  <c r="Y1535" i="56"/>
  <c r="O1591" i="56"/>
  <c r="R1591" i="56"/>
  <c r="T1591" i="56"/>
  <c r="Y1591" i="56"/>
  <c r="O1647" i="56"/>
  <c r="R1647" i="56"/>
  <c r="T1647" i="56"/>
  <c r="Y1647" i="56"/>
  <c r="O1703" i="56"/>
  <c r="R1703" i="56"/>
  <c r="T1703" i="56"/>
  <c r="Y1703" i="56"/>
  <c r="O1759" i="56"/>
  <c r="R1759" i="56"/>
  <c r="T1759" i="56"/>
  <c r="Y1759" i="56"/>
  <c r="O1815" i="56"/>
  <c r="R1815" i="56"/>
  <c r="T1815" i="56"/>
  <c r="Y1815" i="56"/>
  <c r="O24" i="56"/>
  <c r="T24" i="56"/>
  <c r="Y24" i="56"/>
  <c r="O80" i="56"/>
  <c r="T80" i="56"/>
  <c r="Y80" i="56"/>
  <c r="O136" i="56"/>
  <c r="T136" i="56"/>
  <c r="Y136" i="56"/>
  <c r="O192" i="56"/>
  <c r="T192" i="56"/>
  <c r="Y192" i="56"/>
  <c r="O248" i="56"/>
  <c r="T248" i="56"/>
  <c r="Y248" i="56"/>
  <c r="O304" i="56"/>
  <c r="T304" i="56"/>
  <c r="Y304" i="56"/>
  <c r="O360" i="56"/>
  <c r="T360" i="56"/>
  <c r="Y360" i="56"/>
  <c r="O416" i="56"/>
  <c r="T416" i="56"/>
  <c r="Y416" i="56"/>
  <c r="O472" i="56"/>
  <c r="R472" i="56"/>
  <c r="Y472" i="56"/>
  <c r="O528" i="56"/>
  <c r="T528" i="56"/>
  <c r="Y528" i="56"/>
  <c r="O584" i="56"/>
  <c r="T584" i="56"/>
  <c r="Y584" i="56"/>
  <c r="O640" i="56"/>
  <c r="T640" i="56"/>
  <c r="Y640" i="56"/>
  <c r="O696" i="56"/>
  <c r="R696" i="56"/>
  <c r="T696" i="56"/>
  <c r="Y696" i="56"/>
  <c r="O752" i="56"/>
  <c r="R752" i="56"/>
  <c r="Y752" i="56"/>
  <c r="O808" i="56"/>
  <c r="T808" i="56"/>
  <c r="Y808" i="56"/>
  <c r="O864" i="56"/>
  <c r="R864" i="56"/>
  <c r="T864" i="56"/>
  <c r="Y864" i="56"/>
  <c r="O920" i="56"/>
  <c r="R920" i="56"/>
  <c r="Y920" i="56"/>
  <c r="O976" i="56"/>
  <c r="R976" i="56"/>
  <c r="T976" i="56"/>
  <c r="Y976" i="56"/>
  <c r="O1032" i="56"/>
  <c r="R1032" i="56"/>
  <c r="Y1032" i="56"/>
  <c r="O1088" i="56"/>
  <c r="R1088" i="56"/>
  <c r="T1088" i="56"/>
  <c r="Y1088" i="56"/>
  <c r="O1144" i="56"/>
  <c r="R1144" i="56"/>
  <c r="Y1144" i="56"/>
  <c r="O1200" i="56"/>
  <c r="R1200" i="56"/>
  <c r="T1200" i="56"/>
  <c r="Y1200" i="56"/>
  <c r="O1256" i="56"/>
  <c r="R1256" i="56"/>
  <c r="Y1256" i="56"/>
  <c r="O1312" i="56"/>
  <c r="R1312" i="56"/>
  <c r="T1312" i="56"/>
  <c r="Y1312" i="56"/>
  <c r="O1368" i="56"/>
  <c r="R1368" i="56"/>
  <c r="Y1368" i="56"/>
  <c r="O1424" i="56"/>
  <c r="R1424" i="56"/>
  <c r="T1424" i="56"/>
  <c r="Y1424" i="56"/>
  <c r="O1480" i="56"/>
  <c r="R1480" i="56"/>
  <c r="Y1480" i="56"/>
  <c r="O1536" i="56"/>
  <c r="R1536" i="56"/>
  <c r="T1536" i="56"/>
  <c r="Y1536" i="56"/>
  <c r="O1592" i="56"/>
  <c r="R1592" i="56"/>
  <c r="Y1592" i="56"/>
  <c r="O1648" i="56"/>
  <c r="R1648" i="56"/>
  <c r="T1648" i="56"/>
  <c r="Y1648" i="56"/>
  <c r="O1704" i="56"/>
  <c r="R1704" i="56"/>
  <c r="Y1704" i="56"/>
  <c r="O1760" i="56"/>
  <c r="R1760" i="56"/>
  <c r="T1760" i="56"/>
  <c r="Y1760" i="56"/>
  <c r="O1816" i="56"/>
  <c r="R1816" i="56"/>
  <c r="Y1816" i="56"/>
  <c r="Y1823" i="56"/>
  <c r="T1823" i="56"/>
  <c r="R1823" i="56"/>
  <c r="O1823" i="56"/>
  <c r="Y1767" i="56"/>
  <c r="T1767" i="56"/>
  <c r="R1767" i="56"/>
  <c r="O1767" i="56"/>
  <c r="Y1711" i="56"/>
  <c r="T1711" i="56"/>
  <c r="R1711" i="56"/>
  <c r="O1711" i="56"/>
  <c r="Y1655" i="56"/>
  <c r="T1655" i="56"/>
  <c r="R1655" i="56"/>
  <c r="O1655" i="56"/>
  <c r="Y1599" i="56"/>
  <c r="T1599" i="56"/>
  <c r="R1599" i="56"/>
  <c r="O1599" i="56"/>
  <c r="Y1543" i="56"/>
  <c r="T1543" i="56"/>
  <c r="R1543" i="56"/>
  <c r="O1543" i="56"/>
  <c r="Y1487" i="56"/>
  <c r="T1487" i="56"/>
  <c r="R1487" i="56"/>
  <c r="O1487" i="56"/>
  <c r="Y1431" i="56"/>
  <c r="T1431" i="56"/>
  <c r="R1431" i="56"/>
  <c r="O1431" i="56"/>
  <c r="Y1375" i="56"/>
  <c r="T1375" i="56"/>
  <c r="R1375" i="56"/>
  <c r="O1375" i="56"/>
  <c r="Y1319" i="56"/>
  <c r="T1319" i="56"/>
  <c r="R1319" i="56"/>
  <c r="O1319" i="56"/>
  <c r="Y1263" i="56"/>
  <c r="T1263" i="56"/>
  <c r="R1263" i="56"/>
  <c r="O1263" i="56"/>
  <c r="Y1207" i="56"/>
  <c r="T1207" i="56"/>
  <c r="R1207" i="56"/>
  <c r="O1207" i="56"/>
  <c r="Y1151" i="56"/>
  <c r="T1151" i="56"/>
  <c r="R1151" i="56"/>
  <c r="O1151" i="56"/>
  <c r="Y1095" i="56"/>
  <c r="T1095" i="56"/>
  <c r="R1095" i="56"/>
  <c r="O1095" i="56"/>
  <c r="Y1039" i="56"/>
  <c r="T1039" i="56"/>
  <c r="R1039" i="56"/>
  <c r="O1039" i="56"/>
  <c r="Y983" i="56"/>
  <c r="T983" i="56"/>
  <c r="R983" i="56"/>
  <c r="O983" i="56"/>
  <c r="Y927" i="56"/>
  <c r="T927" i="56"/>
  <c r="R927" i="56"/>
  <c r="O927" i="56"/>
  <c r="Y871" i="56"/>
  <c r="T871" i="56"/>
  <c r="R871" i="56"/>
  <c r="O871" i="56"/>
  <c r="Y815" i="56"/>
  <c r="Y759" i="56"/>
  <c r="Y703" i="56"/>
  <c r="Y647" i="56"/>
  <c r="Y591" i="56"/>
  <c r="T591" i="56"/>
  <c r="O591" i="56"/>
  <c r="Y535" i="56"/>
  <c r="T535" i="56"/>
  <c r="O535" i="56"/>
  <c r="Y479" i="56"/>
  <c r="T479" i="56"/>
  <c r="O479" i="56"/>
  <c r="Y423" i="56"/>
  <c r="T423" i="56"/>
  <c r="O423" i="56"/>
  <c r="Y367" i="56"/>
  <c r="T367" i="56"/>
  <c r="O367" i="56"/>
  <c r="Y311" i="56"/>
  <c r="T311" i="56"/>
  <c r="O311" i="56"/>
  <c r="Y255" i="56"/>
  <c r="T255" i="56"/>
  <c r="O255" i="56"/>
  <c r="Y199" i="56"/>
  <c r="T199" i="56"/>
  <c r="O199" i="56"/>
  <c r="Y143" i="56"/>
  <c r="T143" i="56"/>
  <c r="O143" i="56"/>
  <c r="Y87" i="56"/>
  <c r="T87" i="56"/>
  <c r="O87" i="56"/>
  <c r="Y31" i="56"/>
  <c r="T31" i="56"/>
  <c r="O31" i="56"/>
  <c r="Y1710" i="56"/>
  <c r="Y1766" i="56"/>
  <c r="Y1822" i="56"/>
  <c r="T1822" i="56"/>
  <c r="R1822" i="56"/>
  <c r="O1822" i="56"/>
  <c r="T1766" i="56"/>
  <c r="O1766" i="56"/>
  <c r="T1710" i="56"/>
  <c r="R1710" i="56"/>
  <c r="O1710" i="56"/>
  <c r="Y1654" i="56"/>
  <c r="T1654" i="56"/>
  <c r="Y1598" i="56"/>
  <c r="T1598" i="56"/>
  <c r="O1598" i="56"/>
  <c r="Y1542" i="56"/>
  <c r="T1542" i="56"/>
  <c r="R1542" i="56"/>
  <c r="O1542" i="56"/>
  <c r="Y1486" i="56"/>
  <c r="T1486" i="56"/>
  <c r="R1486" i="56"/>
  <c r="O1486" i="56"/>
  <c r="Y1430" i="56"/>
  <c r="T1430" i="56"/>
  <c r="Y1374" i="56"/>
  <c r="T1374" i="56"/>
  <c r="Y1318" i="56"/>
  <c r="T1318" i="56"/>
  <c r="Y1262" i="56"/>
  <c r="T1262" i="56"/>
  <c r="Y1206" i="56"/>
  <c r="T1206" i="56"/>
  <c r="Y1150" i="56"/>
  <c r="T1150" i="56"/>
  <c r="Y1094" i="56"/>
  <c r="T1094" i="56"/>
  <c r="Y1038" i="56"/>
  <c r="T1038" i="56"/>
  <c r="Y982" i="56"/>
  <c r="T982" i="56"/>
  <c r="Y926" i="56"/>
  <c r="T926" i="56"/>
  <c r="Y870" i="56"/>
  <c r="T870" i="56"/>
  <c r="Y814" i="56"/>
  <c r="T814" i="56"/>
  <c r="Y758" i="56"/>
  <c r="T758" i="56"/>
  <c r="T702" i="56"/>
  <c r="Y646" i="56"/>
  <c r="T646" i="56"/>
  <c r="Y590" i="56"/>
  <c r="T590" i="56"/>
  <c r="Y534" i="56"/>
  <c r="T534" i="56"/>
  <c r="Y478" i="56"/>
  <c r="T478" i="56"/>
  <c r="Y310" i="56"/>
  <c r="T254" i="56"/>
  <c r="Y198" i="56"/>
  <c r="T198" i="56"/>
  <c r="T142" i="56"/>
  <c r="Y86" i="56"/>
  <c r="T86" i="56"/>
  <c r="Y30" i="56"/>
  <c r="T30" i="56"/>
  <c r="Y1821" i="56"/>
  <c r="T1821" i="56"/>
  <c r="R1821" i="56"/>
  <c r="O1821" i="56"/>
  <c r="Y1765" i="56"/>
  <c r="T1765" i="56"/>
  <c r="R1765" i="56"/>
  <c r="O1765" i="56"/>
  <c r="Y1709" i="56"/>
  <c r="T1709" i="56"/>
  <c r="R1709" i="56"/>
  <c r="O1709" i="56"/>
  <c r="Y1653" i="56"/>
  <c r="T1653" i="56"/>
  <c r="R1653" i="56"/>
  <c r="O1653" i="56"/>
  <c r="Y1597" i="56"/>
  <c r="T1597" i="56"/>
  <c r="R1597" i="56"/>
  <c r="O1597" i="56"/>
  <c r="Y1541" i="56"/>
  <c r="T1541" i="56"/>
  <c r="R1541" i="56"/>
  <c r="O1541" i="56"/>
  <c r="Y1485" i="56"/>
  <c r="T1485" i="56"/>
  <c r="R1485" i="56"/>
  <c r="O1485" i="56"/>
  <c r="Y1429" i="56"/>
  <c r="T1429" i="56"/>
  <c r="R1429" i="56"/>
  <c r="O1429" i="56"/>
  <c r="Y1373" i="56"/>
  <c r="T1373" i="56"/>
  <c r="R1373" i="56"/>
  <c r="O1373" i="56"/>
  <c r="Y1317" i="56"/>
  <c r="T1317" i="56"/>
  <c r="R1317" i="56"/>
  <c r="O1317" i="56"/>
  <c r="Y1261" i="56"/>
  <c r="T1261" i="56"/>
  <c r="R1261" i="56"/>
  <c r="O1261" i="56"/>
  <c r="Y1205" i="56"/>
  <c r="T1205" i="56"/>
  <c r="R1205" i="56"/>
  <c r="O1205" i="56"/>
  <c r="Y1149" i="56"/>
  <c r="T1149" i="56"/>
  <c r="R1149" i="56"/>
  <c r="O1149" i="56"/>
  <c r="Y1093" i="56"/>
  <c r="T1093" i="56"/>
  <c r="R1093" i="56"/>
  <c r="O1093" i="56"/>
  <c r="Y1037" i="56"/>
  <c r="T1037" i="56"/>
  <c r="R1037" i="56"/>
  <c r="O1037" i="56"/>
  <c r="Y981" i="56"/>
  <c r="T981" i="56"/>
  <c r="R981" i="56"/>
  <c r="O981" i="56"/>
  <c r="Y925" i="56"/>
  <c r="T925" i="56"/>
  <c r="R925" i="56"/>
  <c r="O925" i="56"/>
  <c r="Y869" i="56"/>
  <c r="T869" i="56"/>
  <c r="R869" i="56"/>
  <c r="O869" i="56"/>
  <c r="Y813" i="56"/>
  <c r="Y757" i="56"/>
  <c r="Y701" i="56"/>
  <c r="Y645" i="56"/>
  <c r="Y589" i="56"/>
  <c r="T589" i="56"/>
  <c r="O589" i="56"/>
  <c r="Y533" i="56"/>
  <c r="T533" i="56"/>
  <c r="O533" i="56"/>
  <c r="Y477" i="56"/>
  <c r="T477" i="56"/>
  <c r="O477" i="56"/>
  <c r="Y421" i="56"/>
  <c r="T421" i="56"/>
  <c r="O421" i="56"/>
  <c r="Y365" i="56"/>
  <c r="T365" i="56"/>
  <c r="O365" i="56"/>
  <c r="Y309" i="56"/>
  <c r="T309" i="56"/>
  <c r="O309" i="56"/>
  <c r="Y253" i="56"/>
  <c r="T253" i="56"/>
  <c r="O253" i="56"/>
  <c r="Y197" i="56"/>
  <c r="T197" i="56"/>
  <c r="O197" i="56"/>
  <c r="Y141" i="56"/>
  <c r="T141" i="56"/>
  <c r="O141" i="56"/>
  <c r="Y85" i="56"/>
  <c r="T85" i="56"/>
  <c r="O85" i="56"/>
  <c r="Y29" i="56"/>
  <c r="T29" i="56"/>
  <c r="O29" i="56"/>
  <c r="Y1820" i="56"/>
  <c r="T1820" i="56"/>
  <c r="R1820" i="56"/>
  <c r="O1820" i="56"/>
  <c r="Y1764" i="56"/>
  <c r="T1764" i="56"/>
  <c r="R1764" i="56"/>
  <c r="O1764" i="56"/>
  <c r="Y1708" i="56"/>
  <c r="T1708" i="56"/>
  <c r="R1708" i="56"/>
  <c r="O1708" i="56"/>
  <c r="Y1652" i="56"/>
  <c r="T1652" i="56"/>
  <c r="R1652" i="56"/>
  <c r="O1652" i="56"/>
  <c r="Y1596" i="56"/>
  <c r="T1596" i="56"/>
  <c r="R1596" i="56"/>
  <c r="O1596" i="56"/>
  <c r="Y1540" i="56"/>
  <c r="T1540" i="56"/>
  <c r="R1540" i="56"/>
  <c r="O1540" i="56"/>
  <c r="Y1484" i="56"/>
  <c r="T1484" i="56"/>
  <c r="R1484" i="56"/>
  <c r="O1484" i="56"/>
  <c r="Y1428" i="56"/>
  <c r="T1428" i="56"/>
  <c r="R1428" i="56"/>
  <c r="O1428" i="56"/>
  <c r="Y1372" i="56"/>
  <c r="T1372" i="56"/>
  <c r="R1372" i="56"/>
  <c r="O1372" i="56"/>
  <c r="Y1316" i="56"/>
  <c r="T1316" i="56"/>
  <c r="R1316" i="56"/>
  <c r="O1316" i="56"/>
  <c r="Y1260" i="56"/>
  <c r="T1260" i="56"/>
  <c r="R1260" i="56"/>
  <c r="O1260" i="56"/>
  <c r="Y1204" i="56"/>
  <c r="T1204" i="56"/>
  <c r="R1204" i="56"/>
  <c r="O1204" i="56"/>
  <c r="Y1148" i="56"/>
  <c r="T1148" i="56"/>
  <c r="R1148" i="56"/>
  <c r="O1148" i="56"/>
  <c r="Y1092" i="56"/>
  <c r="T1092" i="56"/>
  <c r="R1092" i="56"/>
  <c r="O1092" i="56"/>
  <c r="Y1036" i="56"/>
  <c r="T1036" i="56"/>
  <c r="R1036" i="56"/>
  <c r="O1036" i="56"/>
  <c r="Y980" i="56"/>
  <c r="T980" i="56"/>
  <c r="R980" i="56"/>
  <c r="O980" i="56"/>
  <c r="Y924" i="56"/>
  <c r="T924" i="56"/>
  <c r="R924" i="56"/>
  <c r="O924" i="56"/>
  <c r="Y868" i="56"/>
  <c r="T868" i="56"/>
  <c r="R868" i="56"/>
  <c r="O868" i="56"/>
  <c r="Y812" i="56"/>
  <c r="T812" i="56"/>
  <c r="R812" i="56"/>
  <c r="O812" i="56"/>
  <c r="Y756" i="56"/>
  <c r="T756" i="56"/>
  <c r="R756" i="56"/>
  <c r="O756" i="56"/>
  <c r="Y700" i="56"/>
  <c r="T700" i="56"/>
  <c r="R700" i="56"/>
  <c r="O700" i="56"/>
  <c r="Y644" i="56"/>
  <c r="T644" i="56"/>
  <c r="R644" i="56"/>
  <c r="O644" i="56"/>
  <c r="Y588" i="56"/>
  <c r="T588" i="56"/>
  <c r="R588" i="56"/>
  <c r="Y532" i="56"/>
  <c r="T532" i="56"/>
  <c r="O532" i="56"/>
  <c r="Y476" i="56"/>
  <c r="T476" i="56"/>
  <c r="R476" i="56"/>
  <c r="Y420" i="56"/>
  <c r="T420" i="56"/>
  <c r="O420" i="56"/>
  <c r="Y364" i="56"/>
  <c r="T364" i="56"/>
  <c r="R364" i="56"/>
  <c r="Y308" i="56"/>
  <c r="T308" i="56"/>
  <c r="O308" i="56"/>
  <c r="Y252" i="56"/>
  <c r="T252" i="56"/>
  <c r="R252" i="56"/>
  <c r="Y196" i="56"/>
  <c r="T196" i="56"/>
  <c r="Y140" i="56"/>
  <c r="T140" i="56"/>
  <c r="Y84" i="56"/>
  <c r="T84" i="56"/>
  <c r="Y28" i="56"/>
  <c r="T28" i="56"/>
  <c r="Y1819" i="56"/>
  <c r="T1819" i="56"/>
  <c r="R1819" i="56"/>
  <c r="O1819" i="56"/>
  <c r="Y1763" i="56"/>
  <c r="T1763" i="56"/>
  <c r="R1763" i="56"/>
  <c r="O1763" i="56"/>
  <c r="Y1707" i="56"/>
  <c r="T1707" i="56"/>
  <c r="R1707" i="56"/>
  <c r="O1707" i="56"/>
  <c r="Y1651" i="56"/>
  <c r="T1651" i="56"/>
  <c r="R1651" i="56"/>
  <c r="O1651" i="56"/>
  <c r="Y1595" i="56"/>
  <c r="T1595" i="56"/>
  <c r="R1595" i="56"/>
  <c r="O1595" i="56"/>
  <c r="Y1539" i="56"/>
  <c r="T1539" i="56"/>
  <c r="R1539" i="56"/>
  <c r="O1539" i="56"/>
  <c r="Y1483" i="56"/>
  <c r="T1483" i="56"/>
  <c r="R1483" i="56"/>
  <c r="O1483" i="56"/>
  <c r="Y1427" i="56"/>
  <c r="T1427" i="56"/>
  <c r="R1427" i="56"/>
  <c r="O1427" i="56"/>
  <c r="Y1371" i="56"/>
  <c r="T1371" i="56"/>
  <c r="R1371" i="56"/>
  <c r="O1371" i="56"/>
  <c r="Y1315" i="56"/>
  <c r="T1315" i="56"/>
  <c r="R1315" i="56"/>
  <c r="O1315" i="56"/>
  <c r="Y1259" i="56"/>
  <c r="T1259" i="56"/>
  <c r="R1259" i="56"/>
  <c r="O1259" i="56"/>
  <c r="Y1203" i="56"/>
  <c r="T1203" i="56"/>
  <c r="R1203" i="56"/>
  <c r="O1203" i="56"/>
  <c r="Y1147" i="56"/>
  <c r="T1147" i="56"/>
  <c r="R1147" i="56"/>
  <c r="O1147" i="56"/>
  <c r="Y1091" i="56"/>
  <c r="T1091" i="56"/>
  <c r="R1091" i="56"/>
  <c r="O1091" i="56"/>
  <c r="Y1035" i="56"/>
  <c r="T1035" i="56"/>
  <c r="R1035" i="56"/>
  <c r="O1035" i="56"/>
  <c r="Y979" i="56"/>
  <c r="T979" i="56"/>
  <c r="R979" i="56"/>
  <c r="O979" i="56"/>
  <c r="Y923" i="56"/>
  <c r="T923" i="56"/>
  <c r="R923" i="56"/>
  <c r="O923" i="56"/>
  <c r="Y867" i="56"/>
  <c r="T867" i="56"/>
  <c r="R867" i="56"/>
  <c r="O867" i="56"/>
  <c r="Y811" i="56"/>
  <c r="T811" i="56"/>
  <c r="R811" i="56"/>
  <c r="O811" i="56"/>
  <c r="Y755" i="56"/>
  <c r="T755" i="56"/>
  <c r="R755" i="56"/>
  <c r="O755" i="56"/>
  <c r="Y699" i="56"/>
  <c r="T699" i="56"/>
  <c r="R699" i="56"/>
  <c r="O699" i="56"/>
  <c r="Y643" i="56"/>
  <c r="T643" i="56"/>
  <c r="R643" i="56"/>
  <c r="O643" i="56"/>
  <c r="Y587" i="56"/>
  <c r="T587" i="56"/>
  <c r="R587" i="56"/>
  <c r="O587" i="56"/>
  <c r="Y531" i="56"/>
  <c r="T531" i="56"/>
  <c r="O531" i="56"/>
  <c r="Y475" i="56"/>
  <c r="T475" i="56"/>
  <c r="O475" i="56"/>
  <c r="Y419" i="56"/>
  <c r="T419" i="56"/>
  <c r="O419" i="56"/>
  <c r="Y363" i="56"/>
  <c r="T363" i="56"/>
  <c r="O363" i="56"/>
  <c r="Y307" i="56"/>
  <c r="T307" i="56"/>
  <c r="O307" i="56"/>
  <c r="Y251" i="56"/>
  <c r="T251" i="56"/>
  <c r="O251" i="56"/>
  <c r="Y195" i="56"/>
  <c r="T195" i="56"/>
  <c r="Y139" i="56"/>
  <c r="T139" i="56"/>
  <c r="Y83" i="56"/>
  <c r="T83" i="56"/>
  <c r="Y27" i="56"/>
  <c r="T27" i="56"/>
  <c r="Y1818" i="56"/>
  <c r="T1818" i="56"/>
  <c r="R1818" i="56"/>
  <c r="Y1762" i="56"/>
  <c r="T1762" i="56"/>
  <c r="O1762" i="56"/>
  <c r="Y1706" i="56"/>
  <c r="T1706" i="56"/>
  <c r="R1706" i="56"/>
  <c r="Y1650" i="56"/>
  <c r="T1650" i="56"/>
  <c r="O1650" i="56"/>
  <c r="Y1594" i="56"/>
  <c r="T1594" i="56"/>
  <c r="R1594" i="56"/>
  <c r="Y1538" i="56"/>
  <c r="T1538" i="56"/>
  <c r="O1538" i="56"/>
  <c r="Y1482" i="56"/>
  <c r="T1482" i="56"/>
  <c r="R1482" i="56"/>
  <c r="Y1426" i="56"/>
  <c r="T1426" i="56"/>
  <c r="O1426" i="56"/>
  <c r="Y1370" i="56"/>
  <c r="T1370" i="56"/>
  <c r="R1370" i="56"/>
  <c r="Y1314" i="56"/>
  <c r="T1314" i="56"/>
  <c r="O1314" i="56"/>
  <c r="Y1258" i="56"/>
  <c r="T1258" i="56"/>
  <c r="R1258" i="56"/>
  <c r="Y1202" i="56"/>
  <c r="T1202" i="56"/>
  <c r="O1202" i="56"/>
  <c r="Y1146" i="56"/>
  <c r="T1146" i="56"/>
  <c r="R1146" i="56"/>
  <c r="Y1090" i="56"/>
  <c r="T1090" i="56"/>
  <c r="O1090" i="56"/>
  <c r="Y1034" i="56"/>
  <c r="T1034" i="56"/>
  <c r="R1034" i="56"/>
  <c r="Y978" i="56"/>
  <c r="T978" i="56"/>
  <c r="O978" i="56"/>
  <c r="Y922" i="56"/>
  <c r="T922" i="56"/>
  <c r="R922" i="56"/>
  <c r="Y866" i="56"/>
  <c r="T866" i="56"/>
  <c r="O866" i="56"/>
  <c r="Y810" i="56"/>
  <c r="T810" i="56"/>
  <c r="R810" i="56"/>
  <c r="Y754" i="56"/>
  <c r="T754" i="56"/>
  <c r="O754" i="56"/>
  <c r="Y698" i="56"/>
  <c r="T698" i="56"/>
  <c r="R698" i="56"/>
  <c r="Y642" i="56"/>
  <c r="T642" i="56"/>
  <c r="O642" i="56"/>
  <c r="Y586" i="56"/>
  <c r="T586" i="56"/>
  <c r="R586" i="56"/>
  <c r="Y530" i="56"/>
  <c r="T530" i="56"/>
  <c r="O530" i="56"/>
  <c r="Y474" i="56"/>
  <c r="T474" i="56"/>
  <c r="R474" i="56"/>
  <c r="Y418" i="56"/>
  <c r="T418" i="56"/>
  <c r="O418" i="56"/>
  <c r="Y362" i="56"/>
  <c r="T362" i="56"/>
  <c r="R362" i="56"/>
  <c r="Y306" i="56"/>
  <c r="R306" i="56"/>
  <c r="Y250" i="56"/>
  <c r="T250" i="56"/>
  <c r="Y194" i="56"/>
  <c r="T194" i="56"/>
  <c r="O194" i="56"/>
  <c r="Y138" i="56"/>
  <c r="T138" i="56"/>
  <c r="Y82" i="56"/>
  <c r="T82" i="56"/>
  <c r="O82" i="56"/>
  <c r="Y26" i="56"/>
  <c r="T26" i="56"/>
  <c r="Y1817" i="56"/>
  <c r="Y1761" i="56"/>
  <c r="Y1705" i="56"/>
  <c r="Y1649" i="56"/>
  <c r="Y1593" i="56"/>
  <c r="Y1537" i="56"/>
  <c r="Y1481" i="56"/>
  <c r="Y1425" i="56"/>
  <c r="Y1369" i="56"/>
  <c r="Y1313" i="56"/>
  <c r="Y1257" i="56"/>
  <c r="Y1201" i="56"/>
  <c r="Y1145" i="56"/>
  <c r="Y1089" i="56"/>
  <c r="Y1033" i="56"/>
  <c r="Y977" i="56"/>
  <c r="Y921" i="56"/>
  <c r="Y865" i="56"/>
  <c r="Y809" i="56"/>
  <c r="Y753" i="56"/>
  <c r="Y697" i="56"/>
  <c r="Y641" i="56"/>
  <c r="Y585" i="56"/>
  <c r="Y529" i="56"/>
  <c r="Y473" i="56"/>
  <c r="Y417" i="56"/>
  <c r="Y361" i="56"/>
  <c r="Y305" i="56"/>
  <c r="Y249" i="56"/>
  <c r="Y193" i="56"/>
  <c r="Y137" i="56"/>
  <c r="Y81" i="56"/>
  <c r="T1816" i="56"/>
  <c r="T1704" i="56"/>
  <c r="T1592" i="56"/>
  <c r="T1480" i="56"/>
  <c r="T1368" i="56"/>
  <c r="T1256" i="56"/>
  <c r="T1144" i="56"/>
  <c r="T1032" i="56"/>
  <c r="T920" i="56"/>
  <c r="T752" i="56"/>
  <c r="T472" i="56"/>
  <c r="O30" i="56"/>
  <c r="O86" i="56"/>
  <c r="O142" i="56"/>
  <c r="O198" i="56"/>
  <c r="O254" i="56"/>
  <c r="O310" i="56"/>
  <c r="O366" i="56"/>
  <c r="O422" i="56"/>
  <c r="O478" i="56"/>
  <c r="R478" i="56"/>
  <c r="O758" i="56"/>
  <c r="R758" i="56"/>
  <c r="R1654" i="56"/>
  <c r="R1766" i="56"/>
  <c r="Y254" i="56"/>
  <c r="T310" i="56"/>
  <c r="T366" i="56"/>
  <c r="Y366" i="56"/>
  <c r="T422" i="56"/>
  <c r="Y422" i="56"/>
  <c r="Y142" i="56"/>
  <c r="O534" i="56"/>
  <c r="O590" i="56"/>
  <c r="O646" i="56"/>
  <c r="O702" i="56"/>
  <c r="R702" i="56"/>
  <c r="Y702" i="56"/>
  <c r="O814" i="56"/>
  <c r="O870" i="56"/>
  <c r="R870" i="56"/>
  <c r="O926" i="56"/>
  <c r="R926" i="56"/>
  <c r="O982" i="56"/>
  <c r="R982" i="56"/>
  <c r="O1038" i="56"/>
  <c r="R1038" i="56"/>
  <c r="O1094" i="56"/>
  <c r="R1094" i="56"/>
  <c r="O1150" i="56"/>
  <c r="R1150" i="56"/>
  <c r="O1206" i="56"/>
  <c r="R1206" i="56"/>
  <c r="O1262" i="56"/>
  <c r="R1262" i="56"/>
  <c r="O1318" i="56"/>
  <c r="R1318" i="56"/>
  <c r="O1374" i="56"/>
  <c r="R1374" i="56"/>
  <c r="O1430" i="56"/>
  <c r="R1430" i="56"/>
  <c r="R1598" i="56"/>
  <c r="O1654" i="56"/>
  <c r="O28" i="56"/>
  <c r="O84" i="56"/>
  <c r="O140" i="56"/>
  <c r="O196" i="56"/>
  <c r="O252" i="56"/>
  <c r="R308" i="56"/>
  <c r="O364" i="56"/>
  <c r="R420" i="56"/>
  <c r="O476" i="56"/>
  <c r="R532" i="56"/>
  <c r="O588" i="56"/>
  <c r="O26" i="56"/>
  <c r="R26" i="56"/>
  <c r="O138" i="56"/>
  <c r="R138" i="56"/>
  <c r="O250" i="56"/>
  <c r="R250" i="56"/>
  <c r="O362" i="56"/>
  <c r="R418" i="56"/>
  <c r="O474" i="56"/>
  <c r="R530" i="56"/>
  <c r="O586" i="56"/>
  <c r="R642" i="56"/>
  <c r="O698" i="56"/>
  <c r="R754" i="56"/>
  <c r="O810" i="56"/>
  <c r="R866" i="56"/>
  <c r="O922" i="56"/>
  <c r="R978" i="56"/>
  <c r="O1034" i="56"/>
  <c r="R1090" i="56"/>
  <c r="O1146" i="56"/>
  <c r="R1202" i="56"/>
  <c r="O1258" i="56"/>
  <c r="R1314" i="56"/>
  <c r="O1370" i="56"/>
  <c r="R1426" i="56"/>
  <c r="O1482" i="56"/>
  <c r="R1538" i="56"/>
  <c r="O1594" i="56"/>
  <c r="R1650" i="56"/>
  <c r="O1706" i="56"/>
  <c r="R1762" i="56"/>
  <c r="O1818" i="56"/>
  <c r="R82" i="56"/>
  <c r="R194" i="56"/>
  <c r="T193" i="56"/>
  <c r="T137" i="56"/>
  <c r="T81" i="56"/>
  <c r="T25" i="56"/>
  <c r="E5" i="56"/>
  <c r="E4" i="56"/>
  <c r="E3" i="56"/>
  <c r="E2" i="56"/>
  <c r="B10" i="56"/>
  <c r="L18" i="55"/>
  <c r="Q18" i="55"/>
  <c r="Q14" i="55"/>
  <c r="L14" i="55"/>
  <c r="M13" i="55"/>
  <c r="L13" i="55"/>
  <c r="Q13" i="55"/>
  <c r="O473" i="56"/>
  <c r="R473" i="56"/>
  <c r="O585" i="56"/>
  <c r="R585" i="56"/>
  <c r="O25" i="56"/>
  <c r="O921" i="56"/>
  <c r="R921" i="56"/>
  <c r="O977" i="56"/>
  <c r="R977" i="56"/>
  <c r="O1145" i="56"/>
  <c r="R1145" i="56"/>
  <c r="O1201" i="56"/>
  <c r="R1201" i="56"/>
  <c r="O1257" i="56"/>
  <c r="R1257" i="56"/>
  <c r="O1369" i="56"/>
  <c r="R1369" i="56"/>
  <c r="O1425" i="56"/>
  <c r="R1425" i="56"/>
  <c r="O1481" i="56"/>
  <c r="R1481" i="56"/>
  <c r="O1537" i="56"/>
  <c r="R1537" i="56"/>
  <c r="O1593" i="56"/>
  <c r="R1593" i="56"/>
  <c r="O1705" i="56"/>
  <c r="R1705" i="56"/>
  <c r="O1817" i="56"/>
  <c r="R1817" i="56"/>
  <c r="Y25" i="56"/>
  <c r="O193" i="56"/>
  <c r="O249" i="56"/>
  <c r="R249" i="56"/>
  <c r="O305" i="56"/>
  <c r="R305" i="56"/>
  <c r="O361" i="56"/>
  <c r="R361" i="56"/>
  <c r="T417" i="56"/>
  <c r="T473" i="56"/>
  <c r="T529" i="56"/>
  <c r="T585" i="56"/>
  <c r="T865" i="56"/>
  <c r="T977" i="56"/>
  <c r="T1033" i="56"/>
  <c r="T1089" i="56"/>
  <c r="T1201" i="56"/>
  <c r="T1257" i="56"/>
  <c r="T1313" i="56"/>
  <c r="T1425" i="56"/>
  <c r="T1537" i="56"/>
  <c r="T1593" i="56"/>
  <c r="T1649" i="56"/>
  <c r="T1761" i="56"/>
  <c r="T1817" i="56"/>
  <c r="T1481" i="56"/>
  <c r="O1649" i="56"/>
  <c r="R1649" i="56"/>
  <c r="T1705" i="56"/>
  <c r="O81" i="56"/>
  <c r="O137" i="56"/>
  <c r="T249" i="56"/>
  <c r="T305" i="56"/>
  <c r="T361" i="56"/>
  <c r="O417" i="56"/>
  <c r="R417" i="56"/>
  <c r="O529" i="56"/>
  <c r="R529" i="56"/>
  <c r="O865" i="56"/>
  <c r="R865" i="56"/>
  <c r="T921" i="56"/>
  <c r="O1033" i="56"/>
  <c r="R1033" i="56"/>
  <c r="O1089" i="56"/>
  <c r="R1089" i="56"/>
  <c r="T1145" i="56"/>
  <c r="O1313" i="56"/>
  <c r="R1313" i="56"/>
  <c r="T1369" i="56"/>
  <c r="O1761" i="56"/>
  <c r="R1761" i="56"/>
  <c r="H3" i="51"/>
  <c r="F3" i="51"/>
  <c r="D3" i="51"/>
  <c r="B3" i="51"/>
  <c r="C85" i="45"/>
  <c r="B85" i="45"/>
  <c r="I85" i="45"/>
  <c r="J85" i="45"/>
  <c r="C87" i="45"/>
  <c r="C86" i="45"/>
  <c r="B87" i="45"/>
  <c r="I83" i="45"/>
  <c r="J83" i="45"/>
  <c r="I79" i="45"/>
  <c r="J79" i="45"/>
  <c r="I78" i="45"/>
  <c r="J78" i="45"/>
  <c r="I77" i="45"/>
  <c r="J77" i="45"/>
  <c r="I76" i="45"/>
  <c r="J76" i="45"/>
  <c r="I75" i="45"/>
  <c r="J75" i="45"/>
  <c r="H13" i="1"/>
  <c r="L13" i="1"/>
  <c r="L9" i="1"/>
  <c r="H9" i="1"/>
  <c r="I8" i="1"/>
  <c r="H8" i="1"/>
  <c r="L8" i="1"/>
  <c r="B86" i="45"/>
  <c r="I86" i="45"/>
  <c r="J86" i="45"/>
  <c r="I87" i="45"/>
  <c r="J87" i="45"/>
  <c r="D59" i="45"/>
  <c r="AC113" i="56"/>
  <c r="AC58" i="56"/>
  <c r="AF58" i="56" s="1"/>
  <c r="B217" i="1"/>
  <c r="M3" i="1" s="1"/>
  <c r="AC96" i="56"/>
  <c r="AC95" i="56"/>
  <c r="AC40" i="56"/>
  <c r="AJ40" i="56" s="1"/>
  <c r="AC167" i="56"/>
  <c r="AC77" i="56"/>
  <c r="AF77" i="56" s="1"/>
  <c r="AC149" i="56"/>
  <c r="AC3" i="56"/>
  <c r="AS3" i="56" s="1"/>
  <c r="AC22" i="56"/>
  <c r="AQ22" i="56" s="1"/>
  <c r="AC131" i="56"/>
  <c r="AJ113" i="56"/>
  <c r="B12" i="56"/>
  <c r="B24" i="56"/>
  <c r="B7" i="56"/>
  <c r="B18" i="56"/>
  <c r="B21" i="56"/>
  <c r="B23" i="56"/>
  <c r="B8" i="56"/>
  <c r="B6" i="56"/>
  <c r="B25" i="56"/>
  <c r="B20" i="56"/>
  <c r="B19" i="56"/>
  <c r="B14" i="56"/>
  <c r="B9" i="56"/>
  <c r="B2" i="56"/>
  <c r="B11" i="56"/>
  <c r="B17" i="56"/>
  <c r="B15" i="56"/>
  <c r="B3" i="56"/>
  <c r="B13" i="56"/>
  <c r="B16" i="56"/>
  <c r="B5" i="56"/>
  <c r="B22" i="56"/>
  <c r="AF22" i="56"/>
  <c r="AG149" i="56"/>
  <c r="AS149" i="56"/>
  <c r="AQ149" i="56"/>
  <c r="AG113" i="56"/>
  <c r="AJ77" i="56"/>
  <c r="AJ22" i="56"/>
  <c r="AF113" i="56"/>
  <c r="AP58" i="56"/>
  <c r="AP149" i="56"/>
  <c r="AR149" i="56" s="1"/>
  <c r="AI149" i="56"/>
  <c r="AG40" i="56"/>
  <c r="AN3" i="56"/>
  <c r="AL3" i="56"/>
  <c r="AN113" i="56"/>
  <c r="AL113" i="56"/>
  <c r="AS77" i="56"/>
  <c r="AI22" i="56"/>
  <c r="AG22" i="56"/>
  <c r="AI113" i="56"/>
  <c r="AK113" i="56" s="1"/>
  <c r="AI95" i="56"/>
  <c r="AJ58" i="56"/>
  <c r="AN149" i="56"/>
  <c r="AQ40" i="56"/>
  <c r="AN40" i="56"/>
  <c r="AJ3" i="56"/>
  <c r="AQ167" i="56"/>
  <c r="AS113" i="56"/>
  <c r="AQ58" i="56"/>
  <c r="AS40" i="56"/>
  <c r="AQ3" i="56"/>
  <c r="AN96" i="56"/>
  <c r="AG77" i="56"/>
  <c r="AF131" i="56"/>
  <c r="AN22" i="56"/>
  <c r="AO95" i="56"/>
  <c r="AF149" i="56"/>
  <c r="AF3" i="56"/>
  <c r="AS96" i="56"/>
  <c r="AP77" i="56"/>
  <c r="AF167" i="56"/>
  <c r="AO167" i="56"/>
  <c r="AG58" i="56"/>
  <c r="AO3" i="56"/>
  <c r="AG96" i="56"/>
  <c r="AI40" i="56"/>
  <c r="AG95" i="56"/>
  <c r="AO131" i="56"/>
  <c r="B4" i="56"/>
  <c r="AL131" i="56"/>
  <c r="AN95" i="56"/>
  <c r="AS131" i="56"/>
  <c r="AP96" i="56"/>
  <c r="AF96" i="56"/>
  <c r="AJ96" i="56"/>
  <c r="AO96" i="56"/>
  <c r="AI96" i="56"/>
  <c r="AQ96" i="56"/>
  <c r="AL96" i="56"/>
  <c r="AI167" i="56"/>
  <c r="AL167" i="56"/>
  <c r="AJ167" i="56"/>
  <c r="AG167" i="56"/>
  <c r="AP167" i="56"/>
  <c r="AR167" i="56" s="1"/>
  <c r="AN167" i="56"/>
  <c r="AS167" i="56"/>
  <c r="AS95" i="56"/>
  <c r="AJ95" i="56"/>
  <c r="AQ95" i="56"/>
  <c r="AL95" i="56"/>
  <c r="AF95" i="56"/>
  <c r="AP95" i="56"/>
  <c r="AG131" i="56"/>
  <c r="AP131" i="56"/>
  <c r="AQ131" i="56"/>
  <c r="AJ131" i="56"/>
  <c r="AI131" i="56"/>
  <c r="AK131" i="56" s="1"/>
  <c r="AN131" i="56"/>
  <c r="AP40" i="56"/>
  <c r="AR40" i="56" s="1"/>
  <c r="AF40" i="56"/>
  <c r="AH40" i="56" s="1"/>
  <c r="AL40" i="56"/>
  <c r="AO40" i="56"/>
  <c r="AO113" i="56"/>
  <c r="AP113" i="56"/>
  <c r="AQ113" i="56"/>
  <c r="AR113" i="56" s="1"/>
  <c r="AI58" i="56"/>
  <c r="AK58" i="56" s="1"/>
  <c r="AO58" i="56"/>
  <c r="AL22" i="56"/>
  <c r="AO22" i="56"/>
  <c r="AP22" i="56"/>
  <c r="AR22" i="56" s="1"/>
  <c r="AN77" i="56"/>
  <c r="AI77" i="56"/>
  <c r="AK77" i="56" s="1"/>
  <c r="AO77" i="56"/>
  <c r="AQ77" i="56"/>
  <c r="AR77" i="56" s="1"/>
  <c r="AL77" i="56"/>
  <c r="AM77" i="56" s="1"/>
  <c r="AL149" i="56"/>
  <c r="AJ149" i="56"/>
  <c r="AK149" i="56" s="1"/>
  <c r="AO149" i="56"/>
  <c r="AI3" i="56"/>
  <c r="AK3" i="56" s="1"/>
  <c r="AG3" i="56"/>
  <c r="AH3" i="56" s="1"/>
  <c r="AC150" i="56"/>
  <c r="AG150" i="56" s="1"/>
  <c r="AC23" i="56"/>
  <c r="AF23" i="56" s="1"/>
  <c r="AC41" i="56"/>
  <c r="AO41" i="56" s="1"/>
  <c r="AK167" i="56"/>
  <c r="AR95" i="56"/>
  <c r="AR131" i="56"/>
  <c r="AK96" i="56"/>
  <c r="AR96" i="56"/>
  <c r="AM96" i="56"/>
  <c r="AH149" i="56"/>
  <c r="AM3" i="56"/>
  <c r="AK22" i="56"/>
  <c r="AO150" i="56"/>
  <c r="AN41" i="56"/>
  <c r="AF41" i="56"/>
  <c r="AJ41" i="56"/>
  <c r="AQ41" i="56"/>
  <c r="AM131" i="56"/>
  <c r="AM95" i="56"/>
  <c r="AM167" i="56"/>
  <c r="AH167" i="56"/>
  <c r="AK95" i="56"/>
  <c r="AR58" i="56"/>
  <c r="AH22" i="56"/>
  <c r="AH95" i="56"/>
  <c r="AH113" i="56"/>
  <c r="AM113" i="56"/>
  <c r="AH131" i="56"/>
  <c r="AM22" i="56"/>
  <c r="T3476" i="56"/>
  <c r="T3477" i="56"/>
  <c r="T3478" i="56"/>
  <c r="T3479" i="56"/>
  <c r="T3480" i="56"/>
  <c r="T3481" i="56"/>
  <c r="T3482" i="56"/>
  <c r="T3483" i="56"/>
  <c r="T3484" i="56"/>
  <c r="T3485" i="56"/>
  <c r="T3486" i="56"/>
  <c r="T3487" i="56"/>
  <c r="T3488" i="56"/>
  <c r="T3489" i="56"/>
  <c r="T3490" i="56"/>
  <c r="T3491" i="56"/>
  <c r="T3492" i="56"/>
  <c r="T3493" i="56"/>
  <c r="T3494" i="56"/>
  <c r="T3495" i="56"/>
  <c r="T3496" i="56"/>
  <c r="AM149" i="56" l="1"/>
  <c r="AK40" i="56"/>
  <c r="AM40" i="56"/>
  <c r="AH96" i="56"/>
  <c r="AS22" i="56"/>
  <c r="AQ150" i="56"/>
  <c r="AN150" i="56"/>
  <c r="AI23" i="56"/>
  <c r="AI150" i="56"/>
  <c r="AH77" i="56"/>
  <c r="AL23" i="56"/>
  <c r="AP23" i="56"/>
  <c r="AS23" i="56"/>
  <c r="AG23" i="56"/>
  <c r="AH23" i="56" s="1"/>
  <c r="AF150" i="56"/>
  <c r="AH150" i="56" s="1"/>
  <c r="AL150" i="56"/>
  <c r="AJ150" i="56"/>
  <c r="AM150" i="56" s="1"/>
  <c r="R19" i="55"/>
  <c r="AS150" i="56"/>
  <c r="AP150" i="56"/>
  <c r="AR150" i="56" s="1"/>
  <c r="AH58" i="56"/>
  <c r="W4" i="56"/>
  <c r="U4" i="56"/>
  <c r="V4" i="56"/>
  <c r="C29" i="55" s="1"/>
  <c r="AS41" i="56"/>
  <c r="AP41" i="56"/>
  <c r="AR41" i="56" s="1"/>
  <c r="AL41" i="56"/>
  <c r="AG41" i="56"/>
  <c r="AH41" i="56" s="1"/>
  <c r="AI41" i="56"/>
  <c r="AO23" i="56"/>
  <c r="AN23" i="56"/>
  <c r="AQ23" i="56"/>
  <c r="AJ23" i="56"/>
  <c r="AP3" i="56"/>
  <c r="AR3" i="56" s="1"/>
  <c r="AC168" i="56"/>
  <c r="AC114" i="56"/>
  <c r="C19" i="55"/>
  <c r="AN58" i="56"/>
  <c r="B216" i="1"/>
  <c r="AC78" i="56"/>
  <c r="H5" i="56"/>
  <c r="AS58" i="56"/>
  <c r="AL58" i="56"/>
  <c r="AC59" i="56"/>
  <c r="AC132" i="56"/>
  <c r="AC4" i="56"/>
  <c r="S4" i="56"/>
  <c r="M4" i="56"/>
  <c r="Q4" i="56"/>
  <c r="N4" i="56"/>
  <c r="P4" i="56"/>
  <c r="X4" i="56"/>
  <c r="Y4" i="56" s="1"/>
  <c r="J3" i="56"/>
  <c r="V3" i="56" s="1"/>
  <c r="AK150" i="56" l="1"/>
  <c r="T4" i="56"/>
  <c r="M3" i="56"/>
  <c r="AN132" i="56"/>
  <c r="AP132" i="56"/>
  <c r="AL132" i="56"/>
  <c r="AG132" i="56"/>
  <c r="AO132" i="56"/>
  <c r="AI132" i="56"/>
  <c r="AQ132" i="56"/>
  <c r="AS132" i="56"/>
  <c r="AF132" i="56"/>
  <c r="AJ132" i="56"/>
  <c r="AC5" i="56"/>
  <c r="AC115" i="56"/>
  <c r="AC169" i="56"/>
  <c r="J5" i="56"/>
  <c r="H6" i="56"/>
  <c r="D19" i="55"/>
  <c r="AC151" i="56"/>
  <c r="AC42" i="56"/>
  <c r="AC24" i="56"/>
  <c r="AC133" i="56"/>
  <c r="AC97" i="56"/>
  <c r="AC79" i="56"/>
  <c r="B215" i="1"/>
  <c r="N3" i="1" s="1"/>
  <c r="AC60" i="56"/>
  <c r="C28" i="55"/>
  <c r="K19" i="55"/>
  <c r="AM23" i="56"/>
  <c r="AM41" i="56"/>
  <c r="AK23" i="56"/>
  <c r="AN59" i="56"/>
  <c r="AL59" i="56"/>
  <c r="AG59" i="56"/>
  <c r="AS59" i="56"/>
  <c r="AJ59" i="56"/>
  <c r="AP59" i="56"/>
  <c r="AO59" i="56"/>
  <c r="AF59" i="56"/>
  <c r="AQ59" i="56"/>
  <c r="AI59" i="56"/>
  <c r="AK59" i="56" s="1"/>
  <c r="AG78" i="56"/>
  <c r="AS78" i="56"/>
  <c r="AI78" i="56"/>
  <c r="AL78" i="56"/>
  <c r="AN78" i="56"/>
  <c r="AJ78" i="56"/>
  <c r="AF78" i="56"/>
  <c r="AO78" i="56"/>
  <c r="AQ78" i="56"/>
  <c r="AP78" i="56"/>
  <c r="AN114" i="56"/>
  <c r="AS114" i="56"/>
  <c r="AQ114" i="56"/>
  <c r="AG114" i="56"/>
  <c r="AP114" i="56"/>
  <c r="AR114" i="56" s="1"/>
  <c r="AJ114" i="56"/>
  <c r="AF114" i="56"/>
  <c r="AO114" i="56"/>
  <c r="AI114" i="56"/>
  <c r="AK114" i="56" s="1"/>
  <c r="AL114" i="56"/>
  <c r="AR23" i="56"/>
  <c r="AM58" i="56"/>
  <c r="AO168" i="56"/>
  <c r="AJ168" i="56"/>
  <c r="AN168" i="56"/>
  <c r="AQ168" i="56"/>
  <c r="AL168" i="56"/>
  <c r="AI168" i="56"/>
  <c r="AK168" i="56" s="1"/>
  <c r="AF168" i="56"/>
  <c r="AS168" i="56"/>
  <c r="AG168" i="56"/>
  <c r="AP168" i="56"/>
  <c r="AR168" i="56" s="1"/>
  <c r="AK41" i="56"/>
  <c r="AI4" i="56"/>
  <c r="AN4" i="56"/>
  <c r="AJ4" i="56"/>
  <c r="AF4" i="56"/>
  <c r="AQ4" i="56"/>
  <c r="AP4" i="56"/>
  <c r="AR4" i="56" s="1"/>
  <c r="AL4" i="56"/>
  <c r="AO4" i="56"/>
  <c r="AS4" i="56"/>
  <c r="AG4" i="56"/>
  <c r="N3" i="56"/>
  <c r="K20" i="55"/>
  <c r="K29" i="55"/>
  <c r="P3" i="56"/>
  <c r="R4" i="56"/>
  <c r="S20" i="55"/>
  <c r="S3" i="56"/>
  <c r="X3" i="56"/>
  <c r="W3" i="56"/>
  <c r="Q3" i="56"/>
  <c r="Z3" i="56"/>
  <c r="C20" i="55"/>
  <c r="O4" i="56"/>
  <c r="U3" i="56"/>
  <c r="B29" i="55"/>
  <c r="Y3" i="56" l="1"/>
  <c r="B20" i="55"/>
  <c r="AK78" i="56"/>
  <c r="AK4" i="56"/>
  <c r="AR78" i="56"/>
  <c r="AM4" i="56"/>
  <c r="AH168" i="56"/>
  <c r="AM114" i="56"/>
  <c r="AR59" i="56"/>
  <c r="K28" i="55"/>
  <c r="S19" i="55"/>
  <c r="AP79" i="56"/>
  <c r="AR79" i="56" s="1"/>
  <c r="AF79" i="56"/>
  <c r="AI79" i="56"/>
  <c r="AQ79" i="56"/>
  <c r="AL79" i="56"/>
  <c r="AN79" i="56"/>
  <c r="AJ79" i="56"/>
  <c r="AG79" i="56"/>
  <c r="AO79" i="56"/>
  <c r="AO85" i="56" s="1"/>
  <c r="F218" i="1" s="1"/>
  <c r="AS79" i="56"/>
  <c r="AN42" i="56"/>
  <c r="AF42" i="56"/>
  <c r="AJ42" i="56"/>
  <c r="AQ42" i="56"/>
  <c r="AR48" i="56" s="1"/>
  <c r="G219" i="1" s="1"/>
  <c r="AP42" i="56"/>
  <c r="AO42" i="56"/>
  <c r="AO48" i="56" s="1"/>
  <c r="G218" i="1" s="1"/>
  <c r="AI42" i="56"/>
  <c r="AK42" i="56" s="1"/>
  <c r="AS42" i="56"/>
  <c r="AG42" i="56"/>
  <c r="AL42" i="56"/>
  <c r="W5" i="56"/>
  <c r="N5" i="56"/>
  <c r="Q5" i="56"/>
  <c r="V5" i="56"/>
  <c r="Z5" i="56"/>
  <c r="U5" i="56"/>
  <c r="S5" i="56"/>
  <c r="T5" i="56" s="1"/>
  <c r="M5" i="56"/>
  <c r="P5" i="56"/>
  <c r="X5" i="56"/>
  <c r="AM132" i="56"/>
  <c r="AK132" i="56"/>
  <c r="AR132" i="56"/>
  <c r="AM168" i="56"/>
  <c r="AH78" i="56"/>
  <c r="AM59" i="56"/>
  <c r="AP97" i="56"/>
  <c r="AL97" i="56"/>
  <c r="AN97" i="56"/>
  <c r="AI97" i="56"/>
  <c r="AS97" i="56"/>
  <c r="AF97" i="56"/>
  <c r="AQ97" i="56"/>
  <c r="AG97" i="56"/>
  <c r="AJ97" i="56"/>
  <c r="AO97" i="56"/>
  <c r="AO103" i="56" s="1"/>
  <c r="J218" i="1" s="1"/>
  <c r="AI151" i="56"/>
  <c r="AQ151" i="56"/>
  <c r="AF151" i="56"/>
  <c r="AL151" i="56"/>
  <c r="AO151" i="56"/>
  <c r="AO157" i="56" s="1"/>
  <c r="M218" i="1" s="1"/>
  <c r="AN151" i="56"/>
  <c r="AP151" i="56"/>
  <c r="AR151" i="56" s="1"/>
  <c r="AS151" i="56"/>
  <c r="AG151" i="56"/>
  <c r="AJ151" i="56"/>
  <c r="AG169" i="56"/>
  <c r="AO169" i="56"/>
  <c r="AO175" i="56" s="1"/>
  <c r="C218" i="1" s="1"/>
  <c r="AN169" i="56"/>
  <c r="AQ169" i="56"/>
  <c r="AF169" i="56"/>
  <c r="AH169" i="56" s="1"/>
  <c r="AS169" i="56"/>
  <c r="AP169" i="56"/>
  <c r="AR169" i="56" s="1"/>
  <c r="AI169" i="56"/>
  <c r="AJ169" i="56"/>
  <c r="AL169" i="56"/>
  <c r="AH132" i="56"/>
  <c r="AM78" i="56"/>
  <c r="AH59" i="56"/>
  <c r="AI60" i="56"/>
  <c r="AG60" i="56"/>
  <c r="AL60" i="56"/>
  <c r="AP60" i="56"/>
  <c r="AN60" i="56"/>
  <c r="AO60" i="56"/>
  <c r="AO66" i="56" s="1"/>
  <c r="E218" i="1" s="1"/>
  <c r="AJ60" i="56"/>
  <c r="AM60" i="56" s="1"/>
  <c r="AF60" i="56"/>
  <c r="AQ60" i="56"/>
  <c r="AS60" i="56"/>
  <c r="AI133" i="56"/>
  <c r="AJ133" i="56"/>
  <c r="AP133" i="56"/>
  <c r="AL133" i="56"/>
  <c r="AG133" i="56"/>
  <c r="AS133" i="56"/>
  <c r="AF133" i="56"/>
  <c r="AO133" i="56"/>
  <c r="AO139" i="56" s="1"/>
  <c r="K218" i="1" s="1"/>
  <c r="AQ133" i="56"/>
  <c r="AR139" i="56" s="1"/>
  <c r="K219" i="1" s="1"/>
  <c r="AN133" i="56"/>
  <c r="L19" i="55"/>
  <c r="D28" i="55"/>
  <c r="AL115" i="56"/>
  <c r="AP115" i="56"/>
  <c r="AS115" i="56"/>
  <c r="AN115" i="56"/>
  <c r="AO115" i="56"/>
  <c r="AO121" i="56" s="1"/>
  <c r="I218" i="1" s="1"/>
  <c r="AF115" i="56"/>
  <c r="AJ115" i="56"/>
  <c r="AG115" i="56"/>
  <c r="AI115" i="56"/>
  <c r="AK115" i="56" s="1"/>
  <c r="AK121" i="56" s="1"/>
  <c r="I217" i="1" s="1"/>
  <c r="AQ115" i="56"/>
  <c r="AR121" i="56" s="1"/>
  <c r="I219" i="1" s="1"/>
  <c r="T3" i="56"/>
  <c r="T11" i="56" s="1"/>
  <c r="AH4" i="56"/>
  <c r="AK48" i="56"/>
  <c r="G217" i="1" s="1"/>
  <c r="AR175" i="56"/>
  <c r="C219" i="1" s="1"/>
  <c r="AH114" i="56"/>
  <c r="AR85" i="56"/>
  <c r="F219" i="1" s="1"/>
  <c r="AI24" i="56"/>
  <c r="AN24" i="56"/>
  <c r="AF24" i="56"/>
  <c r="AL24" i="56"/>
  <c r="AP24" i="56"/>
  <c r="AS24" i="56"/>
  <c r="AG24" i="56"/>
  <c r="AJ24" i="56"/>
  <c r="AQ24" i="56"/>
  <c r="AO24" i="56"/>
  <c r="AO30" i="56" s="1"/>
  <c r="L218" i="1" s="1"/>
  <c r="J6" i="56"/>
  <c r="E19" i="55"/>
  <c r="AC25" i="56"/>
  <c r="AC180" i="56"/>
  <c r="AC170" i="56"/>
  <c r="B209" i="1"/>
  <c r="M2" i="1" s="1"/>
  <c r="AC61" i="56"/>
  <c r="H7" i="56"/>
  <c r="AC90" i="56"/>
  <c r="AC53" i="56"/>
  <c r="AC43" i="56"/>
  <c r="AC16" i="56"/>
  <c r="J16" i="56"/>
  <c r="AC108" i="56"/>
  <c r="AC80" i="56"/>
  <c r="AC144" i="56"/>
  <c r="AC126" i="56"/>
  <c r="AC6" i="56"/>
  <c r="AC134" i="56"/>
  <c r="AC152" i="56"/>
  <c r="AC98" i="56"/>
  <c r="AC116" i="56"/>
  <c r="AC71" i="56"/>
  <c r="AC35" i="56"/>
  <c r="AC162" i="56"/>
  <c r="AS5" i="56"/>
  <c r="AN5" i="56"/>
  <c r="AF5" i="56"/>
  <c r="AI5" i="56"/>
  <c r="AP5" i="56"/>
  <c r="AG5" i="56"/>
  <c r="AJ5" i="56"/>
  <c r="AO5" i="56"/>
  <c r="AO11" i="56" s="1"/>
  <c r="H218" i="1" s="1"/>
  <c r="AL5" i="56"/>
  <c r="AQ5" i="56"/>
  <c r="O3" i="56"/>
  <c r="J29" i="55"/>
  <c r="R20" i="55"/>
  <c r="R3" i="56"/>
  <c r="J20" i="55"/>
  <c r="L29" i="55" l="1"/>
  <c r="AR30" i="56"/>
  <c r="L219" i="1" s="1"/>
  <c r="AR5" i="56"/>
  <c r="AK5" i="56"/>
  <c r="AK11" i="56" s="1"/>
  <c r="H217" i="1" s="1"/>
  <c r="AM66" i="56"/>
  <c r="E216" i="1" s="1"/>
  <c r="AR66" i="56"/>
  <c r="E219" i="1" s="1"/>
  <c r="Y11" i="56"/>
  <c r="AR11" i="56"/>
  <c r="H219" i="1" s="1"/>
  <c r="AH115" i="56"/>
  <c r="AM133" i="56"/>
  <c r="AH60" i="56"/>
  <c r="AR60" i="56"/>
  <c r="AR103" i="56"/>
  <c r="J219" i="1" s="1"/>
  <c r="AM79" i="56"/>
  <c r="AM85" i="56" s="1"/>
  <c r="F216" i="1" s="1"/>
  <c r="AJ134" i="56"/>
  <c r="AO134" i="56"/>
  <c r="AI134" i="56"/>
  <c r="AP134" i="56"/>
  <c r="AS134" i="56"/>
  <c r="AL134" i="56"/>
  <c r="AF134" i="56"/>
  <c r="AQ134" i="56"/>
  <c r="AN134" i="56"/>
  <c r="AG134" i="56"/>
  <c r="AF80" i="56"/>
  <c r="AS80" i="56"/>
  <c r="AG80" i="56"/>
  <c r="AO80" i="56"/>
  <c r="AN80" i="56"/>
  <c r="AJ80" i="56"/>
  <c r="AQ80" i="56"/>
  <c r="AI80" i="56"/>
  <c r="AP80" i="56"/>
  <c r="AR80" i="56" s="1"/>
  <c r="AL80" i="56"/>
  <c r="AQ43" i="56"/>
  <c r="AF43" i="56"/>
  <c r="AS43" i="56"/>
  <c r="AO43" i="56"/>
  <c r="AL43" i="56"/>
  <c r="AG43" i="56"/>
  <c r="AJ43" i="56"/>
  <c r="AM43" i="56" s="1"/>
  <c r="AI43" i="56"/>
  <c r="AP43" i="56"/>
  <c r="AR43" i="56" s="1"/>
  <c r="AN43" i="56"/>
  <c r="AJ61" i="56"/>
  <c r="AN61" i="56"/>
  <c r="AQ61" i="56"/>
  <c r="AO61" i="56"/>
  <c r="AS61" i="56"/>
  <c r="AF61" i="56"/>
  <c r="AI61" i="56"/>
  <c r="AK61" i="56" s="1"/>
  <c r="AL61" i="56"/>
  <c r="AG61" i="56"/>
  <c r="AP61" i="56"/>
  <c r="AR61" i="56" s="1"/>
  <c r="AI25" i="56"/>
  <c r="AP25" i="56"/>
  <c r="AN25" i="56"/>
  <c r="AQ25" i="56"/>
  <c r="AS25" i="56"/>
  <c r="AO25" i="56"/>
  <c r="AG25" i="56"/>
  <c r="AL25" i="56"/>
  <c r="AJ25" i="56"/>
  <c r="AF25" i="56"/>
  <c r="AR24" i="56"/>
  <c r="AK24" i="56"/>
  <c r="AK30" i="56" s="1"/>
  <c r="L217" i="1" s="1"/>
  <c r="AM115" i="56"/>
  <c r="L28" i="55"/>
  <c r="T19" i="55"/>
  <c r="AH133" i="56"/>
  <c r="AH139" i="56" s="1"/>
  <c r="K215" i="1" s="1"/>
  <c r="AR133" i="56"/>
  <c r="AK60" i="56"/>
  <c r="AK66" i="56" s="1"/>
  <c r="E217" i="1" s="1"/>
  <c r="AK151" i="56"/>
  <c r="AK157" i="56" s="1"/>
  <c r="M217" i="1" s="1"/>
  <c r="AH79" i="56"/>
  <c r="AH85" i="56" s="1"/>
  <c r="F215" i="1" s="1"/>
  <c r="AM24" i="56"/>
  <c r="AM30" i="56" s="1"/>
  <c r="L216" i="1" s="1"/>
  <c r="AR115" i="56"/>
  <c r="AH97" i="56"/>
  <c r="AH103" i="56" s="1"/>
  <c r="J215" i="1" s="1"/>
  <c r="T20" i="55"/>
  <c r="R5" i="56"/>
  <c r="Y5" i="56"/>
  <c r="AM42" i="56"/>
  <c r="AM48" i="56" s="1"/>
  <c r="G216" i="1" s="1"/>
  <c r="AL116" i="56"/>
  <c r="AJ116" i="56"/>
  <c r="AN116" i="56"/>
  <c r="AF116" i="56"/>
  <c r="AQ116" i="56"/>
  <c r="AI116" i="56"/>
  <c r="AK116" i="56" s="1"/>
  <c r="AP116" i="56"/>
  <c r="AG116" i="56"/>
  <c r="AO116" i="56"/>
  <c r="AS116" i="56"/>
  <c r="AQ6" i="56"/>
  <c r="AO6" i="56"/>
  <c r="AP6" i="56"/>
  <c r="AR6" i="56" s="1"/>
  <c r="AS6" i="56"/>
  <c r="AN6" i="56"/>
  <c r="AF6" i="56"/>
  <c r="AG6" i="56"/>
  <c r="AI6" i="56"/>
  <c r="AL6" i="56"/>
  <c r="AJ6" i="56"/>
  <c r="AM6" i="56" s="1"/>
  <c r="M19" i="55"/>
  <c r="E28" i="55"/>
  <c r="AK133" i="56"/>
  <c r="AK139" i="56" s="1"/>
  <c r="K217" i="1" s="1"/>
  <c r="AM169" i="56"/>
  <c r="AM175" i="56" s="1"/>
  <c r="C216" i="1" s="1"/>
  <c r="AH151" i="56"/>
  <c r="AH157" i="56" s="1"/>
  <c r="M215" i="1" s="1"/>
  <c r="AM97" i="56"/>
  <c r="AM103" i="56" s="1"/>
  <c r="J216" i="1" s="1"/>
  <c r="AR97" i="56"/>
  <c r="D20" i="55"/>
  <c r="O5" i="56"/>
  <c r="O11" i="56" s="1"/>
  <c r="D29" i="55"/>
  <c r="V11" i="56"/>
  <c r="AH42" i="56"/>
  <c r="AH48" i="56" s="1"/>
  <c r="G215" i="1" s="1"/>
  <c r="AI98" i="56"/>
  <c r="AS98" i="56"/>
  <c r="AG98" i="56"/>
  <c r="AQ98" i="56"/>
  <c r="AP98" i="56"/>
  <c r="AR98" i="56" s="1"/>
  <c r="AN98" i="56"/>
  <c r="AF98" i="56"/>
  <c r="AH98" i="56" s="1"/>
  <c r="AJ98" i="56"/>
  <c r="AO98" i="56"/>
  <c r="AL98" i="56"/>
  <c r="AQ170" i="56"/>
  <c r="AL170" i="56"/>
  <c r="AG170" i="56"/>
  <c r="AJ170" i="56"/>
  <c r="AS170" i="56"/>
  <c r="AI170" i="56"/>
  <c r="AK170" i="56" s="1"/>
  <c r="AO170" i="56"/>
  <c r="AF170" i="56"/>
  <c r="AP170" i="56"/>
  <c r="AR170" i="56" s="1"/>
  <c r="AN170" i="56"/>
  <c r="W6" i="56"/>
  <c r="Z6" i="56"/>
  <c r="V6" i="56"/>
  <c r="E29" i="55" s="1"/>
  <c r="U6" i="56"/>
  <c r="N6" i="56"/>
  <c r="Q6" i="56"/>
  <c r="S6" i="56"/>
  <c r="P6" i="56"/>
  <c r="X6" i="56"/>
  <c r="M6" i="56"/>
  <c r="AH24" i="56"/>
  <c r="AH30" i="56" s="1"/>
  <c r="L215" i="1" s="1"/>
  <c r="AH121" i="56"/>
  <c r="I215" i="1" s="1"/>
  <c r="R11" i="56"/>
  <c r="AM5" i="56"/>
  <c r="AM11" i="56" s="1"/>
  <c r="H216" i="1" s="1"/>
  <c r="AH5" i="56"/>
  <c r="AH11" i="56" s="1"/>
  <c r="H215" i="1" s="1"/>
  <c r="AJ152" i="56"/>
  <c r="AN152" i="56"/>
  <c r="AQ152" i="56"/>
  <c r="AG152" i="56"/>
  <c r="AP152" i="56"/>
  <c r="AL152" i="56"/>
  <c r="AS152" i="56"/>
  <c r="AF152" i="56"/>
  <c r="AO152" i="56"/>
  <c r="AI152" i="56"/>
  <c r="F19" i="55"/>
  <c r="J7" i="56"/>
  <c r="H8" i="56"/>
  <c r="AC135" i="56"/>
  <c r="AC26" i="56"/>
  <c r="AC7" i="56"/>
  <c r="AC153" i="56"/>
  <c r="AC145" i="56"/>
  <c r="B208" i="1"/>
  <c r="AC81" i="56"/>
  <c r="AC99" i="56"/>
  <c r="AC163" i="56"/>
  <c r="AC181" i="56"/>
  <c r="AC62" i="56"/>
  <c r="AC17" i="56"/>
  <c r="J17" i="56"/>
  <c r="AC109" i="56"/>
  <c r="AC91" i="56"/>
  <c r="AC117" i="56"/>
  <c r="AC44" i="56"/>
  <c r="AC54" i="56"/>
  <c r="AC72" i="56"/>
  <c r="AC171" i="56"/>
  <c r="AC36" i="56"/>
  <c r="AC127" i="56"/>
  <c r="AH66" i="56"/>
  <c r="E215" i="1" s="1"/>
  <c r="AK169" i="56"/>
  <c r="AK175" i="56" s="1"/>
  <c r="C217" i="1" s="1"/>
  <c r="AM151" i="56"/>
  <c r="AM157" i="56" s="1"/>
  <c r="M216" i="1" s="1"/>
  <c r="AR157" i="56"/>
  <c r="M219" i="1" s="1"/>
  <c r="AK97" i="56"/>
  <c r="AK103" i="56" s="1"/>
  <c r="J217" i="1" s="1"/>
  <c r="AM139" i="56"/>
  <c r="K216" i="1" s="1"/>
  <c r="L20" i="55"/>
  <c r="AR42" i="56"/>
  <c r="AK79" i="56"/>
  <c r="AK85" i="56" s="1"/>
  <c r="F217" i="1" s="1"/>
  <c r="AM121" i="56"/>
  <c r="I216" i="1" s="1"/>
  <c r="AH175" i="56"/>
  <c r="C215" i="1" s="1"/>
  <c r="AK80" i="56" l="1"/>
  <c r="AH170" i="56"/>
  <c r="AH152" i="56"/>
  <c r="AM170" i="56"/>
  <c r="AM116" i="56"/>
  <c r="AK152" i="56"/>
  <c r="AK134" i="56"/>
  <c r="AR116" i="56"/>
  <c r="AM98" i="56"/>
  <c r="AK6" i="56"/>
  <c r="AH25" i="56"/>
  <c r="AR25" i="56"/>
  <c r="AH43" i="56"/>
  <c r="U19" i="55"/>
  <c r="M28" i="55"/>
  <c r="AM25" i="56"/>
  <c r="AK25" i="56"/>
  <c r="AM134" i="56"/>
  <c r="AL26" i="56"/>
  <c r="AI26" i="56"/>
  <c r="AP26" i="56"/>
  <c r="AO26" i="56"/>
  <c r="AQ26" i="56"/>
  <c r="AN26" i="56"/>
  <c r="AJ26" i="56"/>
  <c r="AF26" i="56"/>
  <c r="AG26" i="56"/>
  <c r="AS26" i="56"/>
  <c r="F28" i="55"/>
  <c r="N19" i="55"/>
  <c r="AR152" i="56"/>
  <c r="AM152" i="56"/>
  <c r="E20" i="55"/>
  <c r="U20" i="55"/>
  <c r="M20" i="55"/>
  <c r="T6" i="56"/>
  <c r="AH6" i="56"/>
  <c r="AH116" i="56"/>
  <c r="AH61" i="56"/>
  <c r="AK43" i="56"/>
  <c r="AM80" i="56"/>
  <c r="AR134" i="56"/>
  <c r="R6" i="56"/>
  <c r="AN44" i="56"/>
  <c r="AF44" i="56"/>
  <c r="AO44" i="56"/>
  <c r="AI44" i="56"/>
  <c r="AL44" i="56"/>
  <c r="AG44" i="56"/>
  <c r="AQ44" i="56"/>
  <c r="AJ44" i="56"/>
  <c r="AP44" i="56"/>
  <c r="AR44" i="56" s="1"/>
  <c r="AS44" i="56"/>
  <c r="AF135" i="56"/>
  <c r="AI135" i="56"/>
  <c r="AP135" i="56"/>
  <c r="AG135" i="56"/>
  <c r="AO135" i="56"/>
  <c r="AJ135" i="56"/>
  <c r="AS135" i="56"/>
  <c r="AQ135" i="56"/>
  <c r="AN135" i="56"/>
  <c r="AL135" i="56"/>
  <c r="AG171" i="56"/>
  <c r="AQ171" i="56"/>
  <c r="AL171" i="56"/>
  <c r="AF171" i="56"/>
  <c r="AN171" i="56"/>
  <c r="AI171" i="56"/>
  <c r="AJ171" i="56"/>
  <c r="AS171" i="56"/>
  <c r="AP171" i="56"/>
  <c r="AR171" i="56" s="1"/>
  <c r="AO171" i="56"/>
  <c r="AG117" i="56"/>
  <c r="AN117" i="56"/>
  <c r="AS117" i="56"/>
  <c r="AL117" i="56"/>
  <c r="AF117" i="56"/>
  <c r="AP117" i="56"/>
  <c r="AO117" i="56"/>
  <c r="AJ117" i="56"/>
  <c r="AI117" i="56"/>
  <c r="AQ117" i="56"/>
  <c r="AP99" i="56"/>
  <c r="AR99" i="56" s="1"/>
  <c r="AL99" i="56"/>
  <c r="AS99" i="56"/>
  <c r="AQ99" i="56"/>
  <c r="AF99" i="56"/>
  <c r="AG99" i="56"/>
  <c r="AI99" i="56"/>
  <c r="AJ99" i="56"/>
  <c r="AN99" i="56"/>
  <c r="AO99" i="56"/>
  <c r="AO153" i="56"/>
  <c r="AI153" i="56"/>
  <c r="AG153" i="56"/>
  <c r="AL153" i="56"/>
  <c r="AF153" i="56"/>
  <c r="AJ153" i="56"/>
  <c r="AQ153" i="56"/>
  <c r="AN153" i="56"/>
  <c r="AP153" i="56"/>
  <c r="AS153" i="56"/>
  <c r="J8" i="56"/>
  <c r="W6" i="55"/>
  <c r="G19" i="55"/>
  <c r="AC128" i="56"/>
  <c r="AC18" i="56"/>
  <c r="AC92" i="56"/>
  <c r="AC45" i="56"/>
  <c r="AC55" i="56"/>
  <c r="AC8" i="56"/>
  <c r="AC82" i="56"/>
  <c r="AC136" i="56"/>
  <c r="AC73" i="56"/>
  <c r="AC37" i="56"/>
  <c r="AC118" i="56"/>
  <c r="B207" i="1"/>
  <c r="N2" i="1" s="1"/>
  <c r="AC154" i="56"/>
  <c r="J18" i="56"/>
  <c r="AC182" i="56"/>
  <c r="AC164" i="56"/>
  <c r="AC110" i="56"/>
  <c r="AC100" i="56"/>
  <c r="AC146" i="56"/>
  <c r="AC172" i="56"/>
  <c r="AC63" i="56"/>
  <c r="AC27" i="56"/>
  <c r="AP62" i="56"/>
  <c r="AQ62" i="56"/>
  <c r="AS62" i="56"/>
  <c r="AL62" i="56"/>
  <c r="AN62" i="56"/>
  <c r="AO62" i="56"/>
  <c r="AF62" i="56"/>
  <c r="AG62" i="56"/>
  <c r="AJ62" i="56"/>
  <c r="AI62" i="56"/>
  <c r="AI81" i="56"/>
  <c r="AN81" i="56"/>
  <c r="AJ81" i="56"/>
  <c r="AP81" i="56"/>
  <c r="AG81" i="56"/>
  <c r="AS81" i="56"/>
  <c r="AO81" i="56"/>
  <c r="AF81" i="56"/>
  <c r="AH81" i="56" s="1"/>
  <c r="AQ81" i="56"/>
  <c r="AL81" i="56"/>
  <c r="AI7" i="56"/>
  <c r="AO7" i="56"/>
  <c r="AL7" i="56"/>
  <c r="AN7" i="56"/>
  <c r="AG7" i="56"/>
  <c r="AJ7" i="56"/>
  <c r="AQ7" i="56"/>
  <c r="AS7" i="56"/>
  <c r="AP7" i="56"/>
  <c r="AF7" i="56"/>
  <c r="W7" i="56"/>
  <c r="U7" i="56"/>
  <c r="V7" i="56"/>
  <c r="Z7" i="56"/>
  <c r="N7" i="56"/>
  <c r="M7" i="56"/>
  <c r="Q7" i="56"/>
  <c r="P7" i="56"/>
  <c r="S7" i="56"/>
  <c r="X7" i="56"/>
  <c r="O6" i="56"/>
  <c r="Y6" i="56"/>
  <c r="M29" i="55"/>
  <c r="AK98" i="56"/>
  <c r="AM61" i="56"/>
  <c r="AH80" i="56"/>
  <c r="AH134" i="56"/>
  <c r="AH99" i="56" l="1"/>
  <c r="AH7" i="56"/>
  <c r="AK62" i="56"/>
  <c r="AR135" i="56"/>
  <c r="AK81" i="56"/>
  <c r="F29" i="55"/>
  <c r="AR7" i="56"/>
  <c r="AK7" i="56"/>
  <c r="AM81" i="56"/>
  <c r="AM62" i="56"/>
  <c r="AR62" i="56"/>
  <c r="AS63" i="56"/>
  <c r="AP63" i="56"/>
  <c r="AJ63" i="56"/>
  <c r="AQ63" i="56"/>
  <c r="AO63" i="56"/>
  <c r="AO65" i="56" s="1"/>
  <c r="E210" i="1" s="1"/>
  <c r="AF63" i="56"/>
  <c r="AG63" i="56"/>
  <c r="AL63" i="56"/>
  <c r="AN63" i="56"/>
  <c r="AI63" i="56"/>
  <c r="AK63" i="56" s="1"/>
  <c r="AK65" i="56" s="1"/>
  <c r="E209" i="1" s="1"/>
  <c r="AS154" i="56"/>
  <c r="AQ154" i="56"/>
  <c r="AJ154" i="56"/>
  <c r="AO154" i="56"/>
  <c r="AO156" i="56" s="1"/>
  <c r="M210" i="1" s="1"/>
  <c r="AG154" i="56"/>
  <c r="AF154" i="56"/>
  <c r="AP154" i="56"/>
  <c r="AR154" i="56" s="1"/>
  <c r="AN154" i="56"/>
  <c r="AI154" i="56"/>
  <c r="AL154" i="56"/>
  <c r="AL165" i="56" s="1"/>
  <c r="AM153" i="56"/>
  <c r="AJ165" i="56"/>
  <c r="AK153" i="56"/>
  <c r="AM99" i="56"/>
  <c r="AR117" i="56"/>
  <c r="AH171" i="56"/>
  <c r="AM135" i="56"/>
  <c r="AK135" i="56"/>
  <c r="AM44" i="56"/>
  <c r="AK44" i="56"/>
  <c r="N29" i="55"/>
  <c r="Y7" i="56"/>
  <c r="N20" i="55"/>
  <c r="T7" i="56"/>
  <c r="F20" i="55"/>
  <c r="O7" i="56"/>
  <c r="AL74" i="56"/>
  <c r="AO172" i="56"/>
  <c r="AO174" i="56" s="1"/>
  <c r="C210" i="1" s="1"/>
  <c r="B6" i="1" s="1"/>
  <c r="AS172" i="56"/>
  <c r="AQ172" i="56"/>
  <c r="AJ172" i="56"/>
  <c r="AN172" i="56"/>
  <c r="AL172" i="56"/>
  <c r="AL183" i="56" s="1"/>
  <c r="AG172" i="56"/>
  <c r="AI172" i="56"/>
  <c r="AK172" i="56" s="1"/>
  <c r="AF172" i="56"/>
  <c r="AP172" i="56"/>
  <c r="AR172" i="56" s="1"/>
  <c r="AF136" i="56"/>
  <c r="AP136" i="56"/>
  <c r="AQ136" i="56"/>
  <c r="AR138" i="56" s="1"/>
  <c r="K211" i="1" s="1"/>
  <c r="AJ136" i="56"/>
  <c r="AM136" i="56" s="1"/>
  <c r="AM138" i="56" s="1"/>
  <c r="K208" i="1" s="1"/>
  <c r="AS136" i="56"/>
  <c r="AL136" i="56"/>
  <c r="AL147" i="56" s="1"/>
  <c r="AG136" i="56"/>
  <c r="AN136" i="56"/>
  <c r="AI136" i="56"/>
  <c r="AO136" i="56"/>
  <c r="AO138" i="56" s="1"/>
  <c r="K210" i="1" s="1"/>
  <c r="AL45" i="56"/>
  <c r="AS45" i="56"/>
  <c r="AP45" i="56"/>
  <c r="AF45" i="56"/>
  <c r="AJ45" i="56"/>
  <c r="AM45" i="56" s="1"/>
  <c r="AI45" i="56"/>
  <c r="AQ45" i="56"/>
  <c r="AR47" i="56" s="1"/>
  <c r="G211" i="1" s="1"/>
  <c r="AN45" i="56"/>
  <c r="AO45" i="56"/>
  <c r="AO47" i="56" s="1"/>
  <c r="G210" i="1" s="1"/>
  <c r="AG45" i="56"/>
  <c r="AH56" i="56" s="1"/>
  <c r="G28" i="55"/>
  <c r="O19" i="55"/>
  <c r="AR153" i="56"/>
  <c r="AH153" i="56"/>
  <c r="AK99" i="56"/>
  <c r="AK117" i="56"/>
  <c r="AH117" i="56"/>
  <c r="AM171" i="56"/>
  <c r="AI183" i="56"/>
  <c r="AH135" i="56"/>
  <c r="AH147" i="56"/>
  <c r="N28" i="55"/>
  <c r="V19" i="55"/>
  <c r="AH26" i="56"/>
  <c r="AH62" i="56"/>
  <c r="AH74" i="56"/>
  <c r="AF118" i="56"/>
  <c r="AJ118" i="56"/>
  <c r="AJ129" i="56" s="1"/>
  <c r="AI118" i="56"/>
  <c r="AN118" i="56"/>
  <c r="AL118" i="56"/>
  <c r="AL129" i="56" s="1"/>
  <c r="AG118" i="56"/>
  <c r="AS118" i="56"/>
  <c r="AQ118" i="56"/>
  <c r="AP118" i="56"/>
  <c r="AO118" i="56"/>
  <c r="AO120" i="56" s="1"/>
  <c r="I210" i="1" s="1"/>
  <c r="AJ82" i="56"/>
  <c r="AI93" i="56" s="1"/>
  <c r="AP82" i="56"/>
  <c r="AS82" i="56"/>
  <c r="AG82" i="56"/>
  <c r="AQ82" i="56"/>
  <c r="AR84" i="56" s="1"/>
  <c r="F211" i="1" s="1"/>
  <c r="AI82" i="56"/>
  <c r="AL82" i="56"/>
  <c r="AL93" i="56" s="1"/>
  <c r="AN82" i="56"/>
  <c r="AF82" i="56"/>
  <c r="AH93" i="56" s="1"/>
  <c r="AO82" i="56"/>
  <c r="AO84" i="56" s="1"/>
  <c r="F210" i="1" s="1"/>
  <c r="F2" i="55"/>
  <c r="A27" i="56"/>
  <c r="AM117" i="56"/>
  <c r="AK171" i="56"/>
  <c r="AK174" i="56" s="1"/>
  <c r="C209" i="1" s="1"/>
  <c r="B5" i="1" s="1"/>
  <c r="AH44" i="56"/>
  <c r="AH165" i="56"/>
  <c r="AM26" i="56"/>
  <c r="AR26" i="56"/>
  <c r="AJ183" i="56"/>
  <c r="R7" i="56"/>
  <c r="V20" i="55"/>
  <c r="AM7" i="56"/>
  <c r="AR81" i="56"/>
  <c r="AQ27" i="56"/>
  <c r="AL27" i="56"/>
  <c r="AL38" i="56" s="1"/>
  <c r="AI27" i="56"/>
  <c r="AN27" i="56"/>
  <c r="AF27" i="56"/>
  <c r="AS27" i="56"/>
  <c r="AP27" i="56"/>
  <c r="AJ27" i="56"/>
  <c r="AJ38" i="56" s="1"/>
  <c r="AO27" i="56"/>
  <c r="AO29" i="56" s="1"/>
  <c r="L210" i="1" s="1"/>
  <c r="AG27" i="56"/>
  <c r="AQ100" i="56"/>
  <c r="AL100" i="56"/>
  <c r="AL111" i="56" s="1"/>
  <c r="AP100" i="56"/>
  <c r="AF100" i="56"/>
  <c r="AN100" i="56"/>
  <c r="AG100" i="56"/>
  <c r="AI100" i="56"/>
  <c r="AO100" i="56"/>
  <c r="AO102" i="56" s="1"/>
  <c r="J210" i="1" s="1"/>
  <c r="AJ100" i="56"/>
  <c r="AJ111" i="56" s="1"/>
  <c r="AS100" i="56"/>
  <c r="AS8" i="56"/>
  <c r="AP8" i="56"/>
  <c r="AI8" i="56"/>
  <c r="AN8" i="56"/>
  <c r="AG8" i="56"/>
  <c r="AJ8" i="56"/>
  <c r="AF8" i="56"/>
  <c r="AO8" i="56"/>
  <c r="AO10" i="56" s="1"/>
  <c r="H210" i="1" s="1"/>
  <c r="AQ8" i="56"/>
  <c r="AL8" i="56"/>
  <c r="AL19" i="56" s="1"/>
  <c r="W8" i="56"/>
  <c r="S8" i="56"/>
  <c r="S19" i="56" s="1"/>
  <c r="V8" i="56"/>
  <c r="G29" i="55" s="1"/>
  <c r="Z8" i="56"/>
  <c r="U8" i="56"/>
  <c r="X8" i="56"/>
  <c r="Q8" i="56"/>
  <c r="N8" i="56"/>
  <c r="P8" i="56"/>
  <c r="M8" i="56"/>
  <c r="M9" i="56" s="1"/>
  <c r="AL56" i="56"/>
  <c r="AK26" i="56"/>
  <c r="W19" i="56" l="1"/>
  <c r="AM38" i="56"/>
  <c r="AJ93" i="56"/>
  <c r="AM93" i="56" s="1"/>
  <c r="AR10" i="56"/>
  <c r="H211" i="1" s="1"/>
  <c r="AR63" i="56"/>
  <c r="AH8" i="56"/>
  <c r="AH10" i="56" s="1"/>
  <c r="H207" i="1" s="1"/>
  <c r="AK8" i="56"/>
  <c r="AK10" i="56" s="1"/>
  <c r="H209" i="1" s="1"/>
  <c r="AR102" i="56"/>
  <c r="J211" i="1" s="1"/>
  <c r="AR27" i="56"/>
  <c r="AM129" i="56"/>
  <c r="AK29" i="56"/>
  <c r="L209" i="1" s="1"/>
  <c r="AR118" i="56"/>
  <c r="AR65" i="56"/>
  <c r="E211" i="1" s="1"/>
  <c r="AK27" i="56"/>
  <c r="O29" i="55"/>
  <c r="AH19" i="56"/>
  <c r="G20" i="55"/>
  <c r="AR8" i="56"/>
  <c r="AK82" i="56"/>
  <c r="AK84" i="56" s="1"/>
  <c r="F209" i="1" s="1"/>
  <c r="AR120" i="56"/>
  <c r="I211" i="1" s="1"/>
  <c r="AR174" i="56"/>
  <c r="C211" i="1" s="1"/>
  <c r="AR156" i="56"/>
  <c r="M211" i="1" s="1"/>
  <c r="AK93" i="56"/>
  <c r="AK45" i="56"/>
  <c r="AK47" i="56" s="1"/>
  <c r="G209" i="1" s="1"/>
  <c r="AK154" i="56"/>
  <c r="AK156" i="56" s="1"/>
  <c r="M209" i="1" s="1"/>
  <c r="AM111" i="56"/>
  <c r="W20" i="55"/>
  <c r="R8" i="56"/>
  <c r="R10" i="56" s="1"/>
  <c r="AM8" i="56"/>
  <c r="AI19" i="56"/>
  <c r="AH100" i="56"/>
  <c r="AH102" i="56" s="1"/>
  <c r="J207" i="1" s="1"/>
  <c r="AH111" i="56"/>
  <c r="S9" i="56"/>
  <c r="AH118" i="56"/>
  <c r="AH120" i="56" s="1"/>
  <c r="I207" i="1" s="1"/>
  <c r="AH172" i="56"/>
  <c r="AH174" i="56" s="1"/>
  <c r="C207" i="1" s="1"/>
  <c r="B3" i="1" s="1"/>
  <c r="AH183" i="56"/>
  <c r="AM47" i="56"/>
  <c r="G208" i="1" s="1"/>
  <c r="AM63" i="56"/>
  <c r="AM65" i="56" s="1"/>
  <c r="E208" i="1" s="1"/>
  <c r="AJ74" i="56"/>
  <c r="AM74" i="56" s="1"/>
  <c r="T8" i="56"/>
  <c r="T10" i="56" s="1"/>
  <c r="O20" i="55"/>
  <c r="AK100" i="56"/>
  <c r="AK102" i="56" s="1"/>
  <c r="J209" i="1" s="1"/>
  <c r="AR100" i="56"/>
  <c r="AH27" i="56"/>
  <c r="AH29" i="56" s="1"/>
  <c r="L207" i="1" s="1"/>
  <c r="AR29" i="56"/>
  <c r="L211" i="1" s="1"/>
  <c r="Q9" i="56"/>
  <c r="AR82" i="56"/>
  <c r="P19" i="56"/>
  <c r="AK183" i="56"/>
  <c r="O28" i="55"/>
  <c r="W19" i="55"/>
  <c r="AH45" i="56"/>
  <c r="AH47" i="56" s="1"/>
  <c r="G207" i="1" s="1"/>
  <c r="AR136" i="56"/>
  <c r="AM172" i="56"/>
  <c r="Q19" i="56"/>
  <c r="T19" i="56" s="1"/>
  <c r="AM165" i="56"/>
  <c r="AH63" i="56"/>
  <c r="AH65" i="56" s="1"/>
  <c r="E207" i="1" s="1"/>
  <c r="AI74" i="56"/>
  <c r="AJ19" i="56"/>
  <c r="AM19" i="56" s="1"/>
  <c r="N9" i="56"/>
  <c r="H20" i="55" s="1"/>
  <c r="P9" i="56"/>
  <c r="O8" i="56"/>
  <c r="O10" i="56" s="1"/>
  <c r="Y8" i="56"/>
  <c r="X19" i="56" s="1"/>
  <c r="Y19" i="56" s="1"/>
  <c r="X9" i="56"/>
  <c r="Y10" i="56"/>
  <c r="AM27" i="56"/>
  <c r="AM29" i="56" s="1"/>
  <c r="L208" i="1" s="1"/>
  <c r="AM183" i="56"/>
  <c r="AI38" i="56"/>
  <c r="AK38" i="56" s="1"/>
  <c r="AH82" i="56"/>
  <c r="AH84" i="56" s="1"/>
  <c r="F207" i="1" s="1"/>
  <c r="AM82" i="56"/>
  <c r="AM84" i="56" s="1"/>
  <c r="F208" i="1" s="1"/>
  <c r="AK118" i="56"/>
  <c r="AK120" i="56" s="1"/>
  <c r="I209" i="1" s="1"/>
  <c r="AH38" i="56"/>
  <c r="O19" i="56"/>
  <c r="AM174" i="56"/>
  <c r="C208" i="1" s="1"/>
  <c r="B4" i="1" s="1"/>
  <c r="AR45" i="56"/>
  <c r="AK136" i="56"/>
  <c r="AK138" i="56" s="1"/>
  <c r="K209" i="1" s="1"/>
  <c r="AH136" i="56"/>
  <c r="AH138" i="56" s="1"/>
  <c r="K207" i="1" s="1"/>
  <c r="AI56" i="56"/>
  <c r="AJ147" i="56"/>
  <c r="AM147" i="56" s="1"/>
  <c r="AM154" i="56"/>
  <c r="AM156" i="56" s="1"/>
  <c r="M208" i="1" s="1"/>
  <c r="AI165" i="56"/>
  <c r="AK165" i="56" s="1"/>
  <c r="AM100" i="56"/>
  <c r="AM102" i="56" s="1"/>
  <c r="J208" i="1" s="1"/>
  <c r="AI111" i="56"/>
  <c r="AK111" i="56" s="1"/>
  <c r="AM10" i="56"/>
  <c r="H208" i="1" s="1"/>
  <c r="AM118" i="56"/>
  <c r="AM120" i="56" s="1"/>
  <c r="I208" i="1" s="1"/>
  <c r="AH129" i="56"/>
  <c r="AJ56" i="56"/>
  <c r="AM56" i="56" s="1"/>
  <c r="AI147" i="56"/>
  <c r="AH154" i="56"/>
  <c r="AH156" i="56" s="1"/>
  <c r="M207" i="1" s="1"/>
  <c r="V10" i="56"/>
  <c r="W9" i="56"/>
  <c r="AI129" i="56"/>
  <c r="AK129" i="56" s="1"/>
  <c r="AK56" i="56" l="1"/>
  <c r="X20" i="55"/>
  <c r="R19" i="56"/>
  <c r="AK19" i="56"/>
  <c r="AK147" i="56"/>
  <c r="P29" i="55"/>
  <c r="AK74" i="56"/>
  <c r="P20"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 Sayles</author>
    <author>Raanan Kagan</author>
  </authors>
  <commentList>
    <comment ref="M1112" authorId="0" shapeId="0" xr:uid="{00000000-0006-0000-0100-000001000000}">
      <text>
        <r>
          <rPr>
            <b/>
            <sz val="8"/>
            <color indexed="81"/>
            <rFont val="Tahoma"/>
            <family val="2"/>
          </rPr>
          <t>Bob Sayles:</t>
        </r>
        <r>
          <rPr>
            <sz val="8"/>
            <color indexed="81"/>
            <rFont val="Tahoma"/>
            <family val="2"/>
          </rPr>
          <t xml:space="preserve">
Supervisor was seeing cases (up to 5)</t>
        </r>
      </text>
    </comment>
    <comment ref="Q1112" authorId="0" shapeId="0" xr:uid="{00000000-0006-0000-0100-00000200000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M1168" authorId="0" shapeId="0" xr:uid="{00000000-0006-0000-0100-000003000000}">
      <text>
        <r>
          <rPr>
            <b/>
            <sz val="8"/>
            <color indexed="81"/>
            <rFont val="Tahoma"/>
            <family val="2"/>
          </rPr>
          <t>Bob Sayles:</t>
        </r>
        <r>
          <rPr>
            <sz val="8"/>
            <color indexed="81"/>
            <rFont val="Tahoma"/>
            <family val="2"/>
          </rPr>
          <t xml:space="preserve">
Supervisor was seeing cases (up to 5)</t>
        </r>
      </text>
    </comment>
    <comment ref="Q1168" authorId="0" shapeId="0" xr:uid="{00000000-0006-0000-0100-00000400000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P1193" authorId="0" shapeId="0" xr:uid="{00000000-0006-0000-0100-000005000000}">
      <text>
        <r>
          <rPr>
            <b/>
            <sz val="8"/>
            <color indexed="81"/>
            <rFont val="Tahoma"/>
            <family val="2"/>
          </rPr>
          <t>Bob Sayles:</t>
        </r>
        <r>
          <rPr>
            <sz val="8"/>
            <color indexed="81"/>
            <rFont val="Tahoma"/>
            <family val="2"/>
          </rPr>
          <t xml:space="preserve">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P1235" authorId="0" shapeId="0" xr:uid="{00000000-0006-0000-0100-00000600000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36" authorId="0" shapeId="0" xr:uid="{00000000-0006-0000-0100-00000700000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73" authorId="0" shapeId="0" xr:uid="{00000000-0006-0000-0100-000008000000}">
      <text>
        <r>
          <rPr>
            <b/>
            <sz val="8"/>
            <color indexed="81"/>
            <rFont val="Tahoma"/>
            <family val="2"/>
          </rPr>
          <t>Bob Sayles:</t>
        </r>
        <r>
          <rPr>
            <sz val="8"/>
            <color indexed="81"/>
            <rFont val="Tahoma"/>
            <family val="2"/>
          </rPr>
          <t xml:space="preserve">
based on actual tracker data - there were 27 kids served in Feb - 1 of whom was discharged which leaves 26 kids being served at the end of Feb.  The modified status report only lists 23</t>
        </r>
      </text>
    </comment>
    <comment ref="P1291" authorId="0" shapeId="0" xr:uid="{00000000-0006-0000-0100-00000900000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P1292" authorId="0" shapeId="0" xr:uid="{00000000-0006-0000-0100-00000A00000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W1343" authorId="0" shapeId="0" xr:uid="{00000000-0006-0000-0100-00000B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44" authorId="0" shapeId="0" xr:uid="{00000000-0006-0000-0100-00000C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79" authorId="0" shapeId="0" xr:uid="{00000000-0006-0000-0100-00000D00000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X1379" authorId="0" shapeId="0" xr:uid="{00000000-0006-0000-0100-00000E00000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W1399" authorId="0" shapeId="0" xr:uid="{00000000-0006-0000-0100-00000F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400" authorId="0" shapeId="0" xr:uid="{00000000-0006-0000-0100-00001000000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M1403" authorId="0" shapeId="0" xr:uid="{00000000-0006-0000-0100-000011000000}">
      <text>
        <r>
          <rPr>
            <b/>
            <sz val="8"/>
            <color indexed="81"/>
            <rFont val="Tahoma"/>
            <family val="2"/>
          </rPr>
          <t>Bob Sayles:</t>
        </r>
        <r>
          <rPr>
            <sz val="8"/>
            <color indexed="81"/>
            <rFont val="Tahoma"/>
            <family val="2"/>
          </rPr>
          <t xml:space="preserve">
2 in house therapists were approved to be incl. as of April 2014</t>
        </r>
      </text>
    </comment>
    <comment ref="N1403" authorId="0" shapeId="0" xr:uid="{00000000-0006-0000-0100-000012000000}">
      <text>
        <r>
          <rPr>
            <b/>
            <sz val="8"/>
            <color indexed="81"/>
            <rFont val="Tahoma"/>
            <family val="2"/>
          </rPr>
          <t>Bob Sayles:</t>
        </r>
        <r>
          <rPr>
            <sz val="8"/>
            <color indexed="81"/>
            <rFont val="Tahoma"/>
            <family val="2"/>
          </rPr>
          <t xml:space="preserve">
2 in house therapists were approved to be incl. as of April 2014</t>
        </r>
      </text>
    </comment>
    <comment ref="P1403" authorId="0" shapeId="0" xr:uid="{00000000-0006-0000-0100-00001300000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M1404" authorId="0" shapeId="0" xr:uid="{00000000-0006-0000-0100-000014000000}">
      <text>
        <r>
          <rPr>
            <b/>
            <sz val="8"/>
            <color indexed="81"/>
            <rFont val="Tahoma"/>
            <family val="2"/>
          </rPr>
          <t>Bob Sayles:</t>
        </r>
        <r>
          <rPr>
            <sz val="8"/>
            <color indexed="81"/>
            <rFont val="Tahoma"/>
            <family val="2"/>
          </rPr>
          <t xml:space="preserve">
2 in house therapists were approved to be incl. as of April 2014</t>
        </r>
      </text>
    </comment>
    <comment ref="N1404" authorId="0" shapeId="0" xr:uid="{00000000-0006-0000-0100-000015000000}">
      <text>
        <r>
          <rPr>
            <b/>
            <sz val="8"/>
            <color indexed="81"/>
            <rFont val="Tahoma"/>
            <family val="2"/>
          </rPr>
          <t>Bob Sayles:</t>
        </r>
        <r>
          <rPr>
            <sz val="8"/>
            <color indexed="81"/>
            <rFont val="Tahoma"/>
            <family val="2"/>
          </rPr>
          <t xml:space="preserve">
2 in house therapists were approved to be incl. as of April 2014</t>
        </r>
      </text>
    </comment>
    <comment ref="P1404" authorId="0" shapeId="0" xr:uid="{00000000-0006-0000-0100-00001600000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Q1434" authorId="0" shapeId="0" xr:uid="{00000000-0006-0000-0100-00001700000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34" authorId="0" shapeId="0" xr:uid="{00000000-0006-0000-0100-00001800000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M1459" authorId="0" shapeId="0" xr:uid="{00000000-0006-0000-0100-000019000000}">
      <text>
        <r>
          <rPr>
            <b/>
            <sz val="8"/>
            <color indexed="81"/>
            <rFont val="Tahoma"/>
            <family val="2"/>
          </rPr>
          <t>Bob Sayles:</t>
        </r>
        <r>
          <rPr>
            <sz val="8"/>
            <color indexed="81"/>
            <rFont val="Tahoma"/>
            <family val="2"/>
          </rPr>
          <t xml:space="preserve">
I manually counted 4 therapists on the MFR tracker - did not use the Mod Status #</t>
        </r>
      </text>
    </comment>
    <comment ref="M1460" authorId="0" shapeId="0" xr:uid="{00000000-0006-0000-0100-00001A000000}">
      <text>
        <r>
          <rPr>
            <b/>
            <sz val="8"/>
            <color indexed="81"/>
            <rFont val="Tahoma"/>
            <family val="2"/>
          </rPr>
          <t>Bob Sayles:</t>
        </r>
        <r>
          <rPr>
            <sz val="8"/>
            <color indexed="81"/>
            <rFont val="Tahoma"/>
            <family val="2"/>
          </rPr>
          <t xml:space="preserve">
I manually counted 4 therapists on the MFR tracker - did not use the Mod Status #</t>
        </r>
      </text>
    </comment>
    <comment ref="Q1461" authorId="0" shapeId="0" xr:uid="{00000000-0006-0000-0100-00001B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2" authorId="0" shapeId="0" xr:uid="{00000000-0006-0000-0100-00001C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3" authorId="0" shapeId="0" xr:uid="{00000000-0006-0000-0100-00001D00000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90" authorId="0" shapeId="0" xr:uid="{00000000-0006-0000-0100-00001E00000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90" authorId="0" shapeId="0" xr:uid="{00000000-0006-0000-0100-00001F00000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P1634" authorId="0" shapeId="0" xr:uid="{00000000-0006-0000-0100-000020000000}">
      <text>
        <r>
          <rPr>
            <b/>
            <sz val="8"/>
            <color indexed="81"/>
            <rFont val="Tahoma"/>
            <family val="2"/>
          </rPr>
          <t>Bob Sayles:</t>
        </r>
        <r>
          <rPr>
            <sz val="8"/>
            <color indexed="81"/>
            <rFont val="Tahoma"/>
            <family val="2"/>
          </rPr>
          <t xml:space="preserve">
on actual tracker - there are 4 lines crossed out and another line that has a July PCIT treatment end date - these 5 lines should not be counted in # of active cases hence - 18-5=13 active cases</t>
        </r>
      </text>
    </comment>
    <comment ref="X1690" authorId="0" shapeId="0" xr:uid="{00000000-0006-0000-0100-000021000000}">
      <text>
        <r>
          <rPr>
            <b/>
            <sz val="8"/>
            <color indexed="81"/>
            <rFont val="Tahoma"/>
            <family val="2"/>
          </rPr>
          <t>Bob Sayles:</t>
        </r>
        <r>
          <rPr>
            <sz val="8"/>
            <color indexed="81"/>
            <rFont val="Tahoma"/>
            <family val="2"/>
          </rPr>
          <t xml:space="preserve">
2 clients were discharged in Sept. but one of them was an admin discharge so that shouldn't be counted as a discharge for dashboard purposes.</t>
        </r>
      </text>
    </comment>
    <comment ref="P1733" authorId="0" shapeId="0" xr:uid="{00000000-0006-0000-0100-000022000000}">
      <text>
        <r>
          <rPr>
            <b/>
            <sz val="8"/>
            <color indexed="81"/>
            <rFont val="Tahoma"/>
            <family val="2"/>
          </rPr>
          <t>Bob Sayles:</t>
        </r>
        <r>
          <rPr>
            <sz val="8"/>
            <color indexed="81"/>
            <rFont val="Tahoma"/>
            <family val="2"/>
          </rPr>
          <t xml:space="preserve">
includes 1 inactive case that was active in Nov. Tatiana ?</t>
        </r>
      </text>
    </comment>
    <comment ref="P1734" authorId="0" shapeId="0" xr:uid="{00000000-0006-0000-0100-000023000000}">
      <text>
        <r>
          <rPr>
            <b/>
            <sz val="8"/>
            <color indexed="81"/>
            <rFont val="Tahoma"/>
            <family val="2"/>
          </rPr>
          <t>Bob Sayles:</t>
        </r>
        <r>
          <rPr>
            <sz val="8"/>
            <color indexed="81"/>
            <rFont val="Tahoma"/>
            <family val="2"/>
          </rPr>
          <t xml:space="preserve">
includes 1 inactive case that was active in Nov. Tatiana ?</t>
        </r>
      </text>
    </comment>
    <comment ref="Q1795" authorId="0" shapeId="0" xr:uid="{00000000-0006-0000-0100-00002400000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Q1796" authorId="0" shapeId="0" xr:uid="{00000000-0006-0000-0100-00002500000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V1801" authorId="0" shapeId="0" xr:uid="{00000000-0006-0000-0100-00002600000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AA1801" authorId="0" shapeId="0" xr:uid="{00000000-0006-0000-0100-00002700000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W3135" authorId="1" shapeId="0" xr:uid="{00000000-0006-0000-0100-000028000000}">
      <text>
        <r>
          <rPr>
            <b/>
            <sz val="9"/>
            <color indexed="81"/>
            <rFont val="Tahoma"/>
            <family val="2"/>
          </rPr>
          <t>Raanan Kagan:</t>
        </r>
        <r>
          <rPr>
            <sz val="9"/>
            <color indexed="81"/>
            <rFont val="Tahoma"/>
            <family val="2"/>
          </rPr>
          <t xml:space="preserve">
back entered 1 successful discharge</t>
        </r>
      </text>
    </comment>
    <comment ref="X3140" authorId="1" shapeId="0" xr:uid="{00000000-0006-0000-0100-000029000000}">
      <text>
        <r>
          <rPr>
            <b/>
            <sz val="9"/>
            <color indexed="81"/>
            <rFont val="Tahoma"/>
            <family val="2"/>
          </rPr>
          <t>Raanan Kagan:</t>
        </r>
        <r>
          <rPr>
            <sz val="9"/>
            <color indexed="81"/>
            <rFont val="Tahoma"/>
            <family val="2"/>
          </rPr>
          <t xml:space="preserve">
back entered one unsuccessful discharge</t>
        </r>
      </text>
    </comment>
    <comment ref="Z3141" authorId="1" shapeId="0" xr:uid="{00000000-0006-0000-0100-00002A000000}">
      <text>
        <r>
          <rPr>
            <b/>
            <sz val="9"/>
            <color indexed="81"/>
            <rFont val="Tahoma"/>
            <family val="2"/>
          </rPr>
          <t>Raanan Kagan:</t>
        </r>
        <r>
          <rPr>
            <sz val="9"/>
            <color indexed="81"/>
            <rFont val="Tahoma"/>
            <family val="2"/>
          </rPr>
          <t xml:space="preserve">
back entered 1 unduplicated client</t>
        </r>
      </text>
    </comment>
    <comment ref="Z3144" authorId="1" shapeId="0" xr:uid="{00000000-0006-0000-0100-00002B000000}">
      <text>
        <r>
          <rPr>
            <b/>
            <sz val="9"/>
            <color indexed="81"/>
            <rFont val="Tahoma"/>
            <family val="2"/>
          </rPr>
          <t>Raanan Kagan:</t>
        </r>
        <r>
          <rPr>
            <sz val="9"/>
            <color indexed="81"/>
            <rFont val="Tahoma"/>
            <family val="2"/>
          </rPr>
          <t xml:space="preserve">
Back entred 1 WP admission</t>
        </r>
      </text>
    </comment>
    <comment ref="W3200" authorId="1" shapeId="0" xr:uid="{00000000-0006-0000-0100-00002C000000}">
      <text>
        <r>
          <rPr>
            <b/>
            <sz val="9"/>
            <color indexed="81"/>
            <rFont val="Tahoma"/>
            <family val="2"/>
          </rPr>
          <t>Raanan Kagan:</t>
        </r>
        <r>
          <rPr>
            <sz val="9"/>
            <color indexed="81"/>
            <rFont val="Tahoma"/>
            <family val="2"/>
          </rPr>
          <t xml:space="preserve">
Added 1 backdated success from Dec (reported in Jan)</t>
        </r>
      </text>
    </comment>
    <comment ref="Z3200" authorId="1" shapeId="0" xr:uid="{00000000-0006-0000-0100-00002D000000}">
      <text>
        <r>
          <rPr>
            <b/>
            <sz val="9"/>
            <color indexed="81"/>
            <rFont val="Tahoma"/>
            <family val="2"/>
          </rPr>
          <t>Raanan Kagan:</t>
        </r>
        <r>
          <rPr>
            <sz val="9"/>
            <color indexed="81"/>
            <rFont val="Tahoma"/>
            <family val="2"/>
          </rPr>
          <t xml:space="preserve">
adjusted 5 dups to undups</t>
        </r>
      </text>
    </comment>
    <comment ref="W3206" authorId="1" shapeId="0" xr:uid="{00000000-0006-0000-0100-00002E000000}">
      <text>
        <r>
          <rPr>
            <b/>
            <sz val="9"/>
            <color indexed="81"/>
            <rFont val="Tahoma"/>
            <family val="2"/>
          </rPr>
          <t>Raanan Kagan:</t>
        </r>
        <r>
          <rPr>
            <sz val="9"/>
            <color indexed="81"/>
            <rFont val="Tahoma"/>
            <family val="2"/>
          </rPr>
          <t xml:space="preserve">
back entered 3 successful discharges</t>
        </r>
      </text>
    </comment>
    <comment ref="W3207" authorId="1" shapeId="0" xr:uid="{00000000-0006-0000-0100-00002F000000}">
      <text>
        <r>
          <rPr>
            <b/>
            <sz val="9"/>
            <color indexed="81"/>
            <rFont val="Tahoma"/>
            <family val="2"/>
          </rPr>
          <t>Raanan Kagan:</t>
        </r>
        <r>
          <rPr>
            <sz val="9"/>
            <color indexed="81"/>
            <rFont val="Tahoma"/>
            <family val="2"/>
          </rPr>
          <t xml:space="preserve">
back entered 2 successful and 3 unsuccessful</t>
        </r>
      </text>
    </comment>
  </commentList>
</comments>
</file>

<file path=xl/sharedStrings.xml><?xml version="1.0" encoding="utf-8"?>
<sst xmlns="http://schemas.openxmlformats.org/spreadsheetml/2006/main" count="6864" uniqueCount="2595">
  <si>
    <t>Utilization</t>
  </si>
  <si>
    <t>FFT</t>
  </si>
  <si>
    <t>Capacity</t>
  </si>
  <si>
    <t>Quality</t>
  </si>
  <si>
    <t>Outcomes</t>
  </si>
  <si>
    <t>Hillcrest</t>
  </si>
  <si>
    <t>PASS</t>
  </si>
  <si>
    <t>Category Definitions</t>
  </si>
  <si>
    <t>adherence to the model's systemic guidelines</t>
  </si>
  <si>
    <t>Utilization %</t>
  </si>
  <si>
    <t>Capacity %</t>
  </si>
  <si>
    <t>PCIT</t>
  </si>
  <si>
    <t>TF-CBT</t>
  </si>
  <si>
    <t>CPP-FV</t>
  </si>
  <si>
    <t>MST</t>
  </si>
  <si>
    <t>MST-PSB</t>
  </si>
  <si>
    <t>Marys Center</t>
  </si>
  <si>
    <t>Universal</t>
  </si>
  <si>
    <t>LAYC</t>
  </si>
  <si>
    <t>Adoptions Together</t>
  </si>
  <si>
    <t>First Home Care</t>
  </si>
  <si>
    <t>Community Connections</t>
  </si>
  <si>
    <t>Youth Villages</t>
  </si>
  <si>
    <t>Provider</t>
  </si>
  <si>
    <t>Month</t>
  </si>
  <si>
    <t>Total</t>
  </si>
  <si>
    <t>Total FFT</t>
  </si>
  <si>
    <t>Total MST</t>
  </si>
  <si>
    <t>Therapists</t>
  </si>
  <si>
    <t>Therapist Cap.</t>
  </si>
  <si>
    <t>Active Cases</t>
  </si>
  <si>
    <t>Adherence %</t>
  </si>
  <si>
    <t>Successful Discharge</t>
  </si>
  <si>
    <t>Total Discharge (not incl. cases not served)</t>
  </si>
  <si>
    <t>CC</t>
  </si>
  <si>
    <t>Total MSTPSB</t>
  </si>
  <si>
    <t>Total CPPFV</t>
  </si>
  <si>
    <t>Total TFCBT</t>
  </si>
  <si>
    <t>Total PCIT</t>
  </si>
  <si>
    <t>Total DC</t>
  </si>
  <si>
    <t>Designed Capacity</t>
  </si>
  <si>
    <t>Most Recent 3 Months</t>
  </si>
  <si>
    <t>Prior 3 Months</t>
  </si>
  <si>
    <t>PIECE</t>
  </si>
  <si>
    <t>Staffing</t>
  </si>
  <si>
    <t>Color Coding Definitions</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</si>
  <si>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</si>
  <si>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</si>
  <si>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</si>
  <si>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</si>
  <si>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</si>
  <si>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</si>
  <si>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</si>
  <si>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</si>
  <si>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</si>
  <si>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</si>
  <si>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Last 3 Months Grades</t>
  </si>
  <si>
    <t>Poor (less than 75%)</t>
  </si>
  <si>
    <t>3.4-3.75</t>
  </si>
  <si>
    <t>3.0-3.39</t>
  </si>
  <si>
    <t>Unduplicated</t>
  </si>
  <si>
    <t>Duplicated</t>
  </si>
  <si>
    <t>Ave.</t>
  </si>
  <si>
    <t>6 Month Ave.</t>
  </si>
  <si>
    <t>TIP</t>
  </si>
  <si>
    <t>Total TIP</t>
  </si>
  <si>
    <t>CFSA</t>
  </si>
  <si>
    <t>TFCC</t>
  </si>
  <si>
    <t>LES</t>
  </si>
  <si>
    <t>FPS</t>
  </si>
  <si>
    <t>MBI HS</t>
  </si>
  <si>
    <t># of Received Services</t>
  </si>
  <si>
    <t>% of Referrals Receiving Services</t>
  </si>
  <si>
    <t>% of Referrals Not Receiving Services</t>
  </si>
  <si>
    <t>Total CFSA</t>
  </si>
  <si>
    <t>Overall Total</t>
  </si>
  <si>
    <t>Non CFSA</t>
  </si>
  <si>
    <t>Referral Treatment Model</t>
  </si>
  <si>
    <t>Total # of Referrals</t>
  </si>
  <si>
    <t>CSS</t>
  </si>
  <si>
    <t>DYRS</t>
  </si>
  <si>
    <t>AH</t>
  </si>
  <si>
    <t>School</t>
  </si>
  <si>
    <t>Internal</t>
  </si>
  <si>
    <t>Pending</t>
  </si>
  <si>
    <t>PIW</t>
  </si>
  <si>
    <t>Sept</t>
  </si>
  <si>
    <t>Oct</t>
  </si>
  <si>
    <t>In House</t>
  </si>
  <si>
    <t>Out of Home</t>
  </si>
  <si>
    <r>
      <rPr>
        <b/>
        <sz val="12"/>
        <rFont val="Calibri"/>
        <family val="2"/>
      </rPr>
      <t xml:space="preserve">LIMITED USE LICENSE - </t>
    </r>
    <r>
      <rPr>
        <b/>
        <sz val="9"/>
        <rFont val="Calibri"/>
        <family val="2"/>
      </rPr>
      <t xml:space="preserve">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
</t>
    </r>
  </si>
  <si>
    <t>Project Wide Performance</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</si>
  <si>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</si>
  <si>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</si>
  <si>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</si>
  <si>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</si>
  <si>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</si>
  <si>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</si>
  <si>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</si>
  <si>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</si>
  <si>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</si>
  <si>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</si>
  <si>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</si>
  <si>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</si>
  <si>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</si>
  <si>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</si>
  <si>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</si>
  <si>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</si>
  <si>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</si>
  <si>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</si>
  <si>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</si>
  <si>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</si>
  <si>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</si>
  <si>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</si>
  <si>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</si>
  <si>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</si>
  <si>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</si>
  <si>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Total ACRA</t>
  </si>
  <si>
    <t>Return to Main Dashboard</t>
  </si>
  <si>
    <t>Data Turned in on Time and Accurate</t>
  </si>
  <si>
    <t>Data Turned in Between 1 and 5 Days Late</t>
  </si>
  <si>
    <t>Data Turned in Less Than 5 Days Late but Lacking Accuracy</t>
  </si>
  <si>
    <t>Data Turned More than 5 Days Late (Or Not Turned in At All)</t>
  </si>
  <si>
    <t>CPP</t>
  </si>
  <si>
    <t>**Data Submission Results (Click Here to View)**</t>
  </si>
  <si>
    <t>MST/MST-PSB</t>
  </si>
  <si>
    <t>Overall Project Summary</t>
  </si>
  <si>
    <t>DC DBH Evidence-Based Practices Program "Families First" Dashboard</t>
  </si>
  <si>
    <t>Models</t>
  </si>
  <si>
    <t>All</t>
  </si>
  <si>
    <t>TST</t>
  </si>
  <si>
    <t>Model</t>
  </si>
  <si>
    <t>First Month</t>
  </si>
  <si>
    <t>Sixth Month</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</si>
  <si>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</si>
  <si>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</si>
  <si>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</si>
  <si>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</si>
  <si>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</si>
  <si>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</si>
  <si>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</si>
  <si>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</si>
  <si>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</si>
  <si>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</si>
  <si>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</si>
  <si>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</si>
  <si>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</si>
  <si>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</si>
  <si>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</si>
  <si>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</si>
  <si>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</si>
  <si>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</si>
  <si>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</si>
  <si>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</si>
  <si>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</si>
  <si>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CPP-FV1</t>
  </si>
  <si>
    <t>CPP-FV2</t>
  </si>
  <si>
    <t>CPP-FV3</t>
  </si>
  <si>
    <t>CPP-FV4</t>
  </si>
  <si>
    <t>CPP-FV5</t>
  </si>
  <si>
    <t>CPP-FV6</t>
  </si>
  <si>
    <t>CPP-FV7</t>
  </si>
  <si>
    <t>CPP-FV8</t>
  </si>
  <si>
    <t>CPP-FV9</t>
  </si>
  <si>
    <t>CPP-FV10</t>
  </si>
  <si>
    <t>CPP-FV11</t>
  </si>
  <si>
    <t>CPP-FV12</t>
  </si>
  <si>
    <t>CPP-FV13</t>
  </si>
  <si>
    <t>CPP-FV14</t>
  </si>
  <si>
    <t>CPP-FV15</t>
  </si>
  <si>
    <t>CPP-FV16</t>
  </si>
  <si>
    <t>CPP-FV17</t>
  </si>
  <si>
    <t>CPP-FV18</t>
  </si>
  <si>
    <t>CPP-FV19</t>
  </si>
  <si>
    <t>CPP-FV20</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</si>
  <si>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</si>
  <si>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</si>
  <si>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</si>
  <si>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</si>
  <si>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</si>
  <si>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</si>
  <si>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</si>
  <si>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</si>
  <si>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</si>
  <si>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</si>
  <si>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</si>
  <si>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</si>
  <si>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</si>
  <si>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</si>
  <si>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</si>
  <si>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</si>
  <si>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</si>
  <si>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</si>
  <si>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</si>
  <si>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</si>
  <si>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</si>
  <si>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</si>
  <si>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</si>
  <si>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</si>
  <si>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</si>
  <si>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</si>
  <si>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</si>
  <si>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</si>
  <si>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</si>
  <si>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</si>
  <si>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</si>
  <si>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</si>
  <si>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</si>
  <si>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</si>
  <si>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</si>
  <si>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</si>
  <si>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</si>
  <si>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</si>
  <si>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</si>
  <si>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</si>
  <si>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</si>
  <si>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</si>
  <si>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</si>
  <si>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</si>
  <si>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</si>
  <si>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</si>
  <si>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</si>
  <si>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</si>
  <si>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</si>
  <si>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</si>
  <si>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</si>
  <si>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</si>
  <si>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</si>
  <si>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</si>
  <si>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</si>
  <si>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</si>
  <si>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</si>
  <si>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</si>
  <si>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</si>
  <si>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</si>
  <si>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PCIT1</t>
  </si>
  <si>
    <t>PCIT2</t>
  </si>
  <si>
    <t>PCIT3</t>
  </si>
  <si>
    <t>PCIT4</t>
  </si>
  <si>
    <t>PCIT5</t>
  </si>
  <si>
    <t>PCIT6</t>
  </si>
  <si>
    <t>PCIT7</t>
  </si>
  <si>
    <t>PCIT8</t>
  </si>
  <si>
    <t>PCIT9</t>
  </si>
  <si>
    <t>PCIT10</t>
  </si>
  <si>
    <t>PCIT11</t>
  </si>
  <si>
    <t>PCIT12</t>
  </si>
  <si>
    <t>PCIT13</t>
  </si>
  <si>
    <t>PCIT14</t>
  </si>
  <si>
    <t>PCIT15</t>
  </si>
  <si>
    <t>PCIT16</t>
  </si>
  <si>
    <t>PCIT17</t>
  </si>
  <si>
    <t>PCIT18</t>
  </si>
  <si>
    <t>PCIT19</t>
  </si>
  <si>
    <t>PCIT20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</si>
  <si>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</si>
  <si>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</si>
  <si>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</si>
  <si>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</si>
  <si>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</si>
  <si>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</si>
  <si>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</si>
  <si>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</si>
  <si>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</si>
  <si>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</si>
  <si>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</si>
  <si>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</si>
  <si>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</si>
  <si>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</si>
  <si>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</si>
  <si>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</si>
  <si>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</si>
  <si>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</si>
  <si>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</si>
  <si>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</si>
  <si>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</si>
  <si>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</si>
  <si>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</si>
  <si>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</si>
  <si>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</si>
  <si>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</si>
  <si>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</si>
  <si>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</si>
  <si>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</si>
  <si>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</si>
  <si>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</si>
  <si>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</si>
  <si>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</si>
  <si>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</si>
  <si>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</si>
  <si>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</si>
  <si>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</si>
  <si>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</si>
  <si>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</si>
  <si>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</si>
  <si>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</si>
  <si>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</si>
  <si>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</si>
  <si>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</si>
  <si>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</si>
  <si>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</si>
  <si>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</si>
  <si>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</si>
  <si>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</si>
  <si>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</si>
  <si>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</si>
  <si>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</si>
  <si>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</si>
  <si>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</si>
  <si>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</si>
  <si>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</si>
  <si>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</si>
  <si>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</si>
  <si>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</si>
  <si>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</si>
  <si>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</si>
  <si>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</si>
  <si>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TogetherCPP-FV</t>
  </si>
  <si>
    <t>Adoptions TogetherAll</t>
  </si>
  <si>
    <t>Community ConnectionsAll</t>
  </si>
  <si>
    <t>Community ConnectionsTF-CBT</t>
  </si>
  <si>
    <t>Community ConnectionsFFT</t>
  </si>
  <si>
    <t>Community ConnectionsTIP</t>
  </si>
  <si>
    <t>First Home CareAll</t>
  </si>
  <si>
    <t>First Home CareTF-CBT</t>
  </si>
  <si>
    <t>First Home CareFFT</t>
  </si>
  <si>
    <t>Staffing - 6 Months</t>
  </si>
  <si>
    <t>Capacity - 6 Months</t>
  </si>
  <si>
    <t>Utilization - 6 Months</t>
  </si>
  <si>
    <t>Quality - 6 Months</t>
  </si>
  <si>
    <t>First Home CareTIP</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</si>
  <si>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</si>
  <si>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</si>
  <si>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</si>
  <si>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HillcrestCPP-FV</t>
  </si>
  <si>
    <t>HillcrestFFT</t>
  </si>
  <si>
    <t>HillcrestA-CRA</t>
  </si>
  <si>
    <t>LAYCAll</t>
  </si>
  <si>
    <t>LAYCCPP</t>
  </si>
  <si>
    <t>LAYCA-CRA</t>
  </si>
  <si>
    <t>Marys CenterPCIT</t>
  </si>
  <si>
    <t>Marys CenterAll</t>
  </si>
  <si>
    <t>PASSAll</t>
  </si>
  <si>
    <t>PASSFFT</t>
  </si>
  <si>
    <t>PASSTIP</t>
  </si>
  <si>
    <t>PIECEAll</t>
  </si>
  <si>
    <t>PIECECPP-FV</t>
  </si>
  <si>
    <t>PIECEPCIT</t>
  </si>
  <si>
    <t>UniversalAll</t>
  </si>
  <si>
    <t>UniversalTF-CBT</t>
  </si>
  <si>
    <t>UniversalCPP-FV</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</si>
  <si>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</si>
  <si>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</si>
  <si>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</si>
  <si>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</si>
  <si>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</si>
  <si>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</si>
  <si>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</si>
  <si>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</si>
  <si>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</si>
  <si>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</si>
  <si>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</si>
  <si>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</si>
  <si>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</si>
  <si>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</si>
  <si>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</si>
  <si>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</si>
  <si>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</si>
  <si>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Outcomes - 6 Months</t>
  </si>
  <si>
    <t>Unduplicated &amp; Duplicated Cases - 6 Months</t>
  </si>
  <si>
    <t>Time Frame to Include:</t>
  </si>
  <si>
    <t>All FFT Providers</t>
  </si>
  <si>
    <t>All FFT ProvidersFFT</t>
  </si>
  <si>
    <t>All CPP-FV ProvidersCPP-FV</t>
  </si>
  <si>
    <t>All MST ProvidersMST</t>
  </si>
  <si>
    <t>All MST-PSB ProvidersMST-PSB</t>
  </si>
  <si>
    <t>All PCIT ProvidersPCIT</t>
  </si>
  <si>
    <t>All TF-CBT ProvidersTF-CBT</t>
  </si>
  <si>
    <t>All TIP ProvidersTIP</t>
  </si>
  <si>
    <t>All A-CRA ProvidersA-CRA</t>
  </si>
  <si>
    <t>All TST Providers</t>
  </si>
  <si>
    <t>All TIP Providers</t>
  </si>
  <si>
    <t>All TF-CBT Providers</t>
  </si>
  <si>
    <t>All PCIT Providers</t>
  </si>
  <si>
    <t>All MST-PSB Providers</t>
  </si>
  <si>
    <t>All MST Providers</t>
  </si>
  <si>
    <t>All CPP-FV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</si>
  <si>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</si>
  <si>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</si>
  <si>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</si>
  <si>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</si>
  <si>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</si>
  <si>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</si>
  <si>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</si>
  <si>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</si>
  <si>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</si>
  <si>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</si>
  <si>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</si>
  <si>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</si>
  <si>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</si>
  <si>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</si>
  <si>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</si>
  <si>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</si>
  <si>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</si>
  <si>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</si>
  <si>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</si>
  <si>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</si>
  <si>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</si>
  <si>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</si>
  <si>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</si>
  <si>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</si>
  <si>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</si>
  <si>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</si>
  <si>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</si>
  <si>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</si>
  <si>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</si>
  <si>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</si>
  <si>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</si>
  <si>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</si>
  <si>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</si>
  <si>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</si>
  <si>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</si>
  <si>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</si>
  <si>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</si>
  <si>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</si>
  <si>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</si>
  <si>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</si>
  <si>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</si>
  <si>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</si>
  <si>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</si>
  <si>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</si>
  <si>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</si>
  <si>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</si>
  <si>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Total TST</t>
  </si>
  <si>
    <t>**Referral Data Breakdown (Click Here to View)**</t>
  </si>
  <si>
    <t>**Project Detail Results (Click Here to View)**</t>
  </si>
  <si>
    <t>Federal CityA-CRA42005</t>
  </si>
  <si>
    <t>HillcrestA-CRA42005</t>
  </si>
  <si>
    <t>LAYCA-CRA42005</t>
  </si>
  <si>
    <t>RiversideA-CRA42005</t>
  </si>
  <si>
    <t>PIECECPP-FV42005</t>
  </si>
  <si>
    <t>Adoptions TogetherCPP-FV42005</t>
  </si>
  <si>
    <t>First Home CareFFT42005</t>
  </si>
  <si>
    <t>HillcrestFFT42005</t>
  </si>
  <si>
    <t>PASSFFT42005</t>
  </si>
  <si>
    <t>Youth VillagesMST42005</t>
  </si>
  <si>
    <t>Youth VillagesMST-PSB42005</t>
  </si>
  <si>
    <t>Marys CenterPCIT42005</t>
  </si>
  <si>
    <t>PIECEPCIT42005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</si>
  <si>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</si>
  <si>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</si>
  <si>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</si>
  <si>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</si>
  <si>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</si>
  <si>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</si>
  <si>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</si>
  <si>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</si>
  <si>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</si>
  <si>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</si>
  <si>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</si>
  <si>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Marys CenterAll42005</t>
  </si>
  <si>
    <t>PIECEAll42005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</si>
  <si>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</si>
  <si>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</si>
  <si>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</si>
  <si>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</si>
  <si>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</si>
  <si>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</si>
  <si>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</si>
  <si>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</si>
  <si>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</si>
  <si>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</si>
  <si>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</si>
  <si>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</si>
  <si>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</si>
  <si>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</si>
  <si>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</si>
  <si>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CPP-FV ProvidersCPP-FV42005</t>
  </si>
  <si>
    <t>All A-CRA ProvidersA-CRA42005</t>
  </si>
  <si>
    <t>All FFT ProvidersFFT42005</t>
  </si>
  <si>
    <t>All MST ProvidersMST42005</t>
  </si>
  <si>
    <t>All MST-PSB ProvidersMST-PSB42005</t>
  </si>
  <si>
    <t>All PCIT ProvidersPCIT42005</t>
  </si>
  <si>
    <t>All TF-CBT ProvidersTF-CBT42005</t>
  </si>
  <si>
    <t>All TIP ProvidersTIP42005</t>
  </si>
  <si>
    <t>All TST ProvidersTST42005</t>
  </si>
  <si>
    <t>Dashboard User Instructions</t>
  </si>
  <si>
    <t>Display page</t>
  </si>
  <si>
    <t>All dashboards are accessed from the "display" spreadsheet.</t>
  </si>
  <si>
    <t>** Dashboard Instructions (Click Here to View)**</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</si>
  <si>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</si>
  <si>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</si>
  <si>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</si>
  <si>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</si>
  <si>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</si>
  <si>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</si>
  <si>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</si>
  <si>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</si>
  <si>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</si>
  <si>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</si>
  <si>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</si>
  <si>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</si>
  <si>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</si>
  <si>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</si>
  <si>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</si>
  <si>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</si>
  <si>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</si>
  <si>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</si>
  <si>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</si>
  <si>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</si>
  <si>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</si>
  <si>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</si>
  <si>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</si>
  <si>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</si>
  <si>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</si>
  <si>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</si>
  <si>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</si>
  <si>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PIECECPP-FV42064</t>
  </si>
  <si>
    <t>Adoptions TogetherCPP-FV42064</t>
  </si>
  <si>
    <t>First Home CareFFT42064</t>
  </si>
  <si>
    <t>HillcrestFFT42064</t>
  </si>
  <si>
    <t>PASSFFT42064</t>
  </si>
  <si>
    <t>Youth VillagesMST42064</t>
  </si>
  <si>
    <t>Youth VillagesMST-PSB42064</t>
  </si>
  <si>
    <t>Marys CenterPCIT42064</t>
  </si>
  <si>
    <t>PIECEPCIT42064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</si>
  <si>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</si>
  <si>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</si>
  <si>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</si>
  <si>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</si>
  <si>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</si>
  <si>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</si>
  <si>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</si>
  <si>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</si>
  <si>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</si>
  <si>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</si>
  <si>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</si>
  <si>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</si>
  <si>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Marys CenterAll42064</t>
  </si>
  <si>
    <t>PIECEAll42064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</si>
  <si>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</si>
  <si>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</si>
  <si>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</si>
  <si>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</si>
  <si>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</si>
  <si>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</si>
  <si>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</si>
  <si>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</si>
  <si>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</si>
  <si>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</si>
  <si>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</si>
  <si>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</si>
  <si>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</si>
  <si>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</si>
  <si>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</si>
  <si>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</si>
  <si>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CPP-FV ProvidersCPP-FV42064</t>
  </si>
  <si>
    <t>All FFT ProvidersFFT42064</t>
  </si>
  <si>
    <t>All MST ProvidersMST42064</t>
  </si>
  <si>
    <t>All MST-PSB ProvidersMST-PSB42064</t>
  </si>
  <si>
    <t>All PCIT ProvidersPCIT42064</t>
  </si>
  <si>
    <t>All TF-CBT ProvidersTF-CBT42064</t>
  </si>
  <si>
    <t>All TIP ProvidersTIP42064</t>
  </si>
  <si>
    <t>All TST ProvidersTST42064</t>
  </si>
  <si>
    <t>AllAll42064</t>
  </si>
  <si>
    <t>HillcrestA-CRA42125</t>
  </si>
  <si>
    <t>LAYCA-CRA42125</t>
  </si>
  <si>
    <t>RiversideA-CRA42125</t>
  </si>
  <si>
    <t>PIECECPP-FV42125</t>
  </si>
  <si>
    <t>Adoptions TogetherCPP-FV42125</t>
  </si>
  <si>
    <t>First Home CareFFT42125</t>
  </si>
  <si>
    <t>HillcrestFFT42125</t>
  </si>
  <si>
    <t>PASSFFT42125</t>
  </si>
  <si>
    <t>Youth VillagesMST42125</t>
  </si>
  <si>
    <t>Youth VillagesMST-PSB42125</t>
  </si>
  <si>
    <t>Marys CenterPCIT42125</t>
  </si>
  <si>
    <t>PIECEPCIT42125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</si>
  <si>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</si>
  <si>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</si>
  <si>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</si>
  <si>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</si>
  <si>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</si>
  <si>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</si>
  <si>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</si>
  <si>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</si>
  <si>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</si>
  <si>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</si>
  <si>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</si>
  <si>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</si>
  <si>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Marys CenterAll42125</t>
  </si>
  <si>
    <t>PIECEAll42125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</si>
  <si>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</si>
  <si>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</si>
  <si>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</si>
  <si>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</si>
  <si>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</si>
  <si>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</si>
  <si>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</si>
  <si>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</si>
  <si>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</si>
  <si>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</si>
  <si>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</si>
  <si>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</si>
  <si>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</si>
  <si>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</si>
  <si>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</si>
  <si>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</si>
  <si>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</si>
  <si>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CPP-FV ProvidersCPP-FV42125</t>
  </si>
  <si>
    <t>All FFT ProvidersFFT42125</t>
  </si>
  <si>
    <t>All MST ProvidersMST42125</t>
  </si>
  <si>
    <t>All MST-PSB ProvidersMST-PSB42125</t>
  </si>
  <si>
    <t>All PCIT ProvidersPCIT42125</t>
  </si>
  <si>
    <t>All TF-CBT ProvidersTF-CBT42125</t>
  </si>
  <si>
    <t>All TIP ProvidersTIP42125</t>
  </si>
  <si>
    <t>All TST ProvidersTST42125</t>
  </si>
  <si>
    <t>HillcrestA-CRA42156</t>
  </si>
  <si>
    <t>LAYCA-CRA42156</t>
  </si>
  <si>
    <t>RiversideA-CRA42156</t>
  </si>
  <si>
    <t>PIECECPP-FV42156</t>
  </si>
  <si>
    <t>Adoptions TogetherCPP-FV42156</t>
  </si>
  <si>
    <t>First Home CareFFT42156</t>
  </si>
  <si>
    <t>HillcrestFFT42156</t>
  </si>
  <si>
    <t>PASSFFT42156</t>
  </si>
  <si>
    <t>Youth VillagesMST42156</t>
  </si>
  <si>
    <t>Youth VillagesMST-PSB42156</t>
  </si>
  <si>
    <t>Marys CenterPCIT42156</t>
  </si>
  <si>
    <t>PIECEPCIT42156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</si>
  <si>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</si>
  <si>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</si>
  <si>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</si>
  <si>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</si>
  <si>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</si>
  <si>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</si>
  <si>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</si>
  <si>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</si>
  <si>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</si>
  <si>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</si>
  <si>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</si>
  <si>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</si>
  <si>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Marys CenterAll42156</t>
  </si>
  <si>
    <t>PIECEAll42156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</si>
  <si>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</si>
  <si>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</si>
  <si>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</si>
  <si>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</si>
  <si>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</si>
  <si>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</si>
  <si>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</si>
  <si>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</si>
  <si>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</si>
  <si>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</si>
  <si>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</si>
  <si>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</si>
  <si>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</si>
  <si>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</si>
  <si>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</si>
  <si>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</si>
  <si>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</si>
  <si>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CPP-FV ProvidersCPP-FV42156</t>
  </si>
  <si>
    <t>All FFT ProvidersFFT42156</t>
  </si>
  <si>
    <t>All MST ProvidersMST42156</t>
  </si>
  <si>
    <t>All MST-PSB ProvidersMST-PSB42156</t>
  </si>
  <si>
    <t>All PCIT ProvidersPCIT42156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</si>
  <si>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</si>
  <si>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</si>
  <si>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</si>
  <si>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</si>
  <si>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</si>
  <si>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</si>
  <si>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</si>
  <si>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</si>
  <si>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</si>
  <si>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PIECECPP-FV42186</t>
  </si>
  <si>
    <t>Adoptions TogetherCPP-FV42186</t>
  </si>
  <si>
    <t>First Home CareFFT42186</t>
  </si>
  <si>
    <t>HillcrestFFT42186</t>
  </si>
  <si>
    <t>PASSFFT42186</t>
  </si>
  <si>
    <t>Youth VillagesMST42186</t>
  </si>
  <si>
    <t>Youth VillagesMST-PSB42186</t>
  </si>
  <si>
    <t>Marys CenterPCIT42186</t>
  </si>
  <si>
    <t>PIECEPCIT42186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</si>
  <si>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</si>
  <si>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</si>
  <si>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</si>
  <si>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</si>
  <si>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</si>
  <si>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</si>
  <si>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</si>
  <si>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</si>
  <si>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</si>
  <si>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</si>
  <si>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</si>
  <si>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</si>
  <si>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Marys CenterAll42186</t>
  </si>
  <si>
    <t>PIECEAll42186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</si>
  <si>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</si>
  <si>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</si>
  <si>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</si>
  <si>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</si>
  <si>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</si>
  <si>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</si>
  <si>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</si>
  <si>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</si>
  <si>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</si>
  <si>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</si>
  <si>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</si>
  <si>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</si>
  <si>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</si>
  <si>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</si>
  <si>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</si>
  <si>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</si>
  <si>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CPP-FV ProvidersCPP-FV42186</t>
  </si>
  <si>
    <t>All FFT ProvidersFFT42186</t>
  </si>
  <si>
    <t>All MST ProvidersMST42186</t>
  </si>
  <si>
    <t>All MST-PSB ProvidersMST-PSB42186</t>
  </si>
  <si>
    <t>All PCIT ProvidersPCIT42186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</si>
  <si>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</si>
  <si>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</si>
  <si>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</si>
  <si>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</si>
  <si>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</si>
  <si>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</si>
  <si>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</si>
  <si>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</si>
  <si>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</si>
  <si>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</si>
  <si>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</si>
  <si>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</si>
  <si>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</si>
  <si>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</si>
  <si>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</si>
  <si>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</si>
  <si>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</si>
  <si>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</si>
  <si>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</si>
  <si>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</si>
  <si>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</si>
  <si>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</si>
  <si>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</si>
  <si>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</si>
  <si>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</si>
  <si>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</si>
  <si>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</si>
  <si>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PIECECPP-FV42217</t>
  </si>
  <si>
    <t>Adoptions TogetherCPP-FV42217</t>
  </si>
  <si>
    <t>First Home CareFFT42217</t>
  </si>
  <si>
    <t>HillcrestFFT42217</t>
  </si>
  <si>
    <t>PASSFFT42217</t>
  </si>
  <si>
    <t>Youth VillagesMST42217</t>
  </si>
  <si>
    <t>Youth VillagesMST-PSB42217</t>
  </si>
  <si>
    <t>Marys CenterPCIT42217</t>
  </si>
  <si>
    <t>PIECEPCIT42217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</si>
  <si>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</si>
  <si>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</si>
  <si>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</si>
  <si>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</si>
  <si>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</si>
  <si>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</si>
  <si>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</si>
  <si>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</si>
  <si>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</si>
  <si>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</si>
  <si>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</si>
  <si>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</si>
  <si>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</si>
  <si>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</si>
  <si>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</si>
  <si>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</si>
  <si>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Marys CenterAll42217</t>
  </si>
  <si>
    <t>PIECEAll42217</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</si>
  <si>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</si>
  <si>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</si>
  <si>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</si>
  <si>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</si>
  <si>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</si>
  <si>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</si>
  <si>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</si>
  <si>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</si>
  <si>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</si>
  <si>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</si>
  <si>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</si>
  <si>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</si>
  <si>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</si>
  <si>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</si>
  <si>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</si>
  <si>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</si>
  <si>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</si>
  <si>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</si>
  <si>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</si>
  <si>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</si>
  <si>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CPP-FV ProvidersCPP-FV42217</t>
  </si>
  <si>
    <t>All FFT ProvidersFFT42217</t>
  </si>
  <si>
    <t>All MST ProvidersMST42217</t>
  </si>
  <si>
    <t>All MST-PSB ProvidersMST-PSB42217</t>
  </si>
  <si>
    <t>All PCIT ProvidersPCIT42217</t>
  </si>
  <si>
    <t>All TF-CBT ProvidersTF-CBT42217</t>
  </si>
  <si>
    <t>All TIP ProvidersTIP42217</t>
  </si>
  <si>
    <t>All TST ProvidersTST42217</t>
  </si>
  <si>
    <t>AllAll42217</t>
  </si>
  <si>
    <t>FWC</t>
  </si>
  <si>
    <t>Family Wellness Center - TIP</t>
  </si>
  <si>
    <t>Wayne Center - TIP</t>
  </si>
  <si>
    <t>FY 2015</t>
  </si>
  <si>
    <t>HillcrestA-CRA42248</t>
  </si>
  <si>
    <t>LAYCA-CRA42248</t>
  </si>
  <si>
    <t>RiversideA-CRA42248</t>
  </si>
  <si>
    <t>PIECECPP-FV42248</t>
  </si>
  <si>
    <t>Adoptions TogetherCPP-FV42248</t>
  </si>
  <si>
    <t>First Home CareFFT42248</t>
  </si>
  <si>
    <t>HillcrestFFT42248</t>
  </si>
  <si>
    <t>PASSFFT42248</t>
  </si>
  <si>
    <t>Youth VillagesMST42248</t>
  </si>
  <si>
    <t>Youth VillagesMST-PSB42248</t>
  </si>
  <si>
    <t>Marys CenterPCIT42248</t>
  </si>
  <si>
    <t>PIECEPCIT42248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</si>
  <si>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</si>
  <si>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</si>
  <si>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</si>
  <si>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</si>
  <si>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</si>
  <si>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</si>
  <si>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</si>
  <si>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</si>
  <si>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</si>
  <si>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</si>
  <si>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</si>
  <si>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</si>
  <si>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</si>
  <si>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</si>
  <si>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Marys CenterAll42248</t>
  </si>
  <si>
    <t>PIECEAll42248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</si>
  <si>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</si>
  <si>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</si>
  <si>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</si>
  <si>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</si>
  <si>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</si>
  <si>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</si>
  <si>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</si>
  <si>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</si>
  <si>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</si>
  <si>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</si>
  <si>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</si>
  <si>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</si>
  <si>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</si>
  <si>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</si>
  <si>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</si>
  <si>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</si>
  <si>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</si>
  <si>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</si>
  <si>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CPP-FV ProvidersCPP-FV42248</t>
  </si>
  <si>
    <t>All FFT ProvidersFFT42248</t>
  </si>
  <si>
    <t>All MST ProvidersMST42248</t>
  </si>
  <si>
    <t>All MST-PSB ProvidersMST-PSB42248</t>
  </si>
  <si>
    <t>All PCIT ProvidersPCIT42248</t>
  </si>
  <si>
    <t>All TF-CBT ProvidersTF-CBT42248</t>
  </si>
  <si>
    <t>All TIP ProvidersTIP42248</t>
  </si>
  <si>
    <t>All TST ProvidersTST42248</t>
  </si>
  <si>
    <t>AllAll42248</t>
  </si>
  <si>
    <t>FY 2016</t>
  </si>
  <si>
    <t>Green Door</t>
  </si>
  <si>
    <t>HillcrestA-CRA42278</t>
  </si>
  <si>
    <t>LAYCA-CRA42278</t>
  </si>
  <si>
    <t>RiversideA-CRA42278</t>
  </si>
  <si>
    <t>PIECECPP-FV42278</t>
  </si>
  <si>
    <t>Adoptions TogetherCPP-FV42278</t>
  </si>
  <si>
    <t>First Home CareFFT42278</t>
  </si>
  <si>
    <t>HillcrestFFT42278</t>
  </si>
  <si>
    <t>PASSFFT42278</t>
  </si>
  <si>
    <t>Youth VillagesMST42278</t>
  </si>
  <si>
    <t>Youth VillagesMST-PSB42278</t>
  </si>
  <si>
    <t>Marys CenterPCIT42278</t>
  </si>
  <si>
    <t>PIECEPCIT42278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</si>
  <si>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</si>
  <si>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</si>
  <si>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</si>
  <si>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</si>
  <si>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</si>
  <si>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</si>
  <si>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</si>
  <si>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</si>
  <si>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</si>
  <si>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</si>
  <si>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</si>
  <si>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</si>
  <si>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</si>
  <si>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</si>
  <si>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</si>
  <si>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</si>
  <si>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Marys CenterAll42278</t>
  </si>
  <si>
    <t>PIECEAll42278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</si>
  <si>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</si>
  <si>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</si>
  <si>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</si>
  <si>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</si>
  <si>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</si>
  <si>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</si>
  <si>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</si>
  <si>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</si>
  <si>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</si>
  <si>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</si>
  <si>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</si>
  <si>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</si>
  <si>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</si>
  <si>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</si>
  <si>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</si>
  <si>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</si>
  <si>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</si>
  <si>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</si>
  <si>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</si>
  <si>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</si>
  <si>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CPP-FV ProvidersCPP-FV42278</t>
  </si>
  <si>
    <t>All FFT ProvidersFFT42278</t>
  </si>
  <si>
    <t>All MST ProvidersMST42278</t>
  </si>
  <si>
    <t>All MST-PSB ProvidersMST-PSB42278</t>
  </si>
  <si>
    <t>All PCIT ProvidersPCIT42278</t>
  </si>
  <si>
    <t>All TF-CBT ProvidersTF-CBT42278</t>
  </si>
  <si>
    <t>All TIP ProvidersTIP42278</t>
  </si>
  <si>
    <t>All TST ProvidersTST42278</t>
  </si>
  <si>
    <t>AllAll42278</t>
  </si>
  <si>
    <t>HillcrestA-CRA42309</t>
  </si>
  <si>
    <t>LAYCA-CRA42309</t>
  </si>
  <si>
    <t>RiversideA-CRA42309</t>
  </si>
  <si>
    <t>PIECECPP-FV42309</t>
  </si>
  <si>
    <t>Adoptions TogetherCPP-FV42309</t>
  </si>
  <si>
    <t>First Home CareFFT42309</t>
  </si>
  <si>
    <t>HillcrestFFT42309</t>
  </si>
  <si>
    <t>PASSFFT42309</t>
  </si>
  <si>
    <t>Youth VillagesMST42309</t>
  </si>
  <si>
    <t>Youth VillagesMST-PSB42309</t>
  </si>
  <si>
    <t>Marys CenterPCIT42309</t>
  </si>
  <si>
    <t>PIECEPCIT42309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</si>
  <si>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</si>
  <si>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</si>
  <si>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</si>
  <si>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</si>
  <si>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</si>
  <si>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</si>
  <si>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</si>
  <si>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</si>
  <si>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</si>
  <si>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</si>
  <si>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</si>
  <si>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</si>
  <si>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</si>
  <si>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</si>
  <si>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</si>
  <si>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Marys CenterAll42309</t>
  </si>
  <si>
    <t>PIECEAll42309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</si>
  <si>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</si>
  <si>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</si>
  <si>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</si>
  <si>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</si>
  <si>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</si>
  <si>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</si>
  <si>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</si>
  <si>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</si>
  <si>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</si>
  <si>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</si>
  <si>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</si>
  <si>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</si>
  <si>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</si>
  <si>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</si>
  <si>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</si>
  <si>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</si>
  <si>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</si>
  <si>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</si>
  <si>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</si>
  <si>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CPP-FV ProvidersCPP-FV42309</t>
  </si>
  <si>
    <t>All FFT ProvidersFFT42309</t>
  </si>
  <si>
    <t>All MST ProvidersMST42309</t>
  </si>
  <si>
    <t>All MST-PSB ProvidersMST-PSB42309</t>
  </si>
  <si>
    <t>All PCIT ProvidersPCIT42309</t>
  </si>
  <si>
    <t>All TF-CBT ProvidersTF-CBT42309</t>
  </si>
  <si>
    <t>All TIP ProvidersTIP42309</t>
  </si>
  <si>
    <t>All TST ProvidersTST42309</t>
  </si>
  <si>
    <t>AllAll42309</t>
  </si>
  <si>
    <t>Green Door - TIP</t>
  </si>
  <si>
    <t>HillcrestA-CRA42339</t>
  </si>
  <si>
    <t>LAYCA-CRA42339</t>
  </si>
  <si>
    <t>RiversideA-CRA42339</t>
  </si>
  <si>
    <t>PIECECPP-FV42339</t>
  </si>
  <si>
    <t>Adoptions TogetherCPP-FV42339</t>
  </si>
  <si>
    <t>First Home CareFFT42339</t>
  </si>
  <si>
    <t>HillcrestFFT42339</t>
  </si>
  <si>
    <t>PASSFFT42339</t>
  </si>
  <si>
    <t>Youth VillagesMST42339</t>
  </si>
  <si>
    <t>Youth VillagesMST-PSB42339</t>
  </si>
  <si>
    <t>Marys CenterPCIT42339</t>
  </si>
  <si>
    <t>PIECEPCIT42339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</si>
  <si>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</si>
  <si>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</si>
  <si>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</si>
  <si>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</si>
  <si>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</si>
  <si>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</si>
  <si>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</si>
  <si>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</si>
  <si>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</si>
  <si>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</si>
  <si>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</si>
  <si>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</si>
  <si>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</si>
  <si>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</si>
  <si>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</si>
  <si>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Marys CenterAll42339</t>
  </si>
  <si>
    <t>PIECEAll42339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</si>
  <si>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</si>
  <si>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</si>
  <si>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</si>
  <si>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</si>
  <si>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</si>
  <si>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</si>
  <si>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</si>
  <si>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</si>
  <si>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</si>
  <si>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</si>
  <si>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</si>
  <si>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</si>
  <si>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</si>
  <si>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</si>
  <si>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</si>
  <si>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</si>
  <si>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</si>
  <si>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</si>
  <si>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</si>
  <si>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CPP-FV ProvidersCPP-FV42339</t>
  </si>
  <si>
    <t>All FFT ProvidersFFT42339</t>
  </si>
  <si>
    <t>All MST ProvidersMST42339</t>
  </si>
  <si>
    <t>All MST-PSB ProvidersMST-PSB42339</t>
  </si>
  <si>
    <t>All PCIT ProvidersPCIT42339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</si>
  <si>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</si>
  <si>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</si>
  <si>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</si>
  <si>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</si>
  <si>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</si>
  <si>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</si>
  <si>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</si>
  <si>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</si>
  <si>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</si>
  <si>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PIECECPP-FV42370</t>
  </si>
  <si>
    <t>Adoptions TogetherCPP-FV42370</t>
  </si>
  <si>
    <t>First Home CareFFT42370</t>
  </si>
  <si>
    <t>HillcrestFFT42370</t>
  </si>
  <si>
    <t>PASSFFT42370</t>
  </si>
  <si>
    <t>Youth VillagesMST42370</t>
  </si>
  <si>
    <t>Youth VillagesMST-PSB42370</t>
  </si>
  <si>
    <t>Marys CenterPCIT42370</t>
  </si>
  <si>
    <t>PIECEPCIT42370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</si>
  <si>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</si>
  <si>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</si>
  <si>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</si>
  <si>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</si>
  <si>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</si>
  <si>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</si>
  <si>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</si>
  <si>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</si>
  <si>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</si>
  <si>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</si>
  <si>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</si>
  <si>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</si>
  <si>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</si>
  <si>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</si>
  <si>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</si>
  <si>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Marys CenterAll42370</t>
  </si>
  <si>
    <t>PIECEAll42370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</si>
  <si>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</si>
  <si>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</si>
  <si>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</si>
  <si>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</si>
  <si>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</si>
  <si>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</si>
  <si>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</si>
  <si>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</si>
  <si>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</si>
  <si>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</si>
  <si>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</si>
  <si>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</si>
  <si>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</si>
  <si>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</si>
  <si>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</si>
  <si>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</si>
  <si>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</si>
  <si>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</si>
  <si>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</si>
  <si>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CPP-FV ProvidersCPP-FV42370</t>
  </si>
  <si>
    <t>All FFT ProvidersFFT42370</t>
  </si>
  <si>
    <t>All MST ProvidersMST42370</t>
  </si>
  <si>
    <t>All MST-PSB ProvidersMST-PSB42370</t>
  </si>
  <si>
    <t>All PCIT ProvidersPCIT42370</t>
  </si>
  <si>
    <t>All TF-CBT ProvidersTF-CBT42370</t>
  </si>
  <si>
    <t>All TIP ProvidersTIP42370</t>
  </si>
  <si>
    <t>All TST ProvidersTST42370</t>
  </si>
  <si>
    <t>AllAll42370</t>
  </si>
  <si>
    <t>HillcrestA-CRA42401</t>
  </si>
  <si>
    <t>LAYCA-CRA42401</t>
  </si>
  <si>
    <t>RiversideA-CRA42401</t>
  </si>
  <si>
    <t>Federal CityA-CRA42401</t>
  </si>
  <si>
    <t>PIECECPP-FV42401</t>
  </si>
  <si>
    <t>Adoptions TogetherCPP-FV42401</t>
  </si>
  <si>
    <t>First Home CareFFT42401</t>
  </si>
  <si>
    <t>HillcrestFFT42401</t>
  </si>
  <si>
    <t>PASSFFT42401</t>
  </si>
  <si>
    <t>Youth VillagesMST42401</t>
  </si>
  <si>
    <t>Youth VillagesMST-PSB42401</t>
  </si>
  <si>
    <t>Marys CenterPCIT42401</t>
  </si>
  <si>
    <t>PIECEPCIT42401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</si>
  <si>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</si>
  <si>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</si>
  <si>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</si>
  <si>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</si>
  <si>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</si>
  <si>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</si>
  <si>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</si>
  <si>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</si>
  <si>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</si>
  <si>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</si>
  <si>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</si>
  <si>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</si>
  <si>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</si>
  <si>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</si>
  <si>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</si>
  <si>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Marys CenterAll42401</t>
  </si>
  <si>
    <t>PIECEAll42401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</si>
  <si>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</si>
  <si>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</si>
  <si>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</si>
  <si>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</si>
  <si>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</si>
  <si>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</si>
  <si>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</si>
  <si>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</si>
  <si>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</si>
  <si>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</si>
  <si>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</si>
  <si>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</si>
  <si>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</si>
  <si>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</si>
  <si>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</si>
  <si>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</si>
  <si>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</si>
  <si>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</si>
  <si>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</si>
  <si>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CPP-FV ProvidersCPP-FV42401</t>
  </si>
  <si>
    <t>All FFT ProvidersFFT42401</t>
  </si>
  <si>
    <t>All MST ProvidersMST42401</t>
  </si>
  <si>
    <t>All MST-PSB ProvidersMST-PSB42401</t>
  </si>
  <si>
    <t>All PCIT ProvidersPCIT42401</t>
  </si>
  <si>
    <t>All TF-CBT ProvidersTF-CBT42401</t>
  </si>
  <si>
    <t>All TIP ProvidersTIP42401</t>
  </si>
  <si>
    <t>All TST ProvidersTST42401</t>
  </si>
  <si>
    <t>AllAll42401</t>
  </si>
  <si>
    <t>HillcrestA-CRA42430</t>
  </si>
  <si>
    <t>LAYCA-CRA42430</t>
  </si>
  <si>
    <t>RiversideA-CRA42430</t>
  </si>
  <si>
    <t>Federal CityA-CRA42430</t>
  </si>
  <si>
    <t>PIECECPP-FV42430</t>
  </si>
  <si>
    <t>Adoptions TogetherCPP-FV42430</t>
  </si>
  <si>
    <t>First Home CareFFT42430</t>
  </si>
  <si>
    <t>HillcrestFFT42430</t>
  </si>
  <si>
    <t>PASSFFT42430</t>
  </si>
  <si>
    <t>Youth VillagesMST42430</t>
  </si>
  <si>
    <t>Youth VillagesMST-PSB42430</t>
  </si>
  <si>
    <t>Marys CenterPCIT42430</t>
  </si>
  <si>
    <t>PIECEPCIT42430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</si>
  <si>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</si>
  <si>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</si>
  <si>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</si>
  <si>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</si>
  <si>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</si>
  <si>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</si>
  <si>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</si>
  <si>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</si>
  <si>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</si>
  <si>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</si>
  <si>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</si>
  <si>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</si>
  <si>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</si>
  <si>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</si>
  <si>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</si>
  <si>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Marys CenterAll42430</t>
  </si>
  <si>
    <t>PIECEAll42430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</si>
  <si>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</si>
  <si>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</si>
  <si>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</si>
  <si>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</si>
  <si>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</si>
  <si>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</si>
  <si>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</si>
  <si>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</si>
  <si>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</si>
  <si>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</si>
  <si>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</si>
  <si>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</si>
  <si>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</si>
  <si>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</si>
  <si>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</si>
  <si>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</si>
  <si>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</si>
  <si>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</si>
  <si>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</si>
  <si>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CPP-FV ProvidersCPP-FV42430</t>
  </si>
  <si>
    <t>All FFT ProvidersFFT42430</t>
  </si>
  <si>
    <t>All MST ProvidersMST42430</t>
  </si>
  <si>
    <t>All MST-PSB ProvidersMST-PSB42430</t>
  </si>
  <si>
    <t>All PCIT ProvidersPCIT42430</t>
  </si>
  <si>
    <t>All TF-CBT ProvidersTF-CBT42430</t>
  </si>
  <si>
    <t>All TIP ProvidersTIP42430</t>
  </si>
  <si>
    <t>All TST ProvidersTST42430</t>
  </si>
  <si>
    <t>AllAll42430</t>
  </si>
  <si>
    <t>HillcrestA-CRA42461</t>
  </si>
  <si>
    <t>LAYCA-CRA42461</t>
  </si>
  <si>
    <t>RiversideA-CRA42461</t>
  </si>
  <si>
    <t>Federal CityA-CRA42461</t>
  </si>
  <si>
    <t>PIECECPP-FV42461</t>
  </si>
  <si>
    <t>Adoptions TogetherCPP-FV42461</t>
  </si>
  <si>
    <t>First Home CareFFT42461</t>
  </si>
  <si>
    <t>HillcrestFFT42461</t>
  </si>
  <si>
    <t>PASSFFT42461</t>
  </si>
  <si>
    <t>Youth VillagesMST42461</t>
  </si>
  <si>
    <t>Youth VillagesMST-PSB42461</t>
  </si>
  <si>
    <t>Marys CenterPCIT42461</t>
  </si>
  <si>
    <t>PIECEPCIT42461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</si>
  <si>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</si>
  <si>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</si>
  <si>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</si>
  <si>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</si>
  <si>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</si>
  <si>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</si>
  <si>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</si>
  <si>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</si>
  <si>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</si>
  <si>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</si>
  <si>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</si>
  <si>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</si>
  <si>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</si>
  <si>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</si>
  <si>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</si>
  <si>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</si>
  <si>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Marys CenterAll42461</t>
  </si>
  <si>
    <t>PIECEAll42461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</si>
  <si>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</si>
  <si>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</si>
  <si>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</si>
  <si>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</si>
  <si>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</si>
  <si>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</si>
  <si>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</si>
  <si>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</si>
  <si>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</si>
  <si>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</si>
  <si>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</si>
  <si>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</si>
  <si>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</si>
  <si>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</si>
  <si>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</si>
  <si>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</si>
  <si>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</si>
  <si>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</si>
  <si>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</si>
  <si>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</si>
  <si>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CPP-FV ProvidersCPP-FV42461</t>
  </si>
  <si>
    <t>All FFT ProvidersFFT42461</t>
  </si>
  <si>
    <t>All MST ProvidersMST42461</t>
  </si>
  <si>
    <t>All MST-PSB ProvidersMST-PSB42461</t>
  </si>
  <si>
    <t>All PCIT ProvidersPCIT42461</t>
  </si>
  <si>
    <t>All TF-CBT ProvidersTF-CBT42461</t>
  </si>
  <si>
    <t>All TIP ProvidersTIP42461</t>
  </si>
  <si>
    <t>All TST ProvidersTST42461</t>
  </si>
  <si>
    <t>AllAll42461</t>
  </si>
  <si>
    <t>Contemporary</t>
  </si>
  <si>
    <t>HillcrestA-CRA42491</t>
  </si>
  <si>
    <t>LAYCA-CRA42491</t>
  </si>
  <si>
    <t>RiversideA-CRA42491</t>
  </si>
  <si>
    <t>Federal CityA-CRA42491</t>
  </si>
  <si>
    <t>PIECECPP-FV42491</t>
  </si>
  <si>
    <t>Adoptions TogetherCPP-FV42491</t>
  </si>
  <si>
    <t>First Home CareFFT42491</t>
  </si>
  <si>
    <t>HillcrestFFT42491</t>
  </si>
  <si>
    <t>PASSFFT42491</t>
  </si>
  <si>
    <t>Youth VillagesMST42491</t>
  </si>
  <si>
    <t>Youth VillagesMST-PSB42491</t>
  </si>
  <si>
    <t>Marys CenterPCIT42491</t>
  </si>
  <si>
    <t>PIECEPCIT42491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</si>
  <si>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</si>
  <si>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</si>
  <si>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</si>
  <si>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</si>
  <si>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</si>
  <si>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</si>
  <si>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</si>
  <si>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</si>
  <si>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</si>
  <si>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</si>
  <si>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</si>
  <si>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</si>
  <si>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</si>
  <si>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</si>
  <si>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</si>
  <si>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Marys CenterAll42491</t>
  </si>
  <si>
    <t>PIECEAll42491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</si>
  <si>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</si>
  <si>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</si>
  <si>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</si>
  <si>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</si>
  <si>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</si>
  <si>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</si>
  <si>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</si>
  <si>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</si>
  <si>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</si>
  <si>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</si>
  <si>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</si>
  <si>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</si>
  <si>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</si>
  <si>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</si>
  <si>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</si>
  <si>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</si>
  <si>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</si>
  <si>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</si>
  <si>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</si>
  <si>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CPP-FV ProvidersCPP-FV42491</t>
  </si>
  <si>
    <t>All FFT ProvidersFFT42491</t>
  </si>
  <si>
    <t>All MST ProvidersMST42491</t>
  </si>
  <si>
    <t>All MST-PSB ProvidersMST-PSB42491</t>
  </si>
  <si>
    <t>All PCIT ProvidersPCIT42491</t>
  </si>
  <si>
    <t>All TF-CBT ProvidersTF-CBT42491</t>
  </si>
  <si>
    <t>All TIP ProvidersTIP42491</t>
  </si>
  <si>
    <t>All TST ProvidersTST42491</t>
  </si>
  <si>
    <t>AllAll42491</t>
  </si>
  <si>
    <t>HillcrestA-CRA42522</t>
  </si>
  <si>
    <t>LAYCA-CRA42522</t>
  </si>
  <si>
    <t>RiversideA-CRA42522</t>
  </si>
  <si>
    <t>Federal CityA-CRA42522</t>
  </si>
  <si>
    <t>PIECECPP-FV42522</t>
  </si>
  <si>
    <t>Adoptions TogetherCPP-FV42522</t>
  </si>
  <si>
    <t>First Home CareFFT42522</t>
  </si>
  <si>
    <t>HillcrestFFT42522</t>
  </si>
  <si>
    <t>PASSFFT42522</t>
  </si>
  <si>
    <t>Youth VillagesMST42522</t>
  </si>
  <si>
    <t>Youth VillagesMST-PSB42522</t>
  </si>
  <si>
    <t>Marys CenterPCIT42522</t>
  </si>
  <si>
    <t>PIECEPCIT42522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</si>
  <si>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</si>
  <si>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</si>
  <si>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</si>
  <si>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</si>
  <si>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</si>
  <si>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</si>
  <si>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</si>
  <si>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</si>
  <si>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</si>
  <si>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</si>
  <si>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</si>
  <si>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</si>
  <si>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</si>
  <si>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</si>
  <si>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</si>
  <si>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Marys CenterAll42522</t>
  </si>
  <si>
    <t>PIECEAll42522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</si>
  <si>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</si>
  <si>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</si>
  <si>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</si>
  <si>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</si>
  <si>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</si>
  <si>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</si>
  <si>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</si>
  <si>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</si>
  <si>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</si>
  <si>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</si>
  <si>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</si>
  <si>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</si>
  <si>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</si>
  <si>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</si>
  <si>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</si>
  <si>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</si>
  <si>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</si>
  <si>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</si>
  <si>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</si>
  <si>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CPP-FV ProvidersCPP-FV42522</t>
  </si>
  <si>
    <t>All FFT ProvidersFFT42522</t>
  </si>
  <si>
    <t>All MST ProvidersMST42522</t>
  </si>
  <si>
    <t>All MST-PSB ProvidersMST-PSB42522</t>
  </si>
  <si>
    <t>All PCIT ProvidersPCIT42522</t>
  </si>
  <si>
    <t>All TF-CBT ProvidersTF-CBT42522</t>
  </si>
  <si>
    <t>All TIP ProvidersTIP42522</t>
  </si>
  <si>
    <t>All TST ProvidersTST42522</t>
  </si>
  <si>
    <t>AllAll42522</t>
  </si>
  <si>
    <t>HillcrestA-CRA42552</t>
  </si>
  <si>
    <t>LAYCA-CRA42552</t>
  </si>
  <si>
    <t>RiversideA-CRA42552</t>
  </si>
  <si>
    <t>Federal CityA-CRA42552</t>
  </si>
  <si>
    <t>PIECECPP-FV42552</t>
  </si>
  <si>
    <t>Adoptions TogetherCPP-FV42552</t>
  </si>
  <si>
    <t>First Home CareFFT42552</t>
  </si>
  <si>
    <t>HillcrestFFT42552</t>
  </si>
  <si>
    <t>PASSFFT42552</t>
  </si>
  <si>
    <t>Youth VillagesMST42552</t>
  </si>
  <si>
    <t>Youth VillagesMST-PSB42552</t>
  </si>
  <si>
    <t>Marys CenterPCIT42552</t>
  </si>
  <si>
    <t>PIECEPCIT42552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</si>
  <si>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</si>
  <si>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</si>
  <si>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</si>
  <si>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</si>
  <si>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</si>
  <si>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</si>
  <si>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</si>
  <si>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</si>
  <si>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</si>
  <si>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</si>
  <si>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</si>
  <si>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</si>
  <si>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</si>
  <si>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</si>
  <si>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</si>
  <si>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Marys CenterAll42552</t>
  </si>
  <si>
    <t>PIECEAll42552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</si>
  <si>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</si>
  <si>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</si>
  <si>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</si>
  <si>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</si>
  <si>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</si>
  <si>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</si>
  <si>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</si>
  <si>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</si>
  <si>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</si>
  <si>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</si>
  <si>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</si>
  <si>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</si>
  <si>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</si>
  <si>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</si>
  <si>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</si>
  <si>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</si>
  <si>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</si>
  <si>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</si>
  <si>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</si>
  <si>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CPP-FV ProvidersCPP-FV42552</t>
  </si>
  <si>
    <t>All FFT ProvidersFFT42552</t>
  </si>
  <si>
    <t>All MST ProvidersMST42552</t>
  </si>
  <si>
    <t>All MST-PSB ProvidersMST-PSB42552</t>
  </si>
  <si>
    <t>All PCIT ProvidersPCIT42552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</si>
  <si>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</si>
  <si>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</si>
  <si>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</si>
  <si>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</si>
  <si>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</si>
  <si>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</si>
  <si>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</si>
  <si>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</si>
  <si>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</si>
  <si>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</si>
  <si>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</si>
  <si>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</si>
  <si>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</si>
  <si>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</si>
  <si>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</si>
  <si>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</si>
  <si>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</si>
  <si>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</si>
  <si>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</si>
  <si>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</si>
  <si>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</si>
  <si>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Adoptions TogetherCPP-FV42583</t>
  </si>
  <si>
    <t>PIECECPP-FV42583</t>
  </si>
  <si>
    <t>First Home CareFFT42583</t>
  </si>
  <si>
    <t>HillcrestFFT42583</t>
  </si>
  <si>
    <t>PASSFFT42583</t>
  </si>
  <si>
    <t>Youth VillagesMST42583</t>
  </si>
  <si>
    <t>Youth VillagesMST-PSB42583</t>
  </si>
  <si>
    <t>Marys CenterPCIT42583</t>
  </si>
  <si>
    <t>PIECEPCIT42583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</si>
  <si>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</si>
  <si>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</si>
  <si>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</si>
  <si>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</si>
  <si>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</si>
  <si>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</si>
  <si>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</si>
  <si>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</si>
  <si>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</si>
  <si>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</si>
  <si>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</si>
  <si>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</si>
  <si>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</si>
  <si>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</si>
  <si>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</si>
  <si>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</si>
  <si>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</si>
  <si>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</si>
  <si>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</si>
  <si>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</si>
  <si>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</si>
  <si>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</si>
  <si>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</si>
  <si>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</si>
  <si>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</si>
  <si>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</si>
  <si>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</si>
  <si>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</si>
  <si>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</si>
  <si>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</si>
  <si>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</si>
  <si>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Marys CenterAll42583</t>
  </si>
  <si>
    <t>MBI HSAll42583</t>
  </si>
  <si>
    <t>MD Family ResourcesAll42583</t>
  </si>
  <si>
    <t>PASSAll42583</t>
  </si>
  <si>
    <t>PIECEAll42583</t>
  </si>
  <si>
    <t>RiversideAll42583</t>
  </si>
  <si>
    <t>TFCCAll42583</t>
  </si>
  <si>
    <t>UniversalAll42583</t>
  </si>
  <si>
    <t>Wayne CenterAll42583</t>
  </si>
  <si>
    <t>Youth VillagesAll42583</t>
  </si>
  <si>
    <t>All A-CRA ProvidersA-CRA42583</t>
  </si>
  <si>
    <t>All CPP-FV ProvidersCPP-FV42583</t>
  </si>
  <si>
    <t>All FFT ProvidersFFT42583</t>
  </si>
  <si>
    <t>All MST ProvidersMST42583</t>
  </si>
  <si>
    <t>All MST-PSB ProvidersMST-PSB42583</t>
  </si>
  <si>
    <t>All PCIT ProvidersPCIT42583</t>
  </si>
  <si>
    <t>All TF-CBT ProvidersTF-CBT42583</t>
  </si>
  <si>
    <t>All TIP ProvidersTIP42583</t>
  </si>
  <si>
    <t>All TST ProvidersTST42583</t>
  </si>
  <si>
    <t>AllAll42583</t>
  </si>
  <si>
    <t>Federal CityA-CRA42614</t>
  </si>
  <si>
    <t>HillcrestA-CRA42614</t>
  </si>
  <si>
    <t>LAYCA-CRA42614</t>
  </si>
  <si>
    <t>RiversideA-CRA42614</t>
  </si>
  <si>
    <t>Adoptions TogetherCPP-FV42614</t>
  </si>
  <si>
    <t>PIECECPP-FV42614</t>
  </si>
  <si>
    <t>First Home CareFFT42614</t>
  </si>
  <si>
    <t>HillcrestFFT42614</t>
  </si>
  <si>
    <t>PASSFFT42614</t>
  </si>
  <si>
    <t>Youth VillagesMST42614</t>
  </si>
  <si>
    <t>Youth VillagesMST-PSB42614</t>
  </si>
  <si>
    <t>Marys CenterPCIT42614</t>
  </si>
  <si>
    <t>PIECEPCIT42614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</si>
  <si>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</si>
  <si>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</si>
  <si>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</si>
  <si>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</si>
  <si>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</si>
  <si>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</si>
  <si>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</si>
  <si>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</si>
  <si>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</si>
  <si>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</si>
  <si>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</si>
  <si>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</si>
  <si>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</si>
  <si>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</si>
  <si>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</si>
  <si>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</si>
  <si>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</si>
  <si>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</si>
  <si>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</si>
  <si>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</si>
  <si>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</si>
  <si>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</si>
  <si>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</si>
  <si>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</si>
  <si>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</si>
  <si>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</si>
  <si>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</si>
  <si>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</si>
  <si>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</si>
  <si>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</si>
  <si>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</si>
  <si>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Marys CenterAll42614</t>
  </si>
  <si>
    <t>MBI HSAll42614</t>
  </si>
  <si>
    <t>MD Family ResourcesAll42614</t>
  </si>
  <si>
    <t>PASSAll42614</t>
  </si>
  <si>
    <t>PIECEAll42614</t>
  </si>
  <si>
    <t>RiversideAll42614</t>
  </si>
  <si>
    <t>TFCCAll42614</t>
  </si>
  <si>
    <t>UniversalAll42614</t>
  </si>
  <si>
    <t>Wayne CenterAll42614</t>
  </si>
  <si>
    <t>Youth VillagesAll42614</t>
  </si>
  <si>
    <t>All A-CRA ProvidersA-CRA42614</t>
  </si>
  <si>
    <t>All CPP-FV ProvidersCPP-FV42614</t>
  </si>
  <si>
    <t>All FFT ProvidersFFT42614</t>
  </si>
  <si>
    <t>All MST ProvidersMST42614</t>
  </si>
  <si>
    <t>All MST-PSB ProvidersMST-PSB42614</t>
  </si>
  <si>
    <t>All PCIT ProvidersPCIT42614</t>
  </si>
  <si>
    <t>All TF-CBT ProvidersTF-CBT42614</t>
  </si>
  <si>
    <t>All TIP ProvidersTIP42614</t>
  </si>
  <si>
    <t>All TST ProvidersTST42614</t>
  </si>
  <si>
    <t>AllAll42614</t>
  </si>
  <si>
    <t>Federal CityA-CRA42644</t>
  </si>
  <si>
    <t>HillcrestA-CRA42644</t>
  </si>
  <si>
    <t>LAYCA-CRA42644</t>
  </si>
  <si>
    <t>RiversideA-CRA42644</t>
  </si>
  <si>
    <t>Adoptions TogetherCPP-FV42644</t>
  </si>
  <si>
    <t>PIECECPP-FV42644</t>
  </si>
  <si>
    <t>First Home CareFFT42644</t>
  </si>
  <si>
    <t>HillcrestFFT42644</t>
  </si>
  <si>
    <t>PASSFFT42644</t>
  </si>
  <si>
    <t>Youth VillagesMST42644</t>
  </si>
  <si>
    <t>Youth VillagesMST-PSB42644</t>
  </si>
  <si>
    <t>Marys CenterPCIT42644</t>
  </si>
  <si>
    <t>PIECEPCIT42644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</si>
  <si>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</si>
  <si>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</si>
  <si>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</si>
  <si>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</si>
  <si>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</si>
  <si>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</si>
  <si>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</si>
  <si>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</si>
  <si>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</si>
  <si>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</si>
  <si>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</si>
  <si>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</si>
  <si>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</si>
  <si>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</si>
  <si>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</si>
  <si>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</si>
  <si>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</si>
  <si>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</si>
  <si>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</si>
  <si>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</si>
  <si>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</si>
  <si>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</si>
  <si>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</si>
  <si>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</si>
  <si>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</si>
  <si>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</si>
  <si>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</si>
  <si>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</si>
  <si>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</si>
  <si>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</si>
  <si>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</si>
  <si>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</si>
  <si>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</si>
  <si>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Marys CenterAll42644</t>
  </si>
  <si>
    <t>MBI HSAll42644</t>
  </si>
  <si>
    <t>MD Family ResourcesAll42644</t>
  </si>
  <si>
    <t>PASSAll42644</t>
  </si>
  <si>
    <t>PIECEAll42644</t>
  </si>
  <si>
    <t>RiversideAll42644</t>
  </si>
  <si>
    <t>TFCCAll42644</t>
  </si>
  <si>
    <t>UniversalAll42644</t>
  </si>
  <si>
    <t>Wayne CenterAll42644</t>
  </si>
  <si>
    <t>Youth VillagesAll42644</t>
  </si>
  <si>
    <t>All A-CRA ProvidersA-CRA42644</t>
  </si>
  <si>
    <t>All CPP-FV ProvidersCPP-FV42644</t>
  </si>
  <si>
    <t>All FFT ProvidersFFT42644</t>
  </si>
  <si>
    <t>All MST ProvidersMST42644</t>
  </si>
  <si>
    <t>All MST-PSB ProvidersMST-PSB42644</t>
  </si>
  <si>
    <t>All PCIT ProvidersPCIT42644</t>
  </si>
  <si>
    <t>All TF-CBT ProvidersTF-CBT42644</t>
  </si>
  <si>
    <t>All TIP ProvidersTIP42644</t>
  </si>
  <si>
    <t>All TST ProvidersTST42644</t>
  </si>
  <si>
    <t>AllAll42644</t>
  </si>
  <si>
    <t>FY 2017</t>
  </si>
  <si>
    <t>Federal CityA-CRA42675</t>
  </si>
  <si>
    <t>HillcrestA-CRA42675</t>
  </si>
  <si>
    <t>LAYCA-CRA42675</t>
  </si>
  <si>
    <t>RiversideA-CRA42675</t>
  </si>
  <si>
    <t>Adoptions TogetherCPP-FV42675</t>
  </si>
  <si>
    <t>PIECECPP-FV42675</t>
  </si>
  <si>
    <t>First Home CareFFT42675</t>
  </si>
  <si>
    <t>HillcrestFFT42675</t>
  </si>
  <si>
    <t>PASSFFT42675</t>
  </si>
  <si>
    <t>Youth VillagesMST42675</t>
  </si>
  <si>
    <t>Youth VillagesMST-PSB42675</t>
  </si>
  <si>
    <t>Marys CenterPCIT42675</t>
  </si>
  <si>
    <t>PIECEPCIT42675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</si>
  <si>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</si>
  <si>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</si>
  <si>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</si>
  <si>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</si>
  <si>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</si>
  <si>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</si>
  <si>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</si>
  <si>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</si>
  <si>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</si>
  <si>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</si>
  <si>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</si>
  <si>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</si>
  <si>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</si>
  <si>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</si>
  <si>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</si>
  <si>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</si>
  <si>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</si>
  <si>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</si>
  <si>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</si>
  <si>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</si>
  <si>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</si>
  <si>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</si>
  <si>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</si>
  <si>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</si>
  <si>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</si>
  <si>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</si>
  <si>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</si>
  <si>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</si>
  <si>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</si>
  <si>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</si>
  <si>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</si>
  <si>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</si>
  <si>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Marys CenterAll42675</t>
  </si>
  <si>
    <t>MBI HSAll42675</t>
  </si>
  <si>
    <t>MD Family ResourcesAll42675</t>
  </si>
  <si>
    <t>PASSAll42675</t>
  </si>
  <si>
    <t>PIECEAll42675</t>
  </si>
  <si>
    <t>RiversideAll42675</t>
  </si>
  <si>
    <t>TFCCAll42675</t>
  </si>
  <si>
    <t>UniversalAll42675</t>
  </si>
  <si>
    <t>Wayne CenterAll42675</t>
  </si>
  <si>
    <t>Youth VillagesAll42675</t>
  </si>
  <si>
    <t>All A-CRA ProvidersA-CRA42675</t>
  </si>
  <si>
    <t>All CPP-FV ProvidersCPP-FV42675</t>
  </si>
  <si>
    <t>All FFT ProvidersFFT42675</t>
  </si>
  <si>
    <t>All MST ProvidersMST42675</t>
  </si>
  <si>
    <t>All MST-PSB ProvidersMST-PSB42675</t>
  </si>
  <si>
    <t>All PCIT ProvidersPCIT42675</t>
  </si>
  <si>
    <t>All TF-CBT ProvidersTF-CBT42675</t>
  </si>
  <si>
    <t>All TIP ProvidersTIP42675</t>
  </si>
  <si>
    <t>All TST ProvidersTST42675</t>
  </si>
  <si>
    <t>AllAll42675</t>
  </si>
  <si>
    <t>Federal CityA-CRA42705</t>
  </si>
  <si>
    <t>HillcrestA-CRA42705</t>
  </si>
  <si>
    <t>LAYCA-CRA42705</t>
  </si>
  <si>
    <t>RiversideA-CRA42705</t>
  </si>
  <si>
    <t>Adoptions TogetherCPP-FV42705</t>
  </si>
  <si>
    <t>PIECECPP-FV42705</t>
  </si>
  <si>
    <t>First Home CareFFT42705</t>
  </si>
  <si>
    <t>HillcrestFFT42705</t>
  </si>
  <si>
    <t>PASSFFT42705</t>
  </si>
  <si>
    <t>Youth VillagesMST42705</t>
  </si>
  <si>
    <t>Youth VillagesMST-PSB42705</t>
  </si>
  <si>
    <t>Marys CenterPCIT42705</t>
  </si>
  <si>
    <t>PIECEPCIT42705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</si>
  <si>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</si>
  <si>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</si>
  <si>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</si>
  <si>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</si>
  <si>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</si>
  <si>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</si>
  <si>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</si>
  <si>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</si>
  <si>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</si>
  <si>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</si>
  <si>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</si>
  <si>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</si>
  <si>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</si>
  <si>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</si>
  <si>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</si>
  <si>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</si>
  <si>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</si>
  <si>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</si>
  <si>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</si>
  <si>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</si>
  <si>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</si>
  <si>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</si>
  <si>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</si>
  <si>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</si>
  <si>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</si>
  <si>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</si>
  <si>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</si>
  <si>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</si>
  <si>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</si>
  <si>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</si>
  <si>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</si>
  <si>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</si>
  <si>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Marys CenterAll42716</t>
  </si>
  <si>
    <t>MBI HSAll42717</t>
  </si>
  <si>
    <t>MD Family ResourcesAll42718</t>
  </si>
  <si>
    <t>PASSAll42719</t>
  </si>
  <si>
    <t>PIECEAll42720</t>
  </si>
  <si>
    <t>RiversideAll42721</t>
  </si>
  <si>
    <t>TFCCAll42722</t>
  </si>
  <si>
    <t>UniversalAll42723</t>
  </si>
  <si>
    <t>Wayne CenterAll42724</t>
  </si>
  <si>
    <t>Youth VillagesAll42725</t>
  </si>
  <si>
    <t>All A-CRA ProvidersA-CRA42705</t>
  </si>
  <si>
    <t>AllAll42705</t>
  </si>
  <si>
    <t>All CPP-FV ProvidersCPP-FV42705</t>
  </si>
  <si>
    <t>All FFT ProvidersFFT42705</t>
  </si>
  <si>
    <t>All MST ProvidersMST42705</t>
  </si>
  <si>
    <t>All MST-PSB ProvidersMST-PSB42705</t>
  </si>
  <si>
    <t>All PCIT ProvidersPCIT42705</t>
  </si>
  <si>
    <t>All TF-CBT ProvidersTF-CBT42705</t>
  </si>
  <si>
    <t>All TIP ProvidersTIP42705</t>
  </si>
  <si>
    <t>All TST ProvidersTST42705</t>
  </si>
  <si>
    <t>Federal CityA-CRA42736</t>
  </si>
  <si>
    <t>HillcrestA-CRA42736</t>
  </si>
  <si>
    <t>LAYCA-CRA42736</t>
  </si>
  <si>
    <t>RiversideA-CRA42736</t>
  </si>
  <si>
    <t>Adoptions TogetherCPP-FV42736</t>
  </si>
  <si>
    <t>PIECECPP-FV42736</t>
  </si>
  <si>
    <t>First Home CareFFT42736</t>
  </si>
  <si>
    <t>HillcrestFFT42736</t>
  </si>
  <si>
    <t>PASSFFT42736</t>
  </si>
  <si>
    <t>Youth VillagesMST42736</t>
  </si>
  <si>
    <t>Youth VillagesMST-PSB42736</t>
  </si>
  <si>
    <t>Marys CenterPCIT42736</t>
  </si>
  <si>
    <t>PIECEPCIT42736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</si>
  <si>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</si>
  <si>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</si>
  <si>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</si>
  <si>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</si>
  <si>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</si>
  <si>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</si>
  <si>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</si>
  <si>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</si>
  <si>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</si>
  <si>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</si>
  <si>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</si>
  <si>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</si>
  <si>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</si>
  <si>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</si>
  <si>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</si>
  <si>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</si>
  <si>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</si>
  <si>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</si>
  <si>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</si>
  <si>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</si>
  <si>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</si>
  <si>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</si>
  <si>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</si>
  <si>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</si>
  <si>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</si>
  <si>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</si>
  <si>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</si>
  <si>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</si>
  <si>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</si>
  <si>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</si>
  <si>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</si>
  <si>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</si>
  <si>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Marys CenterAll42736</t>
  </si>
  <si>
    <t>MBI HSAll42736</t>
  </si>
  <si>
    <t>MD Family ResourcesAll42736</t>
  </si>
  <si>
    <t>PASSAll42736</t>
  </si>
  <si>
    <t>PIECEAll42736</t>
  </si>
  <si>
    <t>RiversideAll42736</t>
  </si>
  <si>
    <t>TFCCAll42736</t>
  </si>
  <si>
    <t>UniversalAll42736</t>
  </si>
  <si>
    <t>Wayne CenterAll42736</t>
  </si>
  <si>
    <t>Youth VillagesAll42736</t>
  </si>
  <si>
    <t>All A-CRA ProvidersA-CRA42736</t>
  </si>
  <si>
    <t>All CPP-FV ProvidersCPP-FV42736</t>
  </si>
  <si>
    <t>All FFT ProvidersFFT42736</t>
  </si>
  <si>
    <t>All MST ProvidersMST42736</t>
  </si>
  <si>
    <t>All MST-PSB ProvidersMST-PSB42736</t>
  </si>
  <si>
    <t>All PCIT ProvidersPCIT42736</t>
  </si>
  <si>
    <t>All TF-CBT ProvidersTF-CBT42736</t>
  </si>
  <si>
    <t>All TIP ProvidersTIP42736</t>
  </si>
  <si>
    <t>All TST ProvidersTST42736</t>
  </si>
  <si>
    <t>AllAll42736</t>
  </si>
  <si>
    <t>Federal CityA-CRA42767</t>
  </si>
  <si>
    <t>HillcrestA-CRA42767</t>
  </si>
  <si>
    <t>LAYCA-CRA42767</t>
  </si>
  <si>
    <t>RiversideA-CRA42767</t>
  </si>
  <si>
    <t>Adoptions TogetherCPP-FV42767</t>
  </si>
  <si>
    <t>PIECECPP-FV42767</t>
  </si>
  <si>
    <t>First Home CareFFT42767</t>
  </si>
  <si>
    <t>HillcrestFFT42767</t>
  </si>
  <si>
    <t>PASSFFT42767</t>
  </si>
  <si>
    <t>Youth VillagesMST42767</t>
  </si>
  <si>
    <t>Youth VillagesMST-PSB42767</t>
  </si>
  <si>
    <t>Marys CenterPCIT42767</t>
  </si>
  <si>
    <t>PIECEPCIT42767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</si>
  <si>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</si>
  <si>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</si>
  <si>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</si>
  <si>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</si>
  <si>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</si>
  <si>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</si>
  <si>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</si>
  <si>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</si>
  <si>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</si>
  <si>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</si>
  <si>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</si>
  <si>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</si>
  <si>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</si>
  <si>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</si>
  <si>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</si>
  <si>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</si>
  <si>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</si>
  <si>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</si>
  <si>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</si>
  <si>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</si>
  <si>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</si>
  <si>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</si>
  <si>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</si>
  <si>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</si>
  <si>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</si>
  <si>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</si>
  <si>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</si>
  <si>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</si>
  <si>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</si>
  <si>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</si>
  <si>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</si>
  <si>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</si>
  <si>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Marys CenterAll42767</t>
  </si>
  <si>
    <t>MBI HSAll42767</t>
  </si>
  <si>
    <t>MD Family ResourcesAll42767</t>
  </si>
  <si>
    <t>PASSAll42767</t>
  </si>
  <si>
    <t>PIECEAll42767</t>
  </si>
  <si>
    <t>RiversideAll42767</t>
  </si>
  <si>
    <t>TFCCAll42767</t>
  </si>
  <si>
    <t>UniversalAll42767</t>
  </si>
  <si>
    <t>Wayne CenterAll42767</t>
  </si>
  <si>
    <t>Youth VillagesAll42767</t>
  </si>
  <si>
    <t>All A-CRA ProvidersA-CRA42767</t>
  </si>
  <si>
    <t>All CPP-FV ProvidersCPP-FV42767</t>
  </si>
  <si>
    <t>All FFT ProvidersFFT42767</t>
  </si>
  <si>
    <t>All MST ProvidersMST42767</t>
  </si>
  <si>
    <t>All MST-PSB ProvidersMST-PSB42767</t>
  </si>
  <si>
    <t>All PCIT ProvidersPCIT42767</t>
  </si>
  <si>
    <t>All TF-CBT ProvidersTF-CBT42767</t>
  </si>
  <si>
    <t>All TIP ProvidersTIP42767</t>
  </si>
  <si>
    <t>All TST ProvidersTST42767</t>
  </si>
  <si>
    <t>AllAll42767</t>
  </si>
  <si>
    <t>Federal CityA-CRA42795</t>
  </si>
  <si>
    <t>HillcrestA-CRA42795</t>
  </si>
  <si>
    <t>LAYCA-CRA42795</t>
  </si>
  <si>
    <t>RiversideA-CRA42795</t>
  </si>
  <si>
    <t>Adoptions TogetherCPP-FV42795</t>
  </si>
  <si>
    <t>PIECECPP-FV42795</t>
  </si>
  <si>
    <t>First Home CareFFT42795</t>
  </si>
  <si>
    <t>HillcrestFFT42795</t>
  </si>
  <si>
    <t>PASSFFT42795</t>
  </si>
  <si>
    <t>Youth VillagesMST42795</t>
  </si>
  <si>
    <t>Youth VillagesMST-PSB42795</t>
  </si>
  <si>
    <t>Marys CenterPCIT42795</t>
  </si>
  <si>
    <t>PIECEPCIT42795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</si>
  <si>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</si>
  <si>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</si>
  <si>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</si>
  <si>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</si>
  <si>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</si>
  <si>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</si>
  <si>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</si>
  <si>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</si>
  <si>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</si>
  <si>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</si>
  <si>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</si>
  <si>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</si>
  <si>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</si>
  <si>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</si>
  <si>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</si>
  <si>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</si>
  <si>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</si>
  <si>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</si>
  <si>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</si>
  <si>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</si>
  <si>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</si>
  <si>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</si>
  <si>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</si>
  <si>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</si>
  <si>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</si>
  <si>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</si>
  <si>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</si>
  <si>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</si>
  <si>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</si>
  <si>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</si>
  <si>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</si>
  <si>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</si>
  <si>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Marys CenterAll42795</t>
  </si>
  <si>
    <t>MBI HSAll42795</t>
  </si>
  <si>
    <t>MD Family ResourcesAll42795</t>
  </si>
  <si>
    <t>PASSAll42795</t>
  </si>
  <si>
    <t>PIECEAll42795</t>
  </si>
  <si>
    <t>RiversideAll42795</t>
  </si>
  <si>
    <t>TFCCAll42795</t>
  </si>
  <si>
    <t>UniversalAll42795</t>
  </si>
  <si>
    <t>Wayne CenterAll42795</t>
  </si>
  <si>
    <t>Youth VillagesAll42795</t>
  </si>
  <si>
    <t>All A-CRA ProvidersA-CRA42795</t>
  </si>
  <si>
    <t>All CPP-FV ProvidersCPP-FV42795</t>
  </si>
  <si>
    <t>All FFT ProvidersFFT42795</t>
  </si>
  <si>
    <t>All MST ProvidersMST42795</t>
  </si>
  <si>
    <t>All MST-PSB ProvidersMST-PSB42795</t>
  </si>
  <si>
    <t>All PCIT ProvidersPCIT42795</t>
  </si>
  <si>
    <t>All TF-CBT ProvidersTF-CBT42795</t>
  </si>
  <si>
    <t>All TIP ProvidersTIP42795</t>
  </si>
  <si>
    <t>All TST ProvidersTST42795</t>
  </si>
  <si>
    <t>AllAll42795</t>
  </si>
  <si>
    <t>Federal CityA-CRA42826</t>
  </si>
  <si>
    <t>HillcrestA-CRA42826</t>
  </si>
  <si>
    <t>LAYCA-CRA42826</t>
  </si>
  <si>
    <t>RiversideA-CRA42826</t>
  </si>
  <si>
    <t>Adoptions TogetherCPP-FV42826</t>
  </si>
  <si>
    <t>PIECECPP-FV42826</t>
  </si>
  <si>
    <t>First Home CareFFT42826</t>
  </si>
  <si>
    <t>HillcrestFFT42826</t>
  </si>
  <si>
    <t>PASSFFT42826</t>
  </si>
  <si>
    <t>Youth VillagesMST42826</t>
  </si>
  <si>
    <t>Youth VillagesMST-PSB42826</t>
  </si>
  <si>
    <t>Marys CenterPCIT42826</t>
  </si>
  <si>
    <t>PIECEPCIT42826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</si>
  <si>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</si>
  <si>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</si>
  <si>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</si>
  <si>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</si>
  <si>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</si>
  <si>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</si>
  <si>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</si>
  <si>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</si>
  <si>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</si>
  <si>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</si>
  <si>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</si>
  <si>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</si>
  <si>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</si>
  <si>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</si>
  <si>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</si>
  <si>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</si>
  <si>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</si>
  <si>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</si>
  <si>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</si>
  <si>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</si>
  <si>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</si>
  <si>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</si>
  <si>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</si>
  <si>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</si>
  <si>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</si>
  <si>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</si>
  <si>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</si>
  <si>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</si>
  <si>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</si>
  <si>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</si>
  <si>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</si>
  <si>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</si>
  <si>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Marys CenterAll42826</t>
  </si>
  <si>
    <t>MBI HSAll42826</t>
  </si>
  <si>
    <t>MD Family ResourcesAll42826</t>
  </si>
  <si>
    <t>PASSAll42826</t>
  </si>
  <si>
    <t>PIECEAll42826</t>
  </si>
  <si>
    <t>RiversideAll42826</t>
  </si>
  <si>
    <t>TFCCAll42826</t>
  </si>
  <si>
    <t>UniversalAll42826</t>
  </si>
  <si>
    <t>Wayne CenterAll42826</t>
  </si>
  <si>
    <t>Youth VillagesAll42826</t>
  </si>
  <si>
    <t>All A-CRA ProvidersA-CRA42826</t>
  </si>
  <si>
    <t>All CPP-FV ProvidersCPP-FV42826</t>
  </si>
  <si>
    <t>All FFT ProvidersFFT42826</t>
  </si>
  <si>
    <t>All MST ProvidersMST42826</t>
  </si>
  <si>
    <t>All MST-PSB ProvidersMST-PSB42826</t>
  </si>
  <si>
    <t>All PCIT ProvidersPCIT42826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</si>
  <si>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</si>
  <si>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</si>
  <si>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</si>
  <si>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</si>
  <si>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</si>
  <si>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</si>
  <si>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</si>
  <si>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</si>
  <si>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</si>
  <si>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</si>
  <si>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</si>
  <si>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</si>
  <si>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</si>
  <si>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</si>
  <si>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</si>
  <si>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</si>
  <si>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</si>
  <si>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</si>
  <si>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</si>
  <si>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</si>
  <si>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</si>
  <si>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</si>
  <si>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</si>
  <si>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</si>
  <si>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</si>
  <si>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</si>
  <si>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Adoptions TogetherCPP-FV42856</t>
  </si>
  <si>
    <t>PIECECPP-FV42856</t>
  </si>
  <si>
    <t>First Home CareFFT42856</t>
  </si>
  <si>
    <t>HillcrestFFT42856</t>
  </si>
  <si>
    <t>PASSFFT42856</t>
  </si>
  <si>
    <t>Youth VillagesMST42856</t>
  </si>
  <si>
    <t>Youth VillagesMST-PSB42856</t>
  </si>
  <si>
    <t>Marys CenterPCIT42856</t>
  </si>
  <si>
    <t>PIECEPCIT42856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</si>
  <si>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</si>
  <si>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</si>
  <si>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</si>
  <si>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</si>
  <si>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</si>
  <si>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</si>
  <si>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</si>
  <si>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</si>
  <si>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</si>
  <si>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</si>
  <si>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</si>
  <si>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</si>
  <si>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</si>
  <si>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</si>
  <si>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</si>
  <si>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</si>
  <si>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</si>
  <si>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</si>
  <si>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</si>
  <si>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</si>
  <si>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</si>
  <si>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</si>
  <si>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</si>
  <si>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</si>
  <si>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</si>
  <si>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</si>
  <si>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</si>
  <si>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</si>
  <si>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</si>
  <si>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</si>
  <si>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</si>
  <si>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</si>
  <si>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Marys CenterAll42856</t>
  </si>
  <si>
    <t>MBI HSAll42856</t>
  </si>
  <si>
    <t>MD Family ResourcesAll42856</t>
  </si>
  <si>
    <t>PASSAll42856</t>
  </si>
  <si>
    <t>PIECEAll42856</t>
  </si>
  <si>
    <t>RiversideAll42856</t>
  </si>
  <si>
    <t>TFCCAll42856</t>
  </si>
  <si>
    <t>UniversalAll42856</t>
  </si>
  <si>
    <t>Wayne CenterAll42856</t>
  </si>
  <si>
    <t>Youth VillagesAll42856</t>
  </si>
  <si>
    <t>All A-CRA ProvidersA-CRA42856</t>
  </si>
  <si>
    <t>All CPP-FV ProvidersCPP-FV42856</t>
  </si>
  <si>
    <t>All FFT ProvidersFFT42856</t>
  </si>
  <si>
    <t>All MST ProvidersMST42856</t>
  </si>
  <si>
    <t>All MST-PSB ProvidersMST-PSB42856</t>
  </si>
  <si>
    <t>All PCIT ProvidersPCIT42856</t>
  </si>
  <si>
    <t>All TF-CBT ProvidersTF-CBT42856</t>
  </si>
  <si>
    <t>All TIP ProvidersTIP42856</t>
  </si>
  <si>
    <t>All TST ProvidersTST42856</t>
  </si>
  <si>
    <t>AllAll42856</t>
  </si>
  <si>
    <t>Federal CityA-CRA42887</t>
  </si>
  <si>
    <t>HillcrestA-CRA42887</t>
  </si>
  <si>
    <t>LAYCA-CRA42887</t>
  </si>
  <si>
    <t>RiversideA-CRA42887</t>
  </si>
  <si>
    <t>Adoptions TogetherCPP-FV42887</t>
  </si>
  <si>
    <t>PIECECPP-FV42887</t>
  </si>
  <si>
    <t>First Home CareFFT42887</t>
  </si>
  <si>
    <t>HillcrestFFT42887</t>
  </si>
  <si>
    <t>PASSFFT42887</t>
  </si>
  <si>
    <t>Youth VillagesMST42887</t>
  </si>
  <si>
    <t>Youth VillagesMST-PSB42887</t>
  </si>
  <si>
    <t>Marys CenterPCIT42887</t>
  </si>
  <si>
    <t>PIECEPCIT42887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</si>
  <si>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</si>
  <si>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</si>
  <si>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</si>
  <si>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</si>
  <si>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</si>
  <si>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</si>
  <si>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</si>
  <si>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</si>
  <si>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</si>
  <si>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</si>
  <si>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</si>
  <si>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</si>
  <si>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</si>
  <si>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</si>
  <si>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</si>
  <si>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</si>
  <si>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</si>
  <si>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</si>
  <si>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</si>
  <si>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</si>
  <si>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</si>
  <si>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</si>
  <si>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</si>
  <si>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</si>
  <si>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</si>
  <si>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</si>
  <si>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</si>
  <si>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</si>
  <si>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</si>
  <si>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</si>
  <si>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</si>
  <si>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</si>
  <si>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Marys CenterAll42887</t>
  </si>
  <si>
    <t>MBI HSAll42887</t>
  </si>
  <si>
    <t>MD Family ResourcesAll42887</t>
  </si>
  <si>
    <t>PASSAll42887</t>
  </si>
  <si>
    <t>PIECEAll42887</t>
  </si>
  <si>
    <t>RiversideAll42887</t>
  </si>
  <si>
    <t>TFCCAll42887</t>
  </si>
  <si>
    <t>UniversalAll42887</t>
  </si>
  <si>
    <t>Wayne CenterAll42887</t>
  </si>
  <si>
    <t>Youth VillagesAll42887</t>
  </si>
  <si>
    <t>All A-CRA ProvidersA-CRA42887</t>
  </si>
  <si>
    <t>All CPP-FV ProvidersCPP-FV42887</t>
  </si>
  <si>
    <t>All FFT ProvidersFFT42887</t>
  </si>
  <si>
    <t>All MST ProvidersMST42887</t>
  </si>
  <si>
    <t>All MST-PSB ProvidersMST-PSB42887</t>
  </si>
  <si>
    <t>All PCIT ProvidersPCIT42887</t>
  </si>
  <si>
    <t>All TF-CBT ProvidersTF-CBT42887</t>
  </si>
  <si>
    <t>All TIP ProvidersTIP42887</t>
  </si>
  <si>
    <t>All TST ProvidersTST42887</t>
  </si>
  <si>
    <t>AllAll42887</t>
  </si>
  <si>
    <t>Federal CityA-CRA42917</t>
  </si>
  <si>
    <t>HillcrestA-CRA42917</t>
  </si>
  <si>
    <t>LAYCA-CRA42917</t>
  </si>
  <si>
    <t>RiversideA-CRA42917</t>
  </si>
  <si>
    <t>Adoptions TogetherCPP-FV42917</t>
  </si>
  <si>
    <t>PIECECPP-FV42917</t>
  </si>
  <si>
    <t>First Home CareFFT42917</t>
  </si>
  <si>
    <t>HillcrestFFT42917</t>
  </si>
  <si>
    <t>PASSFFT42917</t>
  </si>
  <si>
    <t>Youth VillagesMST42917</t>
  </si>
  <si>
    <t>Youth VillagesMST-PSB42917</t>
  </si>
  <si>
    <t>Marys CenterPCIT42917</t>
  </si>
  <si>
    <t>PIECEPCIT42917</t>
  </si>
  <si>
    <t>Community ConnectionsTF-CBT42917</t>
  </si>
  <si>
    <t>First Home CareTF-CBT42917</t>
  </si>
  <si>
    <t>HillcrestTF-CBT42917</t>
  </si>
  <si>
    <t>MD Family ResourcesTF-CBT42917</t>
  </si>
  <si>
    <t>UniversalTF-CBT42917</t>
  </si>
  <si>
    <t>Community ConnectionsTIP42917</t>
  </si>
  <si>
    <t>ContemporaryTIP42917</t>
  </si>
  <si>
    <t>FPSTIP42917</t>
  </si>
  <si>
    <t>Green DoorTIP42917</t>
  </si>
  <si>
    <t>LESTIP42917</t>
  </si>
  <si>
    <t>MBI HSTIP42917</t>
  </si>
  <si>
    <t>PASSTIP42917</t>
  </si>
  <si>
    <t>TFCCTIP42917</t>
  </si>
  <si>
    <t>UniversalTIP42917</t>
  </si>
  <si>
    <t>Wayne CenterTIP42917</t>
  </si>
  <si>
    <t>Adoptions TogetherTST42917</t>
  </si>
  <si>
    <t>ContemporaryTST42917</t>
  </si>
  <si>
    <t>Family MattersTST42917</t>
  </si>
  <si>
    <t>First Home CareTST42917</t>
  </si>
  <si>
    <t>HillcrestTST42917</t>
  </si>
  <si>
    <t>MD Family ResourcesTST42917</t>
  </si>
  <si>
    <t>Adoptions TogetherAll42917</t>
  </si>
  <si>
    <t>Community ConnectionsAll42917</t>
  </si>
  <si>
    <t>ContemporaryAll42917</t>
  </si>
  <si>
    <t>Family MattersAll42917</t>
  </si>
  <si>
    <t>Federal CityAll42917</t>
  </si>
  <si>
    <t>First Home CareAll42917</t>
  </si>
  <si>
    <t>FPSAll42917</t>
  </si>
  <si>
    <t>Green DoorAll42917</t>
  </si>
  <si>
    <t>HillcrestAll42917</t>
  </si>
  <si>
    <t>LAYCAll42917</t>
  </si>
  <si>
    <t>LESAll42917</t>
  </si>
  <si>
    <t>Marys CenterAll42917</t>
  </si>
  <si>
    <t>MBI HSAll42917</t>
  </si>
  <si>
    <t>MD Family ResourcesAll42917</t>
  </si>
  <si>
    <t>PASSAll42917</t>
  </si>
  <si>
    <t>PIECEAll42917</t>
  </si>
  <si>
    <t>RiversideAll42917</t>
  </si>
  <si>
    <t>TFCCAll42917</t>
  </si>
  <si>
    <t>UniversalAll42917</t>
  </si>
  <si>
    <t>Wayne CenterAll42917</t>
  </si>
  <si>
    <t>Youth VillagesAll42917</t>
  </si>
  <si>
    <t>All A-CRA ProvidersA-CRA42917</t>
  </si>
  <si>
    <t>All CPP-FV ProvidersCPP-FV42917</t>
  </si>
  <si>
    <t>All FFT ProvidersFFT42917</t>
  </si>
  <si>
    <t>All MST ProvidersMST42917</t>
  </si>
  <si>
    <t>All MST-PSB ProvidersMST-PSB42917</t>
  </si>
  <si>
    <t>All PCIT ProvidersPCIT42917</t>
  </si>
  <si>
    <t>All TF-CBT ProvidersTF-CBT42917</t>
  </si>
  <si>
    <t>All TIP ProvidersTIP42917</t>
  </si>
  <si>
    <t>All TST ProvidersTST42917</t>
  </si>
  <si>
    <t>AllAll42917</t>
  </si>
  <si>
    <t>Federal CityA-CRA42948</t>
  </si>
  <si>
    <t>HillcrestA-CRA42948</t>
  </si>
  <si>
    <t>LAYCA-CRA42948</t>
  </si>
  <si>
    <t>RiversideA-CRA42948</t>
  </si>
  <si>
    <t>Adoptions TogetherCPP-FV42948</t>
  </si>
  <si>
    <t>PIECECPP-FV42948</t>
  </si>
  <si>
    <t>First Home CareFFT42948</t>
  </si>
  <si>
    <t>HillcrestFFT42948</t>
  </si>
  <si>
    <t>PASSFFT42948</t>
  </si>
  <si>
    <t>Youth VillagesMST42948</t>
  </si>
  <si>
    <t>Youth VillagesMST-PSB42948</t>
  </si>
  <si>
    <t>Marys CenterPCIT42948</t>
  </si>
  <si>
    <t>PIECEPCIT42948</t>
  </si>
  <si>
    <t>Community ConnectionsTF-CBT42948</t>
  </si>
  <si>
    <t>First Home CareTF-CBT42948</t>
  </si>
  <si>
    <t>HillcrestTF-CBT42948</t>
  </si>
  <si>
    <t>MD Family ResourcesTF-CBT42948</t>
  </si>
  <si>
    <t>UniversalTF-CBT42948</t>
  </si>
  <si>
    <t>Community ConnectionsTIP42948</t>
  </si>
  <si>
    <t>ContemporaryTIP42948</t>
  </si>
  <si>
    <t>FPSTIP42948</t>
  </si>
  <si>
    <t>Green DoorTIP42948</t>
  </si>
  <si>
    <t>LESTIP42948</t>
  </si>
  <si>
    <t>MBI HSTIP42948</t>
  </si>
  <si>
    <t>PASSTIP42948</t>
  </si>
  <si>
    <t>TFCCTIP42948</t>
  </si>
  <si>
    <t>UniversalTIP42948</t>
  </si>
  <si>
    <t>Wayne CenterTIP42948</t>
  </si>
  <si>
    <t>Adoptions TogetherTST42948</t>
  </si>
  <si>
    <t>ContemporaryTST42948</t>
  </si>
  <si>
    <t>Family MattersTST42948</t>
  </si>
  <si>
    <t>First Home CareTST42948</t>
  </si>
  <si>
    <t>HillcrestTST42948</t>
  </si>
  <si>
    <t>MD Family ResourcesTST42948</t>
  </si>
  <si>
    <t>Adoptions TogetherAll42948</t>
  </si>
  <si>
    <t>Community ConnectionsAll42948</t>
  </si>
  <si>
    <t>ContemporaryAll42948</t>
  </si>
  <si>
    <t>Family MattersAll42948</t>
  </si>
  <si>
    <t>Federal CityAll42948</t>
  </si>
  <si>
    <t>First Home CareAll42948</t>
  </si>
  <si>
    <t>FPSAll42948</t>
  </si>
  <si>
    <t>Green DoorAll42948</t>
  </si>
  <si>
    <t>HillcrestAll42948</t>
  </si>
  <si>
    <t>LAYCAll42948</t>
  </si>
  <si>
    <t>LESAll42948</t>
  </si>
  <si>
    <t>Marys CenterAll42948</t>
  </si>
  <si>
    <t>MBI HSAll42948</t>
  </si>
  <si>
    <t>MD Family ResourcesAll42948</t>
  </si>
  <si>
    <t>PASSAll42948</t>
  </si>
  <si>
    <t>PIECEAll42948</t>
  </si>
  <si>
    <t>RiversideAll42948</t>
  </si>
  <si>
    <t>TFCCAll42948</t>
  </si>
  <si>
    <t>UniversalAll42948</t>
  </si>
  <si>
    <t>Wayne CenterAll42948</t>
  </si>
  <si>
    <t>Youth VillagesAll42948</t>
  </si>
  <si>
    <t>All A-CRA ProvidersA-CRA42948</t>
  </si>
  <si>
    <t>All CPP-FV ProvidersCPP-FV42948</t>
  </si>
  <si>
    <t>All FFT ProvidersFFT42948</t>
  </si>
  <si>
    <t>All MST ProvidersMST42948</t>
  </si>
  <si>
    <t>All MST-PSB ProvidersMST-PSB42948</t>
  </si>
  <si>
    <t>All PCIT ProvidersPCIT42948</t>
  </si>
  <si>
    <t>All TF-CBT ProvidersTF-CBT42948</t>
  </si>
  <si>
    <t>All TIP ProvidersTIP42948</t>
  </si>
  <si>
    <t>All TST ProvidersTST42948</t>
  </si>
  <si>
    <t>AllAll42948</t>
  </si>
  <si>
    <t>Federal CityA-CRA42979</t>
  </si>
  <si>
    <t>HillcrestA-CRA42979</t>
  </si>
  <si>
    <t>LAYCA-CRA42979</t>
  </si>
  <si>
    <t>RiversideA-CRA42979</t>
  </si>
  <si>
    <t>Adoptions TogetherCPP-FV42979</t>
  </si>
  <si>
    <t>PIECECPP-FV42979</t>
  </si>
  <si>
    <t>First Home CareFFT42979</t>
  </si>
  <si>
    <t>HillcrestFFT42979</t>
  </si>
  <si>
    <t>PASSFFT42979</t>
  </si>
  <si>
    <t>Youth VillagesMST42979</t>
  </si>
  <si>
    <t>Youth VillagesMST-PSB42979</t>
  </si>
  <si>
    <t>Marys CenterPCIT42979</t>
  </si>
  <si>
    <t>PIECEPCIT42979</t>
  </si>
  <si>
    <t>Community ConnectionsTF-CBT42979</t>
  </si>
  <si>
    <t>First Home CareTF-CBT42979</t>
  </si>
  <si>
    <t>HillcrestTF-CBT42979</t>
  </si>
  <si>
    <t>MD Family ResourcesTF-CBT42979</t>
  </si>
  <si>
    <t>UniversalTF-CBT42979</t>
  </si>
  <si>
    <t>Community ConnectionsTIP42979</t>
  </si>
  <si>
    <t>ContemporaryTIP42979</t>
  </si>
  <si>
    <t>FPSTIP42979</t>
  </si>
  <si>
    <t>Green DoorTIP42979</t>
  </si>
  <si>
    <t>LESTIP42979</t>
  </si>
  <si>
    <t>MBI HSTIP42979</t>
  </si>
  <si>
    <t>PASSTIP42979</t>
  </si>
  <si>
    <t>TFCCTIP42979</t>
  </si>
  <si>
    <t>UniversalTIP42979</t>
  </si>
  <si>
    <t>Wayne CenterTIP42979</t>
  </si>
  <si>
    <t>Adoptions TogetherTST42979</t>
  </si>
  <si>
    <t>ContemporaryTST42979</t>
  </si>
  <si>
    <t>Family MattersTST42979</t>
  </si>
  <si>
    <t>First Home CareTST42979</t>
  </si>
  <si>
    <t>HillcrestTST42979</t>
  </si>
  <si>
    <t>MD Family ResourcesTST42979</t>
  </si>
  <si>
    <t>Adoptions TogetherAll42979</t>
  </si>
  <si>
    <t>Community ConnectionsAll42979</t>
  </si>
  <si>
    <t>ContemporaryAll42979</t>
  </si>
  <si>
    <t>Family MattersAll42979</t>
  </si>
  <si>
    <t>Federal CityAll42979</t>
  </si>
  <si>
    <t>First Home CareAll42979</t>
  </si>
  <si>
    <t>FPSAll42979</t>
  </si>
  <si>
    <t>Green DoorAll42979</t>
  </si>
  <si>
    <t>HillcrestAll42979</t>
  </si>
  <si>
    <t>LAYCAll42979</t>
  </si>
  <si>
    <t>LESAll42979</t>
  </si>
  <si>
    <t>Marys CenterAll42979</t>
  </si>
  <si>
    <t>MBI HSAll42979</t>
  </si>
  <si>
    <t>MD Family ResourcesAll42979</t>
  </si>
  <si>
    <t>PASSAll42979</t>
  </si>
  <si>
    <t>PIECEAll42979</t>
  </si>
  <si>
    <t>RiversideAll42979</t>
  </si>
  <si>
    <t>TFCCAll42979</t>
  </si>
  <si>
    <t>UniversalAll42979</t>
  </si>
  <si>
    <t>Wayne CenterAll42979</t>
  </si>
  <si>
    <t>Youth VillagesAll42979</t>
  </si>
  <si>
    <t>All A-CRA ProvidersA-CRA42979</t>
  </si>
  <si>
    <t>All CPP-FV ProvidersCPP-FV42979</t>
  </si>
  <si>
    <t>All FFT ProvidersFFT42979</t>
  </si>
  <si>
    <t>All MST ProvidersMST42979</t>
  </si>
  <si>
    <t>All MST-PSB ProvidersMST-PSB42979</t>
  </si>
  <si>
    <t>All PCIT ProvidersPCIT42979</t>
  </si>
  <si>
    <t>All TF-CBT ProvidersTF-CBT42979</t>
  </si>
  <si>
    <t>All TIP ProvidersTIP42979</t>
  </si>
  <si>
    <t>All TST ProvidersTST42979</t>
  </si>
  <si>
    <t>AllAll42979</t>
  </si>
  <si>
    <t>Staffing Data</t>
  </si>
  <si>
    <t>Capacity Data</t>
  </si>
  <si>
    <t>Utilization Data</t>
  </si>
  <si>
    <t>Quality Data</t>
  </si>
  <si>
    <t>Outcomes Data</t>
  </si>
  <si>
    <t>Ave</t>
  </si>
  <si>
    <t>Quick Links</t>
  </si>
  <si>
    <t>Summary</t>
  </si>
  <si>
    <t>Referrals</t>
  </si>
  <si>
    <t>Instructions</t>
  </si>
  <si>
    <t>Category Color Coding</t>
  </si>
  <si>
    <t>Adherence % Thru Sep. '17</t>
  </si>
  <si>
    <t>Currently Approved Adherence %</t>
  </si>
  <si>
    <t>Federal CityA-CRA43009</t>
  </si>
  <si>
    <t>HillcrestA-CRA43009</t>
  </si>
  <si>
    <t>LAYCA-CRA43009</t>
  </si>
  <si>
    <t>RiversideA-CRA43009</t>
  </si>
  <si>
    <t>Adoptions TogetherCPP-FV43009</t>
  </si>
  <si>
    <t>PIECECPP-FV43009</t>
  </si>
  <si>
    <t>First Home CareFFT43009</t>
  </si>
  <si>
    <t>HillcrestFFT43009</t>
  </si>
  <si>
    <t>PASSFFT43009</t>
  </si>
  <si>
    <t>Youth VillagesMST43009</t>
  </si>
  <si>
    <t>Youth VillagesMST-PSB43009</t>
  </si>
  <si>
    <t>Marys CenterPCIT43009</t>
  </si>
  <si>
    <t>PIECEPCIT43009</t>
  </si>
  <si>
    <t>Community ConnectionsTF-CBT43009</t>
  </si>
  <si>
    <t>First Home CareTF-CBT43009</t>
  </si>
  <si>
    <t>HillcrestTF-CBT43009</t>
  </si>
  <si>
    <t>MD Family ResourcesTF-CBT43009</t>
  </si>
  <si>
    <t>UniversalTF-CBT43009</t>
  </si>
  <si>
    <t>Community ConnectionsTIP43009</t>
  </si>
  <si>
    <t>ContemporaryTIP43009</t>
  </si>
  <si>
    <t>FPSTIP43009</t>
  </si>
  <si>
    <t>Green DoorTIP43009</t>
  </si>
  <si>
    <t>LESTIP43009</t>
  </si>
  <si>
    <t>MBI HSTIP43009</t>
  </si>
  <si>
    <t>PASSTIP43009</t>
  </si>
  <si>
    <t>TFCCTIP43009</t>
  </si>
  <si>
    <t>UniversalTIP43009</t>
  </si>
  <si>
    <t>Wayne CenterTIP43009</t>
  </si>
  <si>
    <t>Adoptions TogetherTST43009</t>
  </si>
  <si>
    <t>ContemporaryTST43009</t>
  </si>
  <si>
    <t>Family MattersTST43009</t>
  </si>
  <si>
    <t>First Home CareTST43009</t>
  </si>
  <si>
    <t>HillcrestTST43009</t>
  </si>
  <si>
    <t>MD Family ResourcesTST43009</t>
  </si>
  <si>
    <t>Adoptions TogetherAll43009</t>
  </si>
  <si>
    <t>Community ConnectionsAll43009</t>
  </si>
  <si>
    <t>ContemporaryAll43009</t>
  </si>
  <si>
    <t>Family MattersAll43009</t>
  </si>
  <si>
    <t>Federal CityAll43009</t>
  </si>
  <si>
    <t>First Home CareAll43009</t>
  </si>
  <si>
    <t>FPSAll43009</t>
  </si>
  <si>
    <t>Green DoorAll43009</t>
  </si>
  <si>
    <t>HillcrestAll43009</t>
  </si>
  <si>
    <t>LAYCAll43009</t>
  </si>
  <si>
    <t>LESAll43009</t>
  </si>
  <si>
    <t>Marys CenterAll43009</t>
  </si>
  <si>
    <t>MBI HSAll43009</t>
  </si>
  <si>
    <t>MD Family ResourcesAll43009</t>
  </si>
  <si>
    <t>PASSAll43009</t>
  </si>
  <si>
    <t>PIECEAll43009</t>
  </si>
  <si>
    <t>RiversideAll43009</t>
  </si>
  <si>
    <t>TFCCAll43009</t>
  </si>
  <si>
    <t>UniversalAll43009</t>
  </si>
  <si>
    <t>Wayne CenterAll43009</t>
  </si>
  <si>
    <t>Youth VillagesAll43009</t>
  </si>
  <si>
    <t>All A-CRA ProvidersA-CRA43009</t>
  </si>
  <si>
    <t>All CPP-FV ProvidersCPP-FV43009</t>
  </si>
  <si>
    <t>All FFT ProvidersFFT43009</t>
  </si>
  <si>
    <t>All MST ProvidersMST43009</t>
  </si>
  <si>
    <t>All MST-PSB ProvidersMST-PSB43009</t>
  </si>
  <si>
    <t>All PCIT ProvidersPCIT43009</t>
  </si>
  <si>
    <t>All TF-CBT ProvidersTF-CBT43009</t>
  </si>
  <si>
    <t>All TIP ProvidersTIP43009</t>
  </si>
  <si>
    <t>All TST ProvidersTST43009</t>
  </si>
  <si>
    <t>AllAll43009</t>
  </si>
  <si>
    <t>FY 2018</t>
  </si>
  <si>
    <t>Federal CityA-CRA43040</t>
  </si>
  <si>
    <t>HillcrestA-CRA43040</t>
  </si>
  <si>
    <t>LAYCA-CRA43040</t>
  </si>
  <si>
    <t>RiversideA-CRA43040</t>
  </si>
  <si>
    <t>Adoptions TogetherCPP-FV43040</t>
  </si>
  <si>
    <t>PIECECPP-FV43040</t>
  </si>
  <si>
    <t>First Home CareFFT43040</t>
  </si>
  <si>
    <t>HillcrestFFT43040</t>
  </si>
  <si>
    <t>PASSFFT43040</t>
  </si>
  <si>
    <t>Youth VillagesMST43040</t>
  </si>
  <si>
    <t>Youth VillagesMST-PSB43040</t>
  </si>
  <si>
    <t>Marys CenterPCIT43040</t>
  </si>
  <si>
    <t>PIECEPCIT43040</t>
  </si>
  <si>
    <t>Community ConnectionsTF-CBT43040</t>
  </si>
  <si>
    <t>First Home CareTF-CBT43040</t>
  </si>
  <si>
    <t>HillcrestTF-CBT43040</t>
  </si>
  <si>
    <t>MD Family ResourcesTF-CBT43040</t>
  </si>
  <si>
    <t>UniversalTF-CBT43040</t>
  </si>
  <si>
    <t>Community ConnectionsTIP43040</t>
  </si>
  <si>
    <t>ContemporaryTIP43040</t>
  </si>
  <si>
    <t>FPSTIP43040</t>
  </si>
  <si>
    <t>Green DoorTIP43040</t>
  </si>
  <si>
    <t>LESTIP43040</t>
  </si>
  <si>
    <t>MBI HSTIP43040</t>
  </si>
  <si>
    <t>PASSTIP43040</t>
  </si>
  <si>
    <t>TFCCTIP43040</t>
  </si>
  <si>
    <t>UniversalTIP43040</t>
  </si>
  <si>
    <t>Wayne CenterTIP43040</t>
  </si>
  <si>
    <t>Adoptions TogetherTST43040</t>
  </si>
  <si>
    <t>ContemporaryTST43040</t>
  </si>
  <si>
    <t>Family MattersTST43040</t>
  </si>
  <si>
    <t>First Home CareTST43040</t>
  </si>
  <si>
    <t>HillcrestTST43040</t>
  </si>
  <si>
    <t>MD Family ResourcesTST43040</t>
  </si>
  <si>
    <t>Adoptions TogetherAll43040</t>
  </si>
  <si>
    <t>Community ConnectionsAll43040</t>
  </si>
  <si>
    <t>ContemporaryAll43040</t>
  </si>
  <si>
    <t>Family MattersAll43040</t>
  </si>
  <si>
    <t>Federal CityAll43040</t>
  </si>
  <si>
    <t>First Home CareAll43040</t>
  </si>
  <si>
    <t>FPSAll43040</t>
  </si>
  <si>
    <t>Green DoorAll43040</t>
  </si>
  <si>
    <t>HillcrestAll43040</t>
  </si>
  <si>
    <t>LAYCAll43040</t>
  </si>
  <si>
    <t>LESAll43040</t>
  </si>
  <si>
    <t>Marys CenterAll43040</t>
  </si>
  <si>
    <t>MBI HSAll43040</t>
  </si>
  <si>
    <t>MD Family ResourcesAll43040</t>
  </si>
  <si>
    <t>PASSAll43040</t>
  </si>
  <si>
    <t>PIECEAll43040</t>
  </si>
  <si>
    <t>RiversideAll43040</t>
  </si>
  <si>
    <t>TFCCAll43040</t>
  </si>
  <si>
    <t>UniversalAll43040</t>
  </si>
  <si>
    <t>Wayne CenterAll43040</t>
  </si>
  <si>
    <t>Youth VillagesAll43040</t>
  </si>
  <si>
    <t>All A-CRA ProvidersA-CRA43040</t>
  </si>
  <si>
    <t>All CPP-FV ProvidersCPP-FV43040</t>
  </si>
  <si>
    <t>All FFT ProvidersFFT43040</t>
  </si>
  <si>
    <t>All MST ProvidersMST43040</t>
  </si>
  <si>
    <t>All MST-PSB ProvidersMST-PSB43040</t>
  </si>
  <si>
    <t>All PCIT ProvidersPCIT43040</t>
  </si>
  <si>
    <t>All TF-CBT ProvidersTF-CBT43040</t>
  </si>
  <si>
    <t>All TIP ProvidersTIP43040</t>
  </si>
  <si>
    <t>All TST ProvidersTST43040</t>
  </si>
  <si>
    <t>AllAll43040</t>
  </si>
  <si>
    <t>Federal CityA-CRA43070</t>
  </si>
  <si>
    <t>HillcrestA-CRA43070</t>
  </si>
  <si>
    <t>LAYCA-CRA43070</t>
  </si>
  <si>
    <t>RiversideA-CRA43070</t>
  </si>
  <si>
    <t>Adoptions TogetherCPP-FV43070</t>
  </si>
  <si>
    <t>PIECECPP-FV43070</t>
  </si>
  <si>
    <t>First Home CareFFT43070</t>
  </si>
  <si>
    <t>HillcrestFFT43070</t>
  </si>
  <si>
    <t>PASSFFT43070</t>
  </si>
  <si>
    <t>Youth VillagesMST43070</t>
  </si>
  <si>
    <t>Youth VillagesMST-PSB43070</t>
  </si>
  <si>
    <t>Marys CenterPCIT43070</t>
  </si>
  <si>
    <t>PIECEPCIT43070</t>
  </si>
  <si>
    <t>Community ConnectionsTF-CBT43070</t>
  </si>
  <si>
    <t>First Home CareTF-CBT43070</t>
  </si>
  <si>
    <t>HillcrestTF-CBT43070</t>
  </si>
  <si>
    <t>MD Family ResourcesTF-CBT43070</t>
  </si>
  <si>
    <t>UniversalTF-CBT43070</t>
  </si>
  <si>
    <t>Community ConnectionsTIP43070</t>
  </si>
  <si>
    <t>ContemporaryTIP43070</t>
  </si>
  <si>
    <t>FPSTIP43070</t>
  </si>
  <si>
    <t>Green DoorTIP43070</t>
  </si>
  <si>
    <t>LESTIP43070</t>
  </si>
  <si>
    <t>MBI HSTIP43070</t>
  </si>
  <si>
    <t>PASSTIP43070</t>
  </si>
  <si>
    <t>TFCCTIP43070</t>
  </si>
  <si>
    <t>UniversalTIP43070</t>
  </si>
  <si>
    <t>Wayne CenterTIP43070</t>
  </si>
  <si>
    <t>Adoptions TogetherTST43070</t>
  </si>
  <si>
    <t>ContemporaryTST43070</t>
  </si>
  <si>
    <t>Family MattersTST43070</t>
  </si>
  <si>
    <t>First Home CareTST43070</t>
  </si>
  <si>
    <t>HillcrestTST43070</t>
  </si>
  <si>
    <t>MD Family ResourcesTST43070</t>
  </si>
  <si>
    <t>Adoptions TogetherAll43070</t>
  </si>
  <si>
    <t>Community ConnectionsAll43070</t>
  </si>
  <si>
    <t>ContemporaryAll43070</t>
  </si>
  <si>
    <t>Family MattersAll43070</t>
  </si>
  <si>
    <t>Federal CityAll43070</t>
  </si>
  <si>
    <t>First Home CareAll43070</t>
  </si>
  <si>
    <t>FPSAll43070</t>
  </si>
  <si>
    <t>Green DoorAll43070</t>
  </si>
  <si>
    <t>HillcrestAll43070</t>
  </si>
  <si>
    <t>LAYCAll43070</t>
  </si>
  <si>
    <t>LESAll43070</t>
  </si>
  <si>
    <t>Marys CenterAll43070</t>
  </si>
  <si>
    <t>MBI HSAll43070</t>
  </si>
  <si>
    <t>MD Family ResourcesAll43070</t>
  </si>
  <si>
    <t>PASSAll43070</t>
  </si>
  <si>
    <t>PIECEAll43070</t>
  </si>
  <si>
    <t>RiversideAll43070</t>
  </si>
  <si>
    <t>TFCCAll43070</t>
  </si>
  <si>
    <t>UniversalAll43070</t>
  </si>
  <si>
    <t>Wayne CenterAll43070</t>
  </si>
  <si>
    <t>Youth VillagesAll43070</t>
  </si>
  <si>
    <t>All A-CRA ProvidersA-CRA43070</t>
  </si>
  <si>
    <t>All CPP-FV ProvidersCPP-FV43070</t>
  </si>
  <si>
    <t>All FFT ProvidersFFT43070</t>
  </si>
  <si>
    <t>All MST ProvidersMST43070</t>
  </si>
  <si>
    <t>All MST-PSB ProvidersMST-PSB43070</t>
  </si>
  <si>
    <t>All PCIT ProvidersPCIT43070</t>
  </si>
  <si>
    <t>All TF-CBT ProvidersTF-CBT43070</t>
  </si>
  <si>
    <t>All TIP ProvidersTIP43070</t>
  </si>
  <si>
    <t>All TST ProvidersTST43070</t>
  </si>
  <si>
    <t>AllAll43070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</si>
</sst>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
    <numFmt numFmtId="165" formatCode="_(* #,##0.0_);_(* \(#,##0.0\);_(* &quot;-&quot;??_);_(@_)"/>
    <numFmt numFmtId="166" formatCode="_(* #,##0_);_(* \(#,##0\);_(* &quot;-&quot;??_);_(@_)"/>
  </numFmts>
  <fonts count="53">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0"/>
      <color theme="1"/>
      <name val="Calibri"/>
      <family val="2"/>
      <scheme val="minor"/>
    </font>
    <font>
      <b/>
      <sz val="10"/>
      <name val="Calibri"/>
      <family val="2"/>
      <scheme val="minor"/>
    </font>
    <font>
      <sz val="11"/>
      <color theme="3" tint="0.79998168889431442"/>
      <name val="Calibri"/>
      <family val="2"/>
      <scheme val="minor"/>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sz val="11"/>
      <color theme="1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sz val="9"/>
      <color indexed="81"/>
      <name val="Tahoma"/>
      <family val="2"/>
    </font>
    <font>
      <b/>
      <sz val="9"/>
      <color indexed="81"/>
      <name val="Tahoma"/>
      <family val="2"/>
    </font>
    <font>
      <u/>
      <sz val="11"/>
      <color theme="11"/>
      <name val="Calibri"/>
      <family val="2"/>
      <scheme val="minor"/>
    </font>
    <font>
      <b/>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s>
  <borders count="45">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4"/>
      </left>
      <right style="thin">
        <color theme="4"/>
      </right>
      <top/>
      <bottom style="thick">
        <color theme="4"/>
      </bottom>
      <diagonal/>
    </border>
    <border>
      <left style="thin">
        <color theme="4"/>
      </left>
      <right style="thin">
        <color theme="4"/>
      </right>
      <top/>
      <bottom style="thick">
        <color theme="4"/>
      </bottom>
      <diagonal/>
    </border>
    <border>
      <left/>
      <right style="thin">
        <color theme="4"/>
      </right>
      <top/>
      <bottom style="thick">
        <color theme="4"/>
      </bottom>
      <diagonal/>
    </border>
    <border>
      <left style="thin">
        <color theme="4"/>
      </left>
      <right style="thick">
        <color theme="4"/>
      </right>
      <top style="thin">
        <color theme="4"/>
      </top>
      <bottom style="thick">
        <color theme="4"/>
      </bottom>
      <diagonal/>
    </border>
    <border>
      <left style="thick">
        <color theme="4"/>
      </left>
      <right style="thin">
        <color theme="4"/>
      </right>
      <top style="thin">
        <color theme="4"/>
      </top>
      <bottom/>
      <diagonal/>
    </border>
    <border>
      <left style="thin">
        <color theme="4"/>
      </left>
      <right style="thin">
        <color theme="4"/>
      </right>
      <top style="thin">
        <color theme="4"/>
      </top>
      <bottom style="thin">
        <color theme="4"/>
      </bottom>
      <diagonal/>
    </border>
    <border>
      <left/>
      <right style="thick">
        <color theme="4"/>
      </right>
      <top style="thin">
        <color theme="4"/>
      </top>
      <bottom/>
      <diagonal/>
    </border>
    <border>
      <left style="thick">
        <color theme="4"/>
      </left>
      <right/>
      <top style="thin">
        <color theme="4"/>
      </top>
      <bottom/>
      <diagonal/>
    </border>
    <border>
      <left style="thick">
        <color theme="4"/>
      </left>
      <right style="thick">
        <color theme="4"/>
      </right>
      <top style="thick">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right style="thin">
        <color theme="4"/>
      </right>
      <top style="thick">
        <color theme="4"/>
      </top>
      <bottom style="thick">
        <color theme="4"/>
      </bottom>
      <diagonal/>
    </border>
    <border>
      <left style="thin">
        <color theme="4"/>
      </left>
      <right/>
      <top style="thick">
        <color theme="4"/>
      </top>
      <bottom style="thick">
        <color theme="4"/>
      </bottom>
      <diagonal/>
    </border>
    <border>
      <left/>
      <right style="thick">
        <color theme="4"/>
      </right>
      <top style="thin">
        <color theme="4"/>
      </top>
      <bottom style="thin">
        <color theme="4"/>
      </bottom>
      <diagonal/>
    </border>
    <border>
      <left style="thin">
        <color theme="4"/>
      </left>
      <right style="thick">
        <color theme="4"/>
      </right>
      <top/>
      <bottom style="thick">
        <color theme="4"/>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8"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20" fillId="0" borderId="0"/>
    <xf numFmtId="0" fontId="20" fillId="0" borderId="0"/>
    <xf numFmtId="0" fontId="20" fillId="0" borderId="0"/>
    <xf numFmtId="0" fontId="23" fillId="0" borderId="0" applyNumberFormat="0" applyFill="0" applyBorder="0" applyAlignment="0" applyProtection="0"/>
    <xf numFmtId="0" fontId="22" fillId="0" borderId="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8"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61">
    <xf numFmtId="0" fontId="0" fillId="0" borderId="0" xfId="0"/>
    <xf numFmtId="0" fontId="0" fillId="2" borderId="5" xfId="0" applyFill="1" applyBorder="1"/>
    <xf numFmtId="0" fontId="5" fillId="3" borderId="6" xfId="0" applyFont="1" applyFill="1" applyBorder="1" applyAlignment="1">
      <alignment vertical="center"/>
    </xf>
    <xf numFmtId="0" fontId="5" fillId="3" borderId="0" xfId="0" applyFont="1" applyFill="1" applyBorder="1" applyAlignment="1">
      <alignment vertical="center"/>
    </xf>
    <xf numFmtId="0" fontId="0" fillId="4" borderId="11" xfId="0" applyFill="1" applyBorder="1"/>
    <xf numFmtId="0" fontId="7" fillId="4" borderId="7" xfId="0" applyFont="1" applyFill="1" applyBorder="1" applyAlignment="1">
      <alignment vertical="center"/>
    </xf>
    <xf numFmtId="0" fontId="9" fillId="3" borderId="7" xfId="1" applyFont="1" applyFill="1" applyBorder="1" applyAlignment="1" applyProtection="1">
      <alignment vertical="center"/>
    </xf>
    <xf numFmtId="0" fontId="10" fillId="3" borderId="8" xfId="0" applyFont="1" applyFill="1" applyBorder="1" applyAlignment="1">
      <alignment vertical="center"/>
    </xf>
    <xf numFmtId="0" fontId="10" fillId="3" borderId="5" xfId="0" applyFont="1" applyFill="1" applyBorder="1" applyAlignment="1">
      <alignment vertical="center"/>
    </xf>
    <xf numFmtId="9" fontId="3" fillId="4" borderId="5" xfId="2" applyFont="1" applyFill="1" applyBorder="1" applyAlignment="1">
      <alignment horizontal="left" vertical="center" wrapText="1"/>
    </xf>
    <xf numFmtId="0" fontId="12" fillId="2" borderId="12" xfId="0" applyFont="1" applyFill="1" applyBorder="1" applyAlignment="1">
      <alignment horizontal="center"/>
    </xf>
    <xf numFmtId="0" fontId="7" fillId="4" borderId="6" xfId="0" applyFont="1" applyFill="1" applyBorder="1" applyAlignment="1">
      <alignment vertical="center"/>
    </xf>
    <xf numFmtId="0" fontId="7" fillId="4" borderId="0" xfId="0" applyFont="1" applyFill="1" applyBorder="1" applyAlignment="1">
      <alignment horizontal="center"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3" fillId="4" borderId="6" xfId="0" applyFont="1" applyFill="1" applyBorder="1" applyAlignment="1">
      <alignment horizontal="left" vertical="center" wrapText="1"/>
    </xf>
    <xf numFmtId="0" fontId="3" fillId="4" borderId="0" xfId="0" applyFont="1" applyFill="1" applyBorder="1" applyAlignment="1">
      <alignment horizontal="center" vertical="center"/>
    </xf>
    <xf numFmtId="0" fontId="0" fillId="4" borderId="5" xfId="0" applyFill="1" applyBorder="1" applyAlignment="1">
      <alignment vertical="center"/>
    </xf>
    <xf numFmtId="0" fontId="12" fillId="2" borderId="5" xfId="0" applyFont="1" applyFill="1" applyBorder="1" applyAlignment="1">
      <alignment horizontal="center"/>
    </xf>
    <xf numFmtId="0" fontId="3" fillId="4" borderId="10" xfId="0" applyFont="1" applyFill="1" applyBorder="1" applyAlignment="1">
      <alignment vertical="center"/>
    </xf>
    <xf numFmtId="0" fontId="13" fillId="4" borderId="0" xfId="0" applyFont="1" applyFill="1" applyBorder="1" applyAlignment="1">
      <alignment vertical="center"/>
    </xf>
    <xf numFmtId="0" fontId="13" fillId="4" borderId="11"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Border="1" applyAlignment="1">
      <alignment horizontal="center" vertical="center"/>
    </xf>
    <xf numFmtId="9" fontId="7" fillId="3" borderId="5" xfId="0" applyNumberFormat="1" applyFont="1" applyFill="1" applyBorder="1" applyAlignment="1">
      <alignment vertical="center"/>
    </xf>
    <xf numFmtId="9" fontId="7" fillId="4" borderId="5" xfId="0" applyNumberFormat="1"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14" fillId="2" borderId="5" xfId="0" applyFont="1" applyFill="1" applyBorder="1"/>
    <xf numFmtId="0" fontId="7" fillId="3" borderId="10" xfId="0" applyFont="1" applyFill="1" applyBorder="1" applyAlignment="1">
      <alignment vertical="center"/>
    </xf>
    <xf numFmtId="0" fontId="7" fillId="3" borderId="1" xfId="0" applyFont="1" applyFill="1" applyBorder="1" applyAlignment="1">
      <alignment vertical="center"/>
    </xf>
    <xf numFmtId="0" fontId="7" fillId="3" borderId="11" xfId="0" applyFont="1" applyFill="1" applyBorder="1" applyAlignment="1">
      <alignment vertical="center"/>
    </xf>
    <xf numFmtId="0" fontId="7" fillId="4" borderId="10" xfId="0" applyFont="1" applyFill="1" applyBorder="1" applyAlignment="1">
      <alignment vertical="center" wrapText="1"/>
    </xf>
    <xf numFmtId="0" fontId="7" fillId="4" borderId="1" xfId="0" applyFont="1" applyFill="1" applyBorder="1" applyAlignment="1">
      <alignment vertical="center" wrapText="1"/>
    </xf>
    <xf numFmtId="0" fontId="3"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xf numFmtId="0" fontId="13" fillId="0" borderId="0" xfId="0" applyFont="1" applyFill="1" applyBorder="1" applyAlignment="1">
      <alignment horizontal="center" vertical="center"/>
    </xf>
    <xf numFmtId="0" fontId="9" fillId="0" borderId="0" xfId="1" applyFont="1" applyFill="1" applyBorder="1" applyAlignment="1" applyProtection="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5"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0" fontId="13" fillId="4" borderId="5" xfId="0" applyFont="1" applyFill="1" applyBorder="1" applyAlignment="1">
      <alignment vertical="center"/>
    </xf>
    <xf numFmtId="43" fontId="0" fillId="0" borderId="0" xfId="84" applyNumberFormat="1" applyFont="1" applyAlignment="1">
      <alignment horizontal="center"/>
    </xf>
    <xf numFmtId="0" fontId="0" fillId="0" borderId="0" xfId="0" applyAlignment="1">
      <alignment vertical="center"/>
    </xf>
    <xf numFmtId="164" fontId="0" fillId="0" borderId="0" xfId="0" applyNumberFormat="1" applyAlignment="1">
      <alignment horizontal="center"/>
    </xf>
    <xf numFmtId="0" fontId="0" fillId="0" borderId="13" xfId="0" applyBorder="1" applyAlignment="1">
      <alignment horizontal="center" wrapText="1"/>
    </xf>
    <xf numFmtId="0" fontId="30" fillId="2" borderId="5" xfId="1" applyFont="1" applyFill="1" applyBorder="1" applyAlignment="1" applyProtection="1">
      <alignment horizontal="center" vertical="center"/>
    </xf>
    <xf numFmtId="0" fontId="7" fillId="0" borderId="0" xfId="0" applyFont="1"/>
    <xf numFmtId="0" fontId="0" fillId="0" borderId="6" xfId="0" applyBorder="1"/>
    <xf numFmtId="0" fontId="0" fillId="0" borderId="13" xfId="0" applyBorder="1"/>
    <xf numFmtId="0" fontId="0" fillId="0" borderId="0" xfId="0" applyAlignment="1">
      <alignment horizontal="center"/>
    </xf>
    <xf numFmtId="165" fontId="0" fillId="0" borderId="0" xfId="0" applyNumberFormat="1"/>
    <xf numFmtId="166" fontId="0" fillId="0" borderId="0" xfId="84" applyNumberFormat="1" applyFont="1"/>
    <xf numFmtId="0" fontId="0" fillId="0" borderId="0" xfId="0" applyBorder="1"/>
    <xf numFmtId="0" fontId="0" fillId="0" borderId="0" xfId="0" applyBorder="1" applyAlignment="1"/>
    <xf numFmtId="0" fontId="25" fillId="0" borderId="0" xfId="1" applyFont="1" applyBorder="1" applyAlignment="1" applyProtection="1"/>
    <xf numFmtId="0" fontId="0" fillId="0" borderId="0" xfId="0" applyBorder="1" applyAlignment="1">
      <alignment horizontal="center"/>
    </xf>
    <xf numFmtId="0" fontId="8" fillId="0" borderId="0" xfId="1" applyBorder="1" applyAlignment="1" applyProtection="1"/>
    <xf numFmtId="0" fontId="0" fillId="0" borderId="0" xfId="0" applyBorder="1" applyAlignment="1">
      <alignment horizontal="center" wrapText="1"/>
    </xf>
    <xf numFmtId="0" fontId="2" fillId="0" borderId="0" xfId="0" applyFont="1" applyBorder="1"/>
    <xf numFmtId="14" fontId="0" fillId="0" borderId="0" xfId="0" applyNumberFormat="1" applyBorder="1"/>
    <xf numFmtId="165" fontId="0" fillId="0" borderId="0" xfId="84" applyNumberFormat="1" applyFont="1" applyBorder="1" applyAlignment="1">
      <alignment horizontal="center"/>
    </xf>
    <xf numFmtId="9" fontId="0" fillId="0" borderId="0" xfId="3" applyFont="1" applyBorder="1" applyAlignment="1">
      <alignment horizontal="center"/>
    </xf>
    <xf numFmtId="165" fontId="0" fillId="0" borderId="0" xfId="84" applyNumberFormat="1" applyFont="1" applyBorder="1"/>
    <xf numFmtId="0" fontId="0" fillId="0" borderId="0" xfId="0" applyNumberFormat="1" applyBorder="1" applyAlignment="1">
      <alignment horizontal="center"/>
    </xf>
    <xf numFmtId="166" fontId="0" fillId="0" borderId="0" xfId="84" applyNumberFormat="1" applyFont="1" applyBorder="1"/>
    <xf numFmtId="166" fontId="0" fillId="0" borderId="0" xfId="0" applyNumberFormat="1" applyBorder="1"/>
    <xf numFmtId="0" fontId="0" fillId="0" borderId="0" xfId="0" applyNumberFormat="1" applyBorder="1"/>
    <xf numFmtId="0" fontId="0" fillId="6" borderId="13" xfId="0" applyFill="1" applyBorder="1" applyAlignment="1">
      <alignment horizontal="center" wrapText="1"/>
    </xf>
    <xf numFmtId="0" fontId="10" fillId="3" borderId="6" xfId="0" applyFont="1" applyFill="1" applyBorder="1" applyAlignment="1">
      <alignment vertical="center"/>
    </xf>
    <xf numFmtId="0" fontId="6" fillId="3" borderId="5" xfId="0" applyFont="1" applyFill="1" applyBorder="1" applyAlignment="1">
      <alignment horizontal="center" vertical="center"/>
    </xf>
    <xf numFmtId="0" fontId="0" fillId="0" borderId="5" xfId="0" applyFill="1" applyBorder="1"/>
    <xf numFmtId="0" fontId="0" fillId="2" borderId="2" xfId="0" applyFill="1" applyBorder="1"/>
    <xf numFmtId="0" fontId="0" fillId="2" borderId="11" xfId="0" applyFill="1" applyBorder="1"/>
    <xf numFmtId="0" fontId="0" fillId="6" borderId="0" xfId="0" applyFill="1" applyBorder="1" applyAlignment="1">
      <alignment horizont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0" xfId="0" applyFont="1" applyFill="1" applyBorder="1" applyAlignment="1">
      <alignment vertical="center" wrapText="1"/>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26" fillId="3" borderId="5" xfId="1" applyFont="1" applyFill="1" applyBorder="1" applyAlignment="1" applyProtection="1">
      <alignment vertical="center"/>
    </xf>
    <xf numFmtId="0" fontId="0" fillId="0" borderId="0" xfId="0" applyAlignment="1">
      <alignment horizontal="center"/>
    </xf>
    <xf numFmtId="0" fontId="0" fillId="3" borderId="5" xfId="0" applyFill="1" applyBorder="1"/>
    <xf numFmtId="0" fontId="0" fillId="0" borderId="13" xfId="0" applyFill="1" applyBorder="1" applyAlignment="1">
      <alignment horizontal="center" wrapText="1"/>
    </xf>
    <xf numFmtId="0" fontId="2" fillId="0" borderId="12" xfId="0" applyFont="1" applyFill="1" applyBorder="1"/>
    <xf numFmtId="0" fontId="16" fillId="2" borderId="3" xfId="0" applyFont="1" applyFill="1" applyBorder="1" applyAlignment="1">
      <alignment horizontal="center" vertical="center"/>
    </xf>
    <xf numFmtId="0" fontId="0" fillId="2" borderId="3" xfId="0" applyFill="1" applyBorder="1" applyAlignment="1">
      <alignment vertical="center"/>
    </xf>
    <xf numFmtId="0" fontId="17" fillId="2" borderId="3" xfId="0" applyFont="1" applyFill="1" applyBorder="1" applyAlignment="1">
      <alignment horizontal="center" vertical="center"/>
    </xf>
    <xf numFmtId="0" fontId="17" fillId="2" borderId="3" xfId="0" applyFont="1" applyFill="1" applyBorder="1" applyAlignment="1">
      <alignment horizontal="center"/>
    </xf>
    <xf numFmtId="0" fontId="0" fillId="2" borderId="3" xfId="0" applyFill="1" applyBorder="1"/>
    <xf numFmtId="0" fontId="2" fillId="2" borderId="11" xfId="0" applyFont="1" applyFill="1" applyBorder="1"/>
    <xf numFmtId="9" fontId="0" fillId="0" borderId="0" xfId="0" applyNumberFormat="1"/>
    <xf numFmtId="16" fontId="0" fillId="0" borderId="0" xfId="0" applyNumberFormat="1"/>
    <xf numFmtId="0" fontId="15" fillId="0" borderId="0" xfId="1" applyFont="1" applyFill="1" applyBorder="1" applyAlignment="1" applyProtection="1">
      <alignment wrapText="1"/>
    </xf>
    <xf numFmtId="0" fontId="30" fillId="2" borderId="9" xfId="1" applyFont="1" applyFill="1" applyBorder="1" applyAlignment="1" applyProtection="1">
      <alignment horizontal="center" vertical="center"/>
    </xf>
    <xf numFmtId="1" fontId="0" fillId="0" borderId="0" xfId="0" applyNumberFormat="1" applyAlignment="1">
      <alignment horizontal="center"/>
    </xf>
    <xf numFmtId="0" fontId="0" fillId="0" borderId="0" xfId="0" applyFill="1" applyBorder="1" applyAlignment="1">
      <alignment horizontal="center" wrapText="1"/>
    </xf>
    <xf numFmtId="0" fontId="0" fillId="0" borderId="0" xfId="0" applyFill="1"/>
    <xf numFmtId="0" fontId="38" fillId="0" borderId="0" xfId="0" applyFont="1" applyFill="1" applyAlignment="1">
      <alignment horizontal="center"/>
    </xf>
    <xf numFmtId="0" fontId="39" fillId="0" borderId="0" xfId="0" applyFont="1" applyFill="1"/>
    <xf numFmtId="0" fontId="40" fillId="0" borderId="0" xfId="0" applyFont="1" applyFill="1"/>
    <xf numFmtId="0" fontId="22"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41" fillId="9" borderId="0" xfId="3" applyNumberFormat="1" applyFont="1" applyFill="1" applyBorder="1" applyAlignment="1">
      <alignment horizontal="center"/>
    </xf>
    <xf numFmtId="9" fontId="0" fillId="9" borderId="0" xfId="0" applyNumberFormat="1"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164" fontId="31" fillId="3" borderId="8" xfId="0" quotePrefix="1" applyNumberFormat="1" applyFont="1" applyFill="1" applyBorder="1" applyAlignment="1">
      <alignment horizontal="center" vertical="center" wrapText="1"/>
    </xf>
    <xf numFmtId="164" fontId="31" fillId="3" borderId="9" xfId="0" quotePrefix="1" applyNumberFormat="1" applyFont="1" applyFill="1" applyBorder="1" applyAlignment="1">
      <alignment horizontal="center" vertical="center" wrapText="1"/>
    </xf>
    <xf numFmtId="164" fontId="31" fillId="3" borderId="1" xfId="0" quotePrefix="1" applyNumberFormat="1" applyFont="1" applyFill="1" applyBorder="1" applyAlignment="1">
      <alignment horizontal="center" vertical="center" wrapText="1"/>
    </xf>
    <xf numFmtId="164" fontId="31" fillId="3" borderId="11" xfId="0" quotePrefix="1" applyNumberFormat="1" applyFont="1" applyFill="1" applyBorder="1" applyAlignment="1">
      <alignment horizontal="center" vertical="center" wrapText="1"/>
    </xf>
    <xf numFmtId="0" fontId="0" fillId="2" borderId="4" xfId="0" applyFill="1" applyBorder="1"/>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5" fillId="2" borderId="10" xfId="0" applyFont="1" applyFill="1" applyBorder="1" applyAlignment="1">
      <alignment vertical="center"/>
    </xf>
    <xf numFmtId="0" fontId="0" fillId="3" borderId="9" xfId="0" applyFill="1" applyBorder="1"/>
    <xf numFmtId="165" fontId="27" fillId="3" borderId="0" xfId="84" applyNumberFormat="1" applyFont="1" applyFill="1" applyBorder="1" applyAlignment="1">
      <alignment vertical="center"/>
    </xf>
    <xf numFmtId="165" fontId="28" fillId="2" borderId="0" xfId="84" applyNumberFormat="1" applyFont="1" applyFill="1" applyBorder="1" applyAlignment="1">
      <alignment vertical="center"/>
    </xf>
    <xf numFmtId="43" fontId="28" fillId="2" borderId="0" xfId="84" applyNumberFormat="1" applyFont="1" applyFill="1" applyBorder="1" applyAlignment="1">
      <alignment vertical="center"/>
    </xf>
    <xf numFmtId="0" fontId="32" fillId="8" borderId="14" xfId="0" applyFont="1" applyFill="1" applyBorder="1" applyAlignment="1">
      <alignment horizontal="center" vertical="center"/>
    </xf>
    <xf numFmtId="0" fontId="5" fillId="7" borderId="12" xfId="0" quotePrefix="1" applyFont="1" applyFill="1" applyBorder="1" applyAlignment="1">
      <alignment horizontal="center" vertical="center"/>
    </xf>
    <xf numFmtId="0" fontId="5" fillId="6" borderId="12" xfId="0" quotePrefix="1" applyFont="1" applyFill="1" applyBorder="1" applyAlignment="1">
      <alignment horizontal="center" vertical="center"/>
    </xf>
    <xf numFmtId="0" fontId="5" fillId="5" borderId="15" xfId="0" applyFont="1" applyFill="1" applyBorder="1" applyAlignment="1">
      <alignment horizontal="center" vertical="center"/>
    </xf>
    <xf numFmtId="165" fontId="27" fillId="3" borderId="8" xfId="84" applyNumberFormat="1" applyFont="1" applyFill="1" applyBorder="1" applyAlignment="1">
      <alignment vertical="center"/>
    </xf>
    <xf numFmtId="16" fontId="5" fillId="3" borderId="7" xfId="0" applyNumberFormat="1" applyFont="1" applyFill="1" applyBorder="1" applyAlignment="1">
      <alignment vertical="center" wrapText="1"/>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10" fillId="3" borderId="11" xfId="0" applyFont="1" applyFill="1" applyBorder="1" applyAlignment="1">
      <alignment vertical="center"/>
    </xf>
    <xf numFmtId="0" fontId="29" fillId="3" borderId="6" xfId="1" applyFont="1" applyFill="1" applyBorder="1" applyAlignment="1" applyProtection="1">
      <alignment vertical="center"/>
    </xf>
    <xf numFmtId="0" fontId="29"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9" fillId="3" borderId="12" xfId="1" applyFont="1" applyFill="1" applyBorder="1" applyAlignment="1" applyProtection="1">
      <alignment vertical="center"/>
    </xf>
    <xf numFmtId="0" fontId="7" fillId="4" borderId="5" xfId="0" applyFont="1" applyFill="1" applyBorder="1" applyAlignment="1">
      <alignment vertical="center"/>
    </xf>
    <xf numFmtId="0" fontId="0" fillId="0" borderId="5" xfId="0" applyBorder="1"/>
    <xf numFmtId="0" fontId="0" fillId="0" borderId="6" xfId="0" applyFill="1" applyBorder="1"/>
    <xf numFmtId="0" fontId="29" fillId="4" borderId="0" xfId="1" applyFont="1" applyFill="1" applyBorder="1" applyAlignment="1" applyProtection="1">
      <alignment vertical="center"/>
    </xf>
    <xf numFmtId="0" fontId="29" fillId="4" borderId="5" xfId="1" applyFont="1" applyFill="1" applyBorder="1" applyAlignment="1" applyProtection="1">
      <alignment vertical="center"/>
    </xf>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0" fillId="3" borderId="8" xfId="0" applyFill="1" applyBorder="1"/>
    <xf numFmtId="0" fontId="7" fillId="2" borderId="12" xfId="0"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0" fontId="7" fillId="4" borderId="0" xfId="0" applyFont="1" applyFill="1" applyBorder="1" applyAlignment="1">
      <alignment horizontal="left" vertical="center" wrapText="1"/>
    </xf>
    <xf numFmtId="0" fontId="0" fillId="9" borderId="28" xfId="0" applyFill="1" applyBorder="1"/>
    <xf numFmtId="165" fontId="0" fillId="9" borderId="27" xfId="84" applyNumberFormat="1" applyFont="1" applyFill="1" applyBorder="1" applyAlignment="1">
      <alignment horizontal="center"/>
    </xf>
    <xf numFmtId="43" fontId="0" fillId="9" borderId="29" xfId="84" applyNumberFormat="1" applyFont="1" applyFill="1" applyBorder="1" applyAlignment="1">
      <alignment horizontal="center"/>
    </xf>
    <xf numFmtId="0" fontId="0" fillId="11" borderId="28" xfId="0" applyFill="1" applyBorder="1"/>
    <xf numFmtId="0" fontId="0" fillId="11" borderId="27" xfId="0" applyFill="1" applyBorder="1"/>
    <xf numFmtId="165" fontId="0" fillId="11" borderId="27" xfId="84" applyNumberFormat="1" applyFont="1" applyFill="1" applyBorder="1" applyAlignment="1">
      <alignment horizontal="center"/>
    </xf>
    <xf numFmtId="43" fontId="0" fillId="11" borderId="29" xfId="84" applyNumberFormat="1" applyFont="1" applyFill="1" applyBorder="1" applyAlignment="1">
      <alignment horizontal="center"/>
    </xf>
    <xf numFmtId="0" fontId="7" fillId="0" borderId="0" xfId="0" applyFont="1" applyAlignment="1"/>
    <xf numFmtId="0" fontId="0" fillId="2" borderId="0" xfId="0" applyFill="1"/>
    <xf numFmtId="0" fontId="30" fillId="2" borderId="6" xfId="1" applyFont="1" applyFill="1" applyBorder="1" applyAlignment="1" applyProtection="1">
      <alignment horizontal="center" vertical="center"/>
    </xf>
    <xf numFmtId="0" fontId="0" fillId="2" borderId="6" xfId="0" applyFill="1" applyBorder="1"/>
    <xf numFmtId="0" fontId="29" fillId="3" borderId="6" xfId="1" applyFont="1" applyFill="1" applyBorder="1" applyAlignment="1" applyProtection="1">
      <alignment horizontal="center" vertical="center"/>
    </xf>
    <xf numFmtId="0" fontId="29" fillId="3" borderId="0" xfId="1" applyFont="1" applyFill="1" applyBorder="1" applyAlignment="1" applyProtection="1">
      <alignment horizontal="center" vertical="center"/>
    </xf>
    <xf numFmtId="0" fontId="29"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3" borderId="7" xfId="0" applyFill="1" applyBorder="1"/>
    <xf numFmtId="0" fontId="0" fillId="3" borderId="0" xfId="0" applyFill="1" applyBorder="1"/>
    <xf numFmtId="0" fontId="0" fillId="0" borderId="16" xfId="0" applyBorder="1" applyAlignment="1">
      <alignment horizontal="center"/>
    </xf>
    <xf numFmtId="0" fontId="0" fillId="0" borderId="0" xfId="0" quotePrefix="1"/>
    <xf numFmtId="0" fontId="7" fillId="0" borderId="0" xfId="0" applyFont="1" applyAlignment="1">
      <alignment horizontal="center"/>
    </xf>
    <xf numFmtId="0" fontId="2" fillId="0" borderId="0" xfId="0" applyFont="1" applyAlignment="1">
      <alignment horizontal="center"/>
    </xf>
    <xf numFmtId="43" fontId="0" fillId="0" borderId="0" xfId="84" applyFont="1" applyAlignment="1">
      <alignment horizontal="center"/>
    </xf>
    <xf numFmtId="43" fontId="7" fillId="0" borderId="0" xfId="0" applyNumberFormat="1" applyFont="1" applyAlignment="1">
      <alignment horizontal="center"/>
    </xf>
    <xf numFmtId="43"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0" fillId="0" borderId="23" xfId="0" applyBorder="1"/>
    <xf numFmtId="0" fontId="0" fillId="0" borderId="20" xfId="0" applyBorder="1"/>
    <xf numFmtId="165" fontId="0" fillId="0" borderId="20" xfId="84" applyNumberFormat="1" applyFont="1" applyBorder="1"/>
    <xf numFmtId="9" fontId="0" fillId="0" borderId="20" xfId="3" applyFont="1" applyBorder="1"/>
    <xf numFmtId="165" fontId="0" fillId="0" borderId="25" xfId="84" applyNumberFormat="1" applyFont="1" applyBorder="1"/>
    <xf numFmtId="0" fontId="0" fillId="0" borderId="24" xfId="0" applyBorder="1"/>
    <xf numFmtId="9" fontId="0" fillId="0" borderId="0" xfId="3" applyFont="1" applyBorder="1"/>
    <xf numFmtId="165" fontId="0" fillId="0" borderId="26" xfId="84" applyNumberFormat="1" applyFont="1" applyBorder="1"/>
    <xf numFmtId="0" fontId="0" fillId="0" borderId="26" xfId="0" applyBorder="1"/>
    <xf numFmtId="0" fontId="0" fillId="0" borderId="21" xfId="0" applyBorder="1"/>
    <xf numFmtId="0" fontId="0" fillId="0" borderId="16" xfId="0" applyBorder="1"/>
    <xf numFmtId="9" fontId="0" fillId="0" borderId="16" xfId="3" applyFont="1" applyBorder="1"/>
    <xf numFmtId="0" fontId="0" fillId="0" borderId="22" xfId="0" applyBorder="1"/>
    <xf numFmtId="0" fontId="16" fillId="2" borderId="8" xfId="0" applyFont="1" applyFill="1" applyBorder="1" applyAlignment="1">
      <alignment horizontal="center" vertical="center"/>
    </xf>
    <xf numFmtId="0" fontId="0" fillId="2" borderId="8" xfId="0" applyFill="1" applyBorder="1" applyAlignment="1">
      <alignment vertical="center"/>
    </xf>
    <xf numFmtId="0" fontId="17" fillId="2" borderId="8" xfId="0" applyFont="1" applyFill="1" applyBorder="1" applyAlignment="1">
      <alignment horizontal="center" vertical="center"/>
    </xf>
    <xf numFmtId="0" fontId="17" fillId="2" borderId="8" xfId="0" applyFont="1" applyFill="1" applyBorder="1" applyAlignment="1">
      <alignment horizontal="center"/>
    </xf>
    <xf numFmtId="0" fontId="0" fillId="2" borderId="8" xfId="0" applyFill="1" applyBorder="1"/>
    <xf numFmtId="0" fontId="2" fillId="2" borderId="5" xfId="0" applyFont="1" applyFill="1" applyBorder="1"/>
    <xf numFmtId="0" fontId="2" fillId="2" borderId="9" xfId="0" applyFont="1" applyFill="1" applyBorder="1"/>
    <xf numFmtId="0" fontId="16" fillId="2" borderId="0" xfId="0" applyFont="1" applyFill="1" applyBorder="1" applyAlignment="1">
      <alignment horizontal="center" vertical="center"/>
    </xf>
    <xf numFmtId="0" fontId="0" fillId="2" borderId="0" xfId="0"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0" fillId="2" borderId="0" xfId="0" applyFill="1" applyBorder="1"/>
    <xf numFmtId="0" fontId="16" fillId="2" borderId="1" xfId="0" applyFont="1" applyFill="1" applyBorder="1" applyAlignment="1">
      <alignment horizontal="center" vertical="center"/>
    </xf>
    <xf numFmtId="0" fontId="0" fillId="2" borderId="1" xfId="0" applyFill="1" applyBorder="1" applyAlignment="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xf>
    <xf numFmtId="0" fontId="0" fillId="2" borderId="1" xfId="0" applyFill="1" applyBorder="1"/>
    <xf numFmtId="164" fontId="0" fillId="0" borderId="13" xfId="0" applyNumberFormat="1" applyBorder="1" applyAlignment="1">
      <alignment horizontal="center"/>
    </xf>
    <xf numFmtId="0" fontId="0" fillId="0" borderId="13" xfId="0" applyBorder="1" applyAlignment="1">
      <alignment horizontal="center"/>
    </xf>
    <xf numFmtId="0" fontId="0" fillId="9" borderId="27" xfId="0" applyFill="1" applyBorder="1" applyAlignment="1">
      <alignment horizontal="center"/>
    </xf>
    <xf numFmtId="0" fontId="0" fillId="11" borderId="27" xfId="0" applyFill="1" applyBorder="1" applyAlignment="1">
      <alignment horizontal="center"/>
    </xf>
    <xf numFmtId="1" fontId="0" fillId="0" borderId="0" xfId="84" applyNumberFormat="1" applyFont="1" applyAlignment="1">
      <alignment horizontal="center"/>
    </xf>
    <xf numFmtId="0" fontId="8" fillId="2" borderId="0" xfId="1" applyFill="1" applyAlignment="1" applyProtection="1"/>
    <xf numFmtId="1" fontId="0" fillId="0" borderId="0" xfId="3" applyNumberFormat="1" applyFont="1" applyAlignment="1">
      <alignment horizontal="center"/>
    </xf>
    <xf numFmtId="1" fontId="0" fillId="0" borderId="0" xfId="0" applyNumberFormat="1" applyFill="1" applyAlignment="1">
      <alignment horizontal="center"/>
    </xf>
    <xf numFmtId="9" fontId="0" fillId="0" borderId="0" xfId="3" applyFont="1" applyFill="1" applyAlignment="1">
      <alignment horizontal="center"/>
    </xf>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7" fillId="2" borderId="0" xfId="0" applyFont="1" applyFill="1" applyAlignment="1"/>
    <xf numFmtId="0" fontId="22" fillId="2" borderId="20" xfId="0" applyFont="1" applyFill="1" applyBorder="1"/>
    <xf numFmtId="9" fontId="6" fillId="3" borderId="5" xfId="0" applyNumberFormat="1" applyFont="1" applyFill="1" applyBorder="1" applyAlignment="1">
      <alignment horizontal="center" vertical="center"/>
    </xf>
    <xf numFmtId="164" fontId="0" fillId="0" borderId="0" xfId="0" applyNumberFormat="1" applyBorder="1" applyAlignment="1">
      <alignment horizontal="center"/>
    </xf>
    <xf numFmtId="9" fontId="0" fillId="0" borderId="0" xfId="3" applyNumberFormat="1" applyFont="1" applyAlignment="1">
      <alignment horizontal="center"/>
    </xf>
    <xf numFmtId="17" fontId="0" fillId="0" borderId="13" xfId="0" applyNumberFormat="1" applyBorder="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xf>
    <xf numFmtId="10" fontId="0" fillId="0" borderId="13" xfId="0" applyNumberFormat="1" applyBorder="1" applyAlignment="1">
      <alignment horizontal="center" wrapText="1"/>
    </xf>
    <xf numFmtId="10" fontId="0" fillId="0" borderId="0" xfId="3" applyNumberFormat="1" applyFont="1" applyAlignment="1">
      <alignment horizontal="center"/>
    </xf>
    <xf numFmtId="10" fontId="0" fillId="9" borderId="27" xfId="84" applyNumberFormat="1" applyFont="1" applyFill="1" applyBorder="1" applyAlignment="1">
      <alignment horizontal="center"/>
    </xf>
    <xf numFmtId="10" fontId="0" fillId="11" borderId="27" xfId="84" applyNumberFormat="1" applyFont="1" applyFill="1" applyBorder="1" applyAlignment="1">
      <alignment horizont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26" fillId="0" borderId="2" xfId="1" applyFont="1" applyFill="1" applyBorder="1" applyAlignment="1" applyProtection="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1" xfId="0" applyFont="1" applyFill="1" applyBorder="1" applyAlignment="1">
      <alignment horizontal="center" vertical="center" wrapText="1"/>
    </xf>
    <xf numFmtId="9" fontId="7" fillId="2" borderId="31" xfId="0" applyNumberFormat="1" applyFont="1" applyFill="1" applyBorder="1" applyAlignment="1">
      <alignment horizontal="center" vertical="center"/>
    </xf>
    <xf numFmtId="9" fontId="7" fillId="2" borderId="31" xfId="0" applyNumberFormat="1" applyFont="1" applyFill="1" applyBorder="1" applyAlignment="1">
      <alignment horizontal="center" vertical="center" wrapText="1"/>
    </xf>
    <xf numFmtId="0" fontId="3" fillId="4" borderId="5" xfId="0" applyFont="1" applyFill="1" applyBorder="1" applyAlignment="1">
      <alignment vertical="center"/>
    </xf>
    <xf numFmtId="0" fontId="0" fillId="0" borderId="33" xfId="0" applyBorder="1" applyAlignment="1">
      <alignment horizontal="center" vertical="center"/>
    </xf>
    <xf numFmtId="0" fontId="0" fillId="3" borderId="0" xfId="0" applyFill="1"/>
    <xf numFmtId="16" fontId="42" fillId="3" borderId="0" xfId="0" applyNumberFormat="1" applyFont="1" applyFill="1" applyBorder="1" applyAlignment="1">
      <alignment vertical="center" wrapText="1"/>
    </xf>
    <xf numFmtId="0" fontId="30" fillId="2" borderId="0" xfId="1" applyFont="1" applyFill="1" applyBorder="1" applyAlignment="1" applyProtection="1">
      <alignment horizontal="center" vertical="center"/>
    </xf>
    <xf numFmtId="0" fontId="0" fillId="2" borderId="9" xfId="0" applyFill="1" applyBorder="1"/>
    <xf numFmtId="16" fontId="42" fillId="3" borderId="0" xfId="0" applyNumberFormat="1" applyFont="1" applyFill="1" applyBorder="1" applyAlignment="1">
      <alignment horizontal="center" vertical="center" wrapText="1"/>
    </xf>
    <xf numFmtId="0" fontId="0" fillId="3" borderId="6" xfId="0" applyFill="1" applyBorder="1"/>
    <xf numFmtId="16" fontId="4" fillId="2" borderId="6" xfId="0" quotePrefix="1" applyNumberFormat="1" applyFont="1" applyFill="1" applyBorder="1" applyAlignment="1">
      <alignment horizontal="center" vertical="center" wrapText="1"/>
    </xf>
    <xf numFmtId="16" fontId="4" fillId="2" borderId="0" xfId="0" quotePrefix="1" applyNumberFormat="1" applyFont="1" applyFill="1" applyBorder="1" applyAlignment="1">
      <alignment horizontal="center" vertical="center" wrapText="1"/>
    </xf>
    <xf numFmtId="16" fontId="4" fillId="2" borderId="5" xfId="0" quotePrefix="1" applyNumberFormat="1" applyFont="1" applyFill="1" applyBorder="1" applyAlignment="1">
      <alignment horizontal="center" vertical="center" wrapText="1"/>
    </xf>
    <xf numFmtId="0" fontId="43" fillId="2" borderId="6" xfId="0" applyFont="1" applyFill="1" applyBorder="1" applyAlignment="1">
      <alignment horizontal="right" vertical="center"/>
    </xf>
    <xf numFmtId="0" fontId="43" fillId="2" borderId="0" xfId="0" applyFont="1" applyFill="1" applyBorder="1" applyAlignment="1">
      <alignment vertical="center"/>
    </xf>
    <xf numFmtId="16" fontId="42" fillId="2" borderId="0" xfId="0" applyNumberFormat="1" applyFont="1" applyFill="1" applyBorder="1" applyAlignment="1">
      <alignment vertical="center" wrapText="1"/>
    </xf>
    <xf numFmtId="16" fontId="4" fillId="2" borderId="10" xfId="0" quotePrefix="1" applyNumberFormat="1" applyFont="1" applyFill="1" applyBorder="1" applyAlignment="1">
      <alignment horizontal="center" vertical="center" wrapText="1"/>
    </xf>
    <xf numFmtId="16" fontId="4" fillId="2" borderId="1" xfId="0" quotePrefix="1" applyNumberFormat="1" applyFont="1" applyFill="1" applyBorder="1" applyAlignment="1">
      <alignment horizontal="center" vertical="center" wrapText="1"/>
    </xf>
    <xf numFmtId="16" fontId="4" fillId="2" borderId="11" xfId="0" quotePrefix="1" applyNumberFormat="1" applyFont="1" applyFill="1" applyBorder="1" applyAlignment="1">
      <alignment horizontal="center" vertical="center" wrapText="1"/>
    </xf>
    <xf numFmtId="16" fontId="42" fillId="3" borderId="3" xfId="0" applyNumberFormat="1" applyFont="1" applyFill="1" applyBorder="1" applyAlignment="1">
      <alignment vertical="center" wrapText="1"/>
    </xf>
    <xf numFmtId="0" fontId="0" fillId="3" borderId="3" xfId="0" applyFill="1" applyBorder="1"/>
    <xf numFmtId="164" fontId="7" fillId="3" borderId="35" xfId="0" applyNumberFormat="1" applyFont="1" applyFill="1" applyBorder="1" applyAlignment="1">
      <alignment horizontal="center" vertical="center"/>
    </xf>
    <xf numFmtId="0" fontId="0" fillId="3" borderId="36" xfId="0" applyFill="1" applyBorder="1" applyAlignment="1">
      <alignment horizontal="center" vertical="center"/>
    </xf>
    <xf numFmtId="164" fontId="0" fillId="3" borderId="35" xfId="0" applyNumberFormat="1" applyFill="1" applyBorder="1" applyAlignment="1">
      <alignment horizontal="center" vertical="center"/>
    </xf>
    <xf numFmtId="0" fontId="0" fillId="0" borderId="11" xfId="0" applyFill="1" applyBorder="1"/>
    <xf numFmtId="0" fontId="26" fillId="0" borderId="8" xfId="1" quotePrefix="1" applyFont="1" applyFill="1" applyBorder="1" applyAlignment="1" applyProtection="1">
      <alignment vertical="center" wrapText="1"/>
      <protection locked="0"/>
    </xf>
    <xf numFmtId="0" fontId="26" fillId="0" borderId="8" xfId="1" quotePrefix="1" applyFont="1" applyFill="1" applyBorder="1" applyAlignment="1" applyProtection="1">
      <alignment horizontal="center" vertical="center" wrapText="1"/>
      <protection locked="0"/>
    </xf>
    <xf numFmtId="0" fontId="26" fillId="0" borderId="0" xfId="1" quotePrefix="1" applyFont="1" applyFill="1" applyBorder="1" applyAlignment="1" applyProtection="1">
      <alignment vertical="center" wrapText="1"/>
      <protection locked="0"/>
    </xf>
    <xf numFmtId="0" fontId="26" fillId="0" borderId="0" xfId="1" quotePrefix="1"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16" fontId="4" fillId="0" borderId="8" xfId="0" applyNumberFormat="1" applyFont="1" applyFill="1" applyBorder="1" applyAlignment="1">
      <alignment vertical="center" wrapText="1"/>
    </xf>
    <xf numFmtId="164" fontId="31" fillId="0" borderId="0" xfId="0" quotePrefix="1" applyNumberFormat="1" applyFont="1" applyFill="1" applyBorder="1" applyAlignment="1">
      <alignment horizontal="center" vertical="center" wrapText="1"/>
    </xf>
    <xf numFmtId="16" fontId="31" fillId="0" borderId="0" xfId="0" quotePrefix="1" applyNumberFormat="1" applyFont="1" applyFill="1" applyBorder="1" applyAlignment="1">
      <alignment vertical="center" wrapText="1"/>
    </xf>
    <xf numFmtId="43" fontId="28" fillId="0" borderId="0" xfId="84" applyNumberFormat="1" applyFont="1" applyFill="1" applyBorder="1" applyAlignment="1">
      <alignment vertical="center"/>
    </xf>
    <xf numFmtId="165" fontId="27" fillId="0" borderId="0" xfId="84" applyNumberFormat="1" applyFont="1" applyFill="1" applyBorder="1" applyAlignment="1">
      <alignment vertical="center"/>
    </xf>
    <xf numFmtId="165" fontId="27" fillId="0" borderId="0" xfId="84" applyNumberFormat="1" applyFont="1" applyFill="1" applyBorder="1" applyAlignment="1">
      <alignment horizontal="left" vertical="center"/>
    </xf>
    <xf numFmtId="16" fontId="42" fillId="3" borderId="8" xfId="0" applyNumberFormat="1" applyFont="1" applyFill="1" applyBorder="1" applyAlignment="1">
      <alignment vertical="center" wrapText="1"/>
    </xf>
    <xf numFmtId="16" fontId="42" fillId="3" borderId="1" xfId="0" applyNumberFormat="1" applyFont="1" applyFill="1" applyBorder="1" applyAlignment="1">
      <alignment vertical="center" wrapText="1"/>
    </xf>
    <xf numFmtId="0" fontId="0" fillId="3" borderId="12" xfId="0" applyFill="1" applyBorder="1"/>
    <xf numFmtId="0" fontId="7" fillId="3" borderId="0" xfId="0" applyFont="1" applyFill="1" applyBorder="1" applyAlignment="1">
      <alignment vertical="center" wrapText="1"/>
    </xf>
    <xf numFmtId="0" fontId="0" fillId="3" borderId="10" xfId="0" applyFill="1" applyBorder="1"/>
    <xf numFmtId="0" fontId="0" fillId="3" borderId="12" xfId="0" applyFill="1" applyBorder="1" applyAlignment="1">
      <alignment horizontal="center" vertical="center" wrapText="1"/>
    </xf>
    <xf numFmtId="0" fontId="7" fillId="3" borderId="5" xfId="0" applyFont="1" applyFill="1" applyBorder="1" applyAlignment="1">
      <alignment vertical="center" wrapText="1"/>
    </xf>
    <xf numFmtId="0" fontId="0" fillId="3" borderId="11" xfId="0" applyFill="1" applyBorder="1"/>
    <xf numFmtId="0" fontId="5" fillId="3" borderId="12" xfId="0" applyFont="1" applyFill="1" applyBorder="1" applyAlignment="1">
      <alignment vertical="center"/>
    </xf>
    <xf numFmtId="0" fontId="10" fillId="3" borderId="9" xfId="0" applyFont="1" applyFill="1" applyBorder="1" applyAlignment="1">
      <alignment vertical="center"/>
    </xf>
    <xf numFmtId="0" fontId="0" fillId="3" borderId="43" xfId="0" applyFill="1" applyBorder="1" applyAlignment="1">
      <alignment horizontal="center" vertical="center"/>
    </xf>
    <xf numFmtId="0" fontId="4" fillId="2" borderId="0" xfId="0" applyFont="1" applyFill="1" applyBorder="1" applyAlignment="1">
      <alignment vertical="center"/>
    </xf>
    <xf numFmtId="0" fontId="7" fillId="4" borderId="8" xfId="0" applyFont="1" applyFill="1" applyBorder="1" applyAlignment="1">
      <alignment vertical="center"/>
    </xf>
    <xf numFmtId="9" fontId="3" fillId="4" borderId="9" xfId="2" applyFont="1" applyFill="1" applyBorder="1" applyAlignment="1">
      <alignment horizontal="left" vertical="center" wrapText="1"/>
    </xf>
    <xf numFmtId="0" fontId="0" fillId="0" borderId="8" xfId="0" applyBorder="1"/>
    <xf numFmtId="0" fontId="0" fillId="0" borderId="7" xfId="0" applyBorder="1"/>
    <xf numFmtId="0" fontId="0" fillId="0" borderId="9" xfId="0" applyBorder="1"/>
    <xf numFmtId="0" fontId="17" fillId="3" borderId="38" xfId="0" applyFont="1" applyFill="1" applyBorder="1" applyAlignment="1">
      <alignment horizontal="center" vertical="center"/>
    </xf>
    <xf numFmtId="0" fontId="0" fillId="0" borderId="44" xfId="0" applyBorder="1" applyAlignment="1">
      <alignment horizontal="center" vertical="center"/>
    </xf>
    <xf numFmtId="16" fontId="4" fillId="0" borderId="8" xfId="0" applyNumberFormat="1" applyFont="1" applyFill="1" applyBorder="1" applyAlignment="1">
      <alignment horizontal="center" vertical="center" wrapText="1"/>
    </xf>
    <xf numFmtId="49" fontId="44" fillId="3" borderId="28" xfId="0" applyNumberFormat="1" applyFont="1" applyFill="1" applyBorder="1" applyAlignment="1" applyProtection="1">
      <alignment horizontal="center" vertical="center"/>
      <protection locked="0"/>
    </xf>
    <xf numFmtId="49" fontId="44" fillId="3" borderId="29" xfId="0" applyNumberFormat="1" applyFont="1" applyFill="1" applyBorder="1" applyAlignment="1" applyProtection="1">
      <alignment horizontal="center" vertical="center"/>
      <protection locked="0"/>
    </xf>
    <xf numFmtId="0" fontId="43" fillId="2" borderId="0" xfId="0" applyFont="1" applyFill="1" applyBorder="1" applyAlignment="1">
      <alignment horizontal="center" vertical="center"/>
    </xf>
    <xf numFmtId="0" fontId="43" fillId="2" borderId="26" xfId="0" applyFont="1" applyFill="1" applyBorder="1" applyAlignment="1">
      <alignment horizontal="center" vertical="center"/>
    </xf>
    <xf numFmtId="164" fontId="44" fillId="12" borderId="28" xfId="0" applyNumberFormat="1" applyFont="1" applyFill="1" applyBorder="1" applyAlignment="1" applyProtection="1">
      <alignment horizontal="center" vertical="center"/>
    </xf>
    <xf numFmtId="164" fontId="44" fillId="12" borderId="29" xfId="0" applyNumberFormat="1" applyFont="1" applyFill="1" applyBorder="1" applyAlignment="1" applyProtection="1">
      <alignment horizontal="center" vertical="center"/>
    </xf>
    <xf numFmtId="16" fontId="42" fillId="2" borderId="2" xfId="0" applyNumberFormat="1" applyFont="1" applyFill="1" applyBorder="1" applyAlignment="1">
      <alignment horizontal="center" vertical="center" wrapText="1"/>
    </xf>
    <xf numFmtId="16" fontId="42" fillId="2" borderId="3" xfId="0" applyNumberFormat="1" applyFont="1" applyFill="1" applyBorder="1" applyAlignment="1">
      <alignment horizontal="center" vertical="center" wrapText="1"/>
    </xf>
    <xf numFmtId="16" fontId="42" fillId="2" borderId="4" xfId="0" applyNumberFormat="1" applyFont="1" applyFill="1" applyBorder="1" applyAlignment="1">
      <alignment horizontal="center" vertical="center" wrapText="1"/>
    </xf>
    <xf numFmtId="0" fontId="26" fillId="0" borderId="2"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26" fillId="3" borderId="2" xfId="1" applyFont="1" applyFill="1" applyBorder="1" applyAlignment="1" applyProtection="1">
      <alignment horizontal="center" vertical="center"/>
    </xf>
    <xf numFmtId="0" fontId="26" fillId="3" borderId="3" xfId="1" applyFont="1" applyFill="1" applyBorder="1" applyAlignment="1" applyProtection="1">
      <alignment horizontal="center" vertical="center"/>
    </xf>
    <xf numFmtId="0" fontId="26" fillId="3" borderId="4" xfId="1" applyFont="1" applyFill="1" applyBorder="1" applyAlignment="1" applyProtection="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 fontId="4" fillId="3" borderId="10"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3" borderId="11" xfId="0" quotePrefix="1" applyNumberFormat="1" applyFont="1" applyFill="1" applyBorder="1" applyAlignment="1">
      <alignment horizontal="center" vertical="center" wrapText="1"/>
    </xf>
    <xf numFmtId="0" fontId="15" fillId="0" borderId="2" xfId="1" applyFont="1" applyFill="1" applyBorder="1" applyAlignment="1" applyProtection="1">
      <alignment horizontal="left" wrapText="1"/>
    </xf>
    <xf numFmtId="0" fontId="15" fillId="0" borderId="3" xfId="1" applyFont="1" applyFill="1" applyBorder="1" applyAlignment="1" applyProtection="1">
      <alignment horizontal="left" wrapText="1"/>
    </xf>
    <xf numFmtId="0" fontId="15" fillId="0" borderId="4" xfId="1" applyFont="1" applyFill="1" applyBorder="1" applyAlignment="1" applyProtection="1">
      <alignment horizontal="left" wrapText="1"/>
    </xf>
    <xf numFmtId="0" fontId="44" fillId="3" borderId="28" xfId="0" applyFont="1" applyFill="1" applyBorder="1" applyAlignment="1" applyProtection="1">
      <alignment horizontal="center" vertical="center"/>
      <protection locked="0"/>
    </xf>
    <xf numFmtId="0" fontId="44" fillId="3" borderId="29" xfId="0" applyFont="1" applyFill="1" applyBorder="1" applyAlignment="1" applyProtection="1">
      <alignment horizontal="center" vertical="center"/>
      <protection locked="0"/>
    </xf>
    <xf numFmtId="0" fontId="44" fillId="3" borderId="27" xfId="0" applyFont="1" applyFill="1" applyBorder="1" applyAlignment="1" applyProtection="1">
      <alignment horizontal="center" vertical="center"/>
      <protection locked="0"/>
    </xf>
    <xf numFmtId="9" fontId="8" fillId="2" borderId="41" xfId="1" applyNumberFormat="1" applyFill="1" applyBorder="1" applyAlignment="1" applyProtection="1">
      <alignment horizontal="center" vertical="center"/>
    </xf>
    <xf numFmtId="9" fontId="8" fillId="2" borderId="39" xfId="1" applyNumberFormat="1" applyFill="1" applyBorder="1" applyAlignment="1" applyProtection="1">
      <alignment horizontal="center" vertical="center"/>
    </xf>
    <xf numFmtId="9" fontId="8" fillId="2" borderId="39" xfId="1" applyNumberFormat="1" applyFill="1" applyBorder="1" applyAlignment="1" applyProtection="1">
      <alignment horizontal="center" vertical="center" wrapText="1"/>
    </xf>
    <xf numFmtId="0" fontId="8" fillId="2" borderId="39" xfId="1" applyFill="1" applyBorder="1" applyAlignment="1" applyProtection="1">
      <alignment horizontal="center" vertical="center"/>
    </xf>
    <xf numFmtId="0" fontId="8" fillId="2" borderId="40" xfId="1" applyFill="1" applyBorder="1" applyAlignment="1" applyProtection="1">
      <alignment horizontal="center" vertical="center"/>
    </xf>
    <xf numFmtId="0" fontId="52" fillId="2" borderId="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2" fillId="8" borderId="2" xfId="0" applyFont="1" applyFill="1" applyBorder="1" applyAlignment="1">
      <alignment horizontal="center" vertical="center"/>
    </xf>
    <xf numFmtId="0" fontId="32" fillId="8" borderId="3" xfId="0" applyFont="1" applyFill="1" applyBorder="1" applyAlignment="1">
      <alignment horizontal="center" vertical="center"/>
    </xf>
    <xf numFmtId="0" fontId="32" fillId="8"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1"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3" xfId="0" applyFont="1" applyFill="1" applyBorder="1" applyAlignment="1">
      <alignment horizontal="center" vertical="center"/>
    </xf>
    <xf numFmtId="0" fontId="37" fillId="9" borderId="20" xfId="0" applyFont="1" applyFill="1" applyBorder="1" applyAlignment="1">
      <alignment horizontal="center"/>
    </xf>
    <xf numFmtId="16" fontId="4" fillId="2" borderId="7" xfId="0" applyNumberFormat="1" applyFont="1" applyFill="1" applyBorder="1" applyAlignment="1">
      <alignment horizontal="center" vertical="center"/>
    </xf>
    <xf numFmtId="16" fontId="4" fillId="2" borderId="8"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16" fontId="31" fillId="3" borderId="10" xfId="0" quotePrefix="1" applyNumberFormat="1" applyFont="1" applyFill="1" applyBorder="1" applyAlignment="1">
      <alignment horizontal="center" vertical="center" wrapText="1"/>
    </xf>
    <xf numFmtId="16" fontId="31" fillId="3" borderId="1" xfId="0" quotePrefix="1" applyNumberFormat="1" applyFont="1" applyFill="1" applyBorder="1" applyAlignment="1">
      <alignment horizontal="center" vertical="center" wrapText="1"/>
    </xf>
    <xf numFmtId="0" fontId="26" fillId="2" borderId="2" xfId="1" applyFont="1" applyFill="1" applyBorder="1" applyAlignment="1" applyProtection="1">
      <alignment horizontal="center" vertical="center"/>
    </xf>
    <xf numFmtId="0" fontId="26" fillId="2" borderId="3" xfId="1" applyFont="1" applyFill="1" applyBorder="1" applyAlignment="1" applyProtection="1">
      <alignment horizontal="center" vertical="center"/>
    </xf>
    <xf numFmtId="0" fontId="26" fillId="2" borderId="4" xfId="1" applyFont="1" applyFill="1" applyBorder="1" applyAlignment="1" applyProtection="1">
      <alignment horizontal="center" vertical="center"/>
    </xf>
    <xf numFmtId="16" fontId="31" fillId="3" borderId="7" xfId="0" quotePrefix="1" applyNumberFormat="1" applyFont="1" applyFill="1" applyBorder="1" applyAlignment="1">
      <alignment horizontal="center" vertical="center" wrapText="1"/>
    </xf>
    <xf numFmtId="16" fontId="31" fillId="3" borderId="8" xfId="0" quotePrefix="1" applyNumberFormat="1" applyFont="1" applyFill="1" applyBorder="1" applyAlignment="1">
      <alignment horizontal="center" vertical="center" wrapText="1"/>
    </xf>
    <xf numFmtId="16" fontId="4" fillId="2" borderId="7"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16" fontId="4" fillId="2" borderId="9" xfId="0" applyNumberFormat="1" applyFont="1" applyFill="1" applyBorder="1" applyAlignment="1">
      <alignment horizontal="center" vertical="center" wrapText="1"/>
    </xf>
    <xf numFmtId="0" fontId="26" fillId="3" borderId="7" xfId="1" quotePrefix="1" applyFont="1" applyFill="1" applyBorder="1" applyAlignment="1" applyProtection="1">
      <alignment horizontal="center" vertical="center" wrapText="1"/>
      <protection locked="0"/>
    </xf>
    <xf numFmtId="0" fontId="26" fillId="3" borderId="9" xfId="1" quotePrefix="1" applyFont="1" applyFill="1" applyBorder="1" applyAlignment="1" applyProtection="1">
      <alignment horizontal="center" vertical="center" wrapText="1"/>
      <protection locked="0"/>
    </xf>
    <xf numFmtId="0" fontId="26" fillId="3" borderId="10" xfId="1" quotePrefix="1" applyFont="1" applyFill="1" applyBorder="1" applyAlignment="1" applyProtection="1">
      <alignment horizontal="center" vertical="center" wrapText="1"/>
      <protection locked="0"/>
    </xf>
    <xf numFmtId="0" fontId="26" fillId="3" borderId="11" xfId="1" quotePrefix="1" applyFont="1" applyFill="1" applyBorder="1" applyAlignment="1" applyProtection="1">
      <alignment horizontal="center" vertical="center" wrapText="1"/>
      <protection locked="0"/>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9" xfId="0" quotePrefix="1" applyNumberFormat="1" applyFont="1" applyFill="1" applyBorder="1" applyAlignment="1">
      <alignment horizontal="center" vertical="center" wrapText="1"/>
    </xf>
    <xf numFmtId="16" fontId="4" fillId="3" borderId="6" xfId="0" quotePrefix="1" applyNumberFormat="1" applyFont="1" applyFill="1" applyBorder="1" applyAlignment="1">
      <alignment horizontal="center" vertical="center" wrapText="1"/>
    </xf>
    <xf numFmtId="16" fontId="4" fillId="3" borderId="0" xfId="0" quotePrefix="1" applyNumberFormat="1" applyFont="1" applyFill="1" applyBorder="1" applyAlignment="1">
      <alignment horizontal="center" vertical="center" wrapText="1"/>
    </xf>
    <xf numFmtId="16" fontId="4" fillId="3" borderId="5" xfId="0" quotePrefix="1" applyNumberFormat="1" applyFont="1" applyFill="1" applyBorder="1" applyAlignment="1">
      <alignment horizontal="center" vertical="center" wrapText="1"/>
    </xf>
    <xf numFmtId="0" fontId="15" fillId="0" borderId="7" xfId="1" applyFont="1" applyFill="1" applyBorder="1" applyAlignment="1" applyProtection="1">
      <alignment horizontal="left" wrapText="1"/>
    </xf>
    <xf numFmtId="0" fontId="15" fillId="0" borderId="8" xfId="1" applyFont="1" applyFill="1" applyBorder="1" applyAlignment="1" applyProtection="1">
      <alignment horizontal="left" wrapText="1"/>
    </xf>
    <xf numFmtId="0" fontId="15" fillId="0" borderId="9" xfId="1" applyFont="1" applyFill="1" applyBorder="1" applyAlignment="1" applyProtection="1">
      <alignment horizontal="left" wrapText="1"/>
    </xf>
    <xf numFmtId="0" fontId="15" fillId="0" borderId="6" xfId="1" applyFont="1" applyFill="1" applyBorder="1" applyAlignment="1" applyProtection="1">
      <alignment horizontal="left" wrapText="1"/>
    </xf>
    <xf numFmtId="0" fontId="15" fillId="0" borderId="0" xfId="1" applyFont="1" applyFill="1" applyBorder="1" applyAlignment="1" applyProtection="1">
      <alignment horizontal="left" wrapText="1"/>
    </xf>
    <xf numFmtId="0" fontId="15" fillId="0" borderId="5" xfId="1" applyFont="1" applyFill="1" applyBorder="1" applyAlignment="1" applyProtection="1">
      <alignment horizontal="left" wrapText="1"/>
    </xf>
    <xf numFmtId="0" fontId="15" fillId="0" borderId="10" xfId="1" applyFont="1" applyFill="1" applyBorder="1" applyAlignment="1" applyProtection="1">
      <alignment horizontal="left" wrapText="1"/>
    </xf>
    <xf numFmtId="0" fontId="15" fillId="0" borderId="1" xfId="1" applyFont="1" applyFill="1" applyBorder="1" applyAlignment="1" applyProtection="1">
      <alignment horizontal="left" wrapText="1"/>
    </xf>
    <xf numFmtId="0" fontId="15" fillId="0" borderId="11" xfId="1" applyFont="1" applyFill="1" applyBorder="1" applyAlignment="1" applyProtection="1">
      <alignment horizontal="left" wrapText="1"/>
    </xf>
    <xf numFmtId="0" fontId="22" fillId="2" borderId="27" xfId="0" applyFont="1" applyFill="1" applyBorder="1" applyAlignment="1">
      <alignment horizontal="center" wrapText="1"/>
    </xf>
    <xf numFmtId="0" fontId="22" fillId="12" borderId="23" xfId="0" applyFont="1" applyFill="1" applyBorder="1" applyAlignment="1">
      <alignment horizontal="left" vertical="center" wrapText="1" indent="1"/>
    </xf>
    <xf numFmtId="0" fontId="22" fillId="12" borderId="20" xfId="0" applyFont="1" applyFill="1" applyBorder="1" applyAlignment="1">
      <alignment horizontal="left" vertical="center" wrapText="1" indent="1"/>
    </xf>
    <xf numFmtId="0" fontId="22" fillId="12" borderId="25" xfId="0" applyFont="1" applyFill="1" applyBorder="1" applyAlignment="1">
      <alignment horizontal="left" vertical="center" wrapText="1" indent="1"/>
    </xf>
    <xf numFmtId="0" fontId="22" fillId="12" borderId="24" xfId="0" applyFont="1" applyFill="1" applyBorder="1" applyAlignment="1">
      <alignment horizontal="left" vertical="center" wrapText="1" indent="1"/>
    </xf>
    <xf numFmtId="0" fontId="22" fillId="12" borderId="0" xfId="0" applyFont="1" applyFill="1" applyBorder="1" applyAlignment="1">
      <alignment horizontal="left" vertical="center" wrapText="1" indent="1"/>
    </xf>
    <xf numFmtId="0" fontId="22" fillId="12" borderId="26" xfId="0" applyFont="1" applyFill="1" applyBorder="1" applyAlignment="1">
      <alignment horizontal="left" vertical="center" wrapText="1" indent="1"/>
    </xf>
    <xf numFmtId="0" fontId="22" fillId="12" borderId="21" xfId="0" applyFont="1" applyFill="1" applyBorder="1" applyAlignment="1">
      <alignment horizontal="left" vertical="center" wrapText="1" indent="1"/>
    </xf>
    <xf numFmtId="0" fontId="22" fillId="12" borderId="16" xfId="0" applyFont="1" applyFill="1" applyBorder="1" applyAlignment="1">
      <alignment horizontal="left" vertical="center" wrapText="1" indent="1"/>
    </xf>
    <xf numFmtId="0" fontId="22" fillId="12" borderId="22" xfId="0" applyFont="1" applyFill="1" applyBorder="1" applyAlignment="1">
      <alignment horizontal="left" vertical="center" wrapText="1" indent="1"/>
    </xf>
    <xf numFmtId="0" fontId="48" fillId="2" borderId="0" xfId="0" applyFont="1" applyFill="1" applyAlignment="1">
      <alignment horizontal="center"/>
    </xf>
    <xf numFmtId="0" fontId="17" fillId="2" borderId="16" xfId="0" applyFont="1" applyFill="1" applyBorder="1" applyAlignment="1">
      <alignment horizontal="center"/>
    </xf>
    <xf numFmtId="0" fontId="22"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0" fontId="8" fillId="0" borderId="0" xfId="1" applyAlignment="1" applyProtection="1">
      <alignment horizontal="center"/>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xr:uid="{00000000-0005-0000-0000-000029000000}"/>
    <cellStyle name="Hyperlink 11" xfId="26" xr:uid="{00000000-0005-0000-0000-00002A000000}"/>
    <cellStyle name="Hyperlink 12" xfId="28" xr:uid="{00000000-0005-0000-0000-00002B000000}"/>
    <cellStyle name="Hyperlink 13" xfId="30" xr:uid="{00000000-0005-0000-0000-00002C000000}"/>
    <cellStyle name="Hyperlink 14" xfId="32" xr:uid="{00000000-0005-0000-0000-00002D000000}"/>
    <cellStyle name="Hyperlink 15" xfId="34" xr:uid="{00000000-0005-0000-0000-00002E000000}"/>
    <cellStyle name="Hyperlink 16" xfId="36" xr:uid="{00000000-0005-0000-0000-00002F000000}"/>
    <cellStyle name="Hyperlink 17" xfId="38" xr:uid="{00000000-0005-0000-0000-000030000000}"/>
    <cellStyle name="Hyperlink 18" xfId="40" xr:uid="{00000000-0005-0000-0000-000031000000}"/>
    <cellStyle name="Hyperlink 19" xfId="42" xr:uid="{00000000-0005-0000-0000-000032000000}"/>
    <cellStyle name="Hyperlink 2" xfId="5" xr:uid="{00000000-0005-0000-0000-000033000000}"/>
    <cellStyle name="Hyperlink 20" xfId="44" xr:uid="{00000000-0005-0000-0000-000034000000}"/>
    <cellStyle name="Hyperlink 21" xfId="46" xr:uid="{00000000-0005-0000-0000-000035000000}"/>
    <cellStyle name="Hyperlink 22" xfId="48" xr:uid="{00000000-0005-0000-0000-000036000000}"/>
    <cellStyle name="Hyperlink 23" xfId="50" xr:uid="{00000000-0005-0000-0000-000037000000}"/>
    <cellStyle name="Hyperlink 24" xfId="52" xr:uid="{00000000-0005-0000-0000-000038000000}"/>
    <cellStyle name="Hyperlink 25" xfId="54" xr:uid="{00000000-0005-0000-0000-000039000000}"/>
    <cellStyle name="Hyperlink 26" xfId="56" xr:uid="{00000000-0005-0000-0000-00003A000000}"/>
    <cellStyle name="Hyperlink 27" xfId="58" xr:uid="{00000000-0005-0000-0000-00003B000000}"/>
    <cellStyle name="Hyperlink 28" xfId="60" xr:uid="{00000000-0005-0000-0000-00003C000000}"/>
    <cellStyle name="Hyperlink 29" xfId="62" xr:uid="{00000000-0005-0000-0000-00003D000000}"/>
    <cellStyle name="Hyperlink 3" xfId="9" xr:uid="{00000000-0005-0000-0000-00003E000000}"/>
    <cellStyle name="Hyperlink 30" xfId="64" xr:uid="{00000000-0005-0000-0000-00003F000000}"/>
    <cellStyle name="Hyperlink 31" xfId="66" xr:uid="{00000000-0005-0000-0000-000040000000}"/>
    <cellStyle name="Hyperlink 32" xfId="68" xr:uid="{00000000-0005-0000-0000-000041000000}"/>
    <cellStyle name="Hyperlink 33" xfId="70" xr:uid="{00000000-0005-0000-0000-000042000000}"/>
    <cellStyle name="Hyperlink 34" xfId="72" xr:uid="{00000000-0005-0000-0000-000043000000}"/>
    <cellStyle name="Hyperlink 35" xfId="74" xr:uid="{00000000-0005-0000-0000-000044000000}"/>
    <cellStyle name="Hyperlink 36" xfId="76" xr:uid="{00000000-0005-0000-0000-000045000000}"/>
    <cellStyle name="Hyperlink 37" xfId="78" xr:uid="{00000000-0005-0000-0000-000046000000}"/>
    <cellStyle name="Hyperlink 38" xfId="80" xr:uid="{00000000-0005-0000-0000-000047000000}"/>
    <cellStyle name="Hyperlink 39" xfId="82" xr:uid="{00000000-0005-0000-0000-000048000000}"/>
    <cellStyle name="Hyperlink 4" xfId="12" xr:uid="{00000000-0005-0000-0000-000049000000}"/>
    <cellStyle name="Hyperlink 5" xfId="14" xr:uid="{00000000-0005-0000-0000-00004A000000}"/>
    <cellStyle name="Hyperlink 6" xfId="16" xr:uid="{00000000-0005-0000-0000-00004B000000}"/>
    <cellStyle name="Hyperlink 7" xfId="18" xr:uid="{00000000-0005-0000-0000-00004C000000}"/>
    <cellStyle name="Hyperlink 8" xfId="20" xr:uid="{00000000-0005-0000-0000-00004D000000}"/>
    <cellStyle name="Hyperlink 9" xfId="22" xr:uid="{00000000-0005-0000-0000-00004E000000}"/>
    <cellStyle name="Normal" xfId="0" builtinId="0"/>
    <cellStyle name="Normal 2" xfId="6" xr:uid="{00000000-0005-0000-0000-000050000000}"/>
    <cellStyle name="Normal 3" xfId="8" xr:uid="{00000000-0005-0000-0000-000051000000}"/>
    <cellStyle name="Normal 4" xfId="7" xr:uid="{00000000-0005-0000-0000-000052000000}"/>
    <cellStyle name="Normal 5" xfId="4" xr:uid="{00000000-0005-0000-0000-000053000000}"/>
    <cellStyle name="Normal 6" xfId="10" xr:uid="{00000000-0005-0000-0000-000054000000}"/>
    <cellStyle name="Percent" xfId="3" builtinId="5"/>
    <cellStyle name="Percent 2" xfId="2" xr:uid="{00000000-0005-0000-0000-000056000000}"/>
  </cellStyles>
  <dxfs count="16">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6.2993047631897101E-2"/>
          <c:w val="0.87055335567611702"/>
          <c:h val="0.69052088703675096"/>
        </c:manualLayout>
      </c:layout>
      <c:lineChart>
        <c:grouping val="standard"/>
        <c:varyColors val="0"/>
        <c:ser>
          <c:idx val="0"/>
          <c:order val="0"/>
          <c:tx>
            <c:strRef>
              <c:f>data!$R$2</c:f>
              <c:strCache>
                <c:ptCount val="1"/>
                <c:pt idx="0">
                  <c:v>Utilization %</c:v>
                </c:pt>
              </c:strCache>
            </c:strRef>
          </c:tx>
          <c:cat>
            <c:strRef>
              <c:f>data!$H$3:$H$9</c:f>
              <c:strCache>
                <c:ptCount val="7"/>
                <c:pt idx="0">
                  <c:v>Jul-17</c:v>
                </c:pt>
                <c:pt idx="1">
                  <c:v>Aug-17</c:v>
                </c:pt>
                <c:pt idx="2">
                  <c:v>Sep-17</c:v>
                </c:pt>
                <c:pt idx="3">
                  <c:v>Oct-17</c:v>
                </c:pt>
                <c:pt idx="4">
                  <c:v>Nov-17</c:v>
                </c:pt>
                <c:pt idx="5">
                  <c:v>Dec-17</c:v>
                </c:pt>
                <c:pt idx="6">
                  <c:v>Ave.</c:v>
                </c:pt>
              </c:strCache>
            </c:strRef>
          </c:cat>
          <c:val>
            <c:numRef>
              <c:f>data!$R$3:$R$9</c:f>
              <c:numCache>
                <c:formatCode>0%</c:formatCode>
                <c:ptCount val="7"/>
                <c:pt idx="0">
                  <c:v>0.78166351606805295</c:v>
                </c:pt>
                <c:pt idx="1">
                  <c:v>0.74345076784101172</c:v>
                </c:pt>
                <c:pt idx="2">
                  <c:v>0.80776892430278879</c:v>
                </c:pt>
                <c:pt idx="3">
                  <c:v>1.0013586956521738</c:v>
                </c:pt>
                <c:pt idx="4">
                  <c:v>1.066358024691358</c:v>
                </c:pt>
                <c:pt idx="5">
                  <c:v>0.94793261868300149</c:v>
                </c:pt>
              </c:numCache>
            </c:numRef>
          </c:val>
          <c:smooth val="0"/>
          <c:extLst>
            <c:ext xmlns:c16="http://schemas.microsoft.com/office/drawing/2014/chart" uri="{C3380CC4-5D6E-409C-BE32-E72D297353CC}">
              <c16:uniqueId val="{00000000-FBE7-4CFA-BEED-5E06A9ED46AB}"/>
            </c:ext>
          </c:extLst>
        </c:ser>
        <c:ser>
          <c:idx val="1"/>
          <c:order val="1"/>
          <c:tx>
            <c:strRef>
              <c:f>data!$R$12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Jul-17</c:v>
                </c:pt>
                <c:pt idx="1">
                  <c:v>Aug-17</c:v>
                </c:pt>
                <c:pt idx="2">
                  <c:v>Sep-17</c:v>
                </c:pt>
                <c:pt idx="3">
                  <c:v>Oct-17</c:v>
                </c:pt>
                <c:pt idx="4">
                  <c:v>Nov-17</c:v>
                </c:pt>
                <c:pt idx="5">
                  <c:v>Dec-17</c:v>
                </c:pt>
                <c:pt idx="6">
                  <c:v>Ave.</c:v>
                </c:pt>
              </c:strCache>
            </c:strRef>
          </c:cat>
          <c:val>
            <c:numRef>
              <c:f>data!$R$13:$R$19</c:f>
              <c:numCache>
                <c:formatCode>0%</c:formatCode>
                <c:ptCount val="7"/>
                <c:pt idx="6">
                  <c:v>0.87</c:v>
                </c:pt>
              </c:numCache>
            </c:numRef>
          </c:val>
          <c:smooth val="0"/>
          <c:extLs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2103260560"/>
        <c:axId val="1799217504"/>
      </c:lineChart>
      <c:catAx>
        <c:axId val="-2103260560"/>
        <c:scaling>
          <c:orientation val="minMax"/>
        </c:scaling>
        <c:delete val="0"/>
        <c:axPos val="b"/>
        <c:numFmt formatCode="[$-409]mmm\-yy;@" sourceLinked="0"/>
        <c:majorTickMark val="out"/>
        <c:minorTickMark val="none"/>
        <c:tickLblPos val="nextTo"/>
        <c:crossAx val="1799217504"/>
        <c:crosses val="autoZero"/>
        <c:auto val="1"/>
        <c:lblAlgn val="ctr"/>
        <c:lblOffset val="100"/>
        <c:noMultiLvlLbl val="1"/>
      </c:catAx>
      <c:valAx>
        <c:axId val="1799217504"/>
        <c:scaling>
          <c:orientation val="minMax"/>
          <c:max val="1.6"/>
          <c:min val="0"/>
        </c:scaling>
        <c:delete val="0"/>
        <c:axPos val="l"/>
        <c:majorGridlines/>
        <c:numFmt formatCode="0%" sourceLinked="0"/>
        <c:majorTickMark val="out"/>
        <c:minorTickMark val="none"/>
        <c:tickLblPos val="nextTo"/>
        <c:crossAx val="-2103260560"/>
        <c:crosses val="autoZero"/>
        <c:crossBetween val="between"/>
        <c:majorUnit val="0.3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summary!$F$207:$F$211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0-E3A2-429F-95D0-CDE083F8666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summary!$F$215:$F$219</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1-E3A2-429F-95D0-CDE083F8666F}"/>
            </c:ext>
          </c:extLst>
        </c:ser>
        <c:dLbls>
          <c:showLegendKey val="0"/>
          <c:showVal val="0"/>
          <c:showCatName val="0"/>
          <c:showSerName val="0"/>
          <c:showPercent val="0"/>
          <c:showBubbleSize val="0"/>
        </c:dLbls>
        <c:gapWidth val="150"/>
        <c:shape val="box"/>
        <c:axId val="1716893040"/>
        <c:axId val="1716894400"/>
        <c:axId val="0"/>
      </c:bar3DChart>
      <c:catAx>
        <c:axId val="1716893040"/>
        <c:scaling>
          <c:orientation val="minMax"/>
        </c:scaling>
        <c:delete val="0"/>
        <c:axPos val="b"/>
        <c:numFmt formatCode="General" sourceLinked="1"/>
        <c:majorTickMark val="out"/>
        <c:minorTickMark val="none"/>
        <c:tickLblPos val="nextTo"/>
        <c:crossAx val="1716894400"/>
        <c:crosses val="autoZero"/>
        <c:auto val="1"/>
        <c:lblAlgn val="ctr"/>
        <c:lblOffset val="100"/>
        <c:noMultiLvlLbl val="0"/>
      </c:catAx>
      <c:valAx>
        <c:axId val="1716894400"/>
        <c:scaling>
          <c:orientation val="minMax"/>
        </c:scaling>
        <c:delete val="0"/>
        <c:axPos val="l"/>
        <c:majorGridlines/>
        <c:numFmt formatCode="_(* #,##0_);_(* \(#,##0\);_(* &quot;-&quot;_);_(@_)" sourceLinked="0"/>
        <c:majorTickMark val="out"/>
        <c:minorTickMark val="none"/>
        <c:tickLblPos val="nextTo"/>
        <c:crossAx val="1716893040"/>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summary!$I$207:$I$211</c:f>
              <c:numCache>
                <c:formatCode>_(* #,##0.00_);_(* \(#,##0.00\);_(* "-"??_);_(@_)</c:formatCode>
                <c:ptCount val="5"/>
                <c:pt idx="0">
                  <c:v>3.4252587991718428</c:v>
                </c:pt>
                <c:pt idx="1">
                  <c:v>3.4252587991718428</c:v>
                </c:pt>
                <c:pt idx="2">
                  <c:v>3.1632071632071632</c:v>
                </c:pt>
                <c:pt idx="3">
                  <c:v>0</c:v>
                </c:pt>
                <c:pt idx="4">
                  <c:v>2.9473684210526314</c:v>
                </c:pt>
              </c:numCache>
            </c:numRef>
          </c:val>
          <c:extLst>
            <c:ext xmlns:c16="http://schemas.microsoft.com/office/drawing/2014/chart" uri="{C3380CC4-5D6E-409C-BE32-E72D297353CC}">
              <c16:uniqueId val="{00000000-22EF-433C-8551-A02C25DAEA7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summary!$I$215:$I$219</c:f>
              <c:numCache>
                <c:formatCode>_(* #,##0.00_);_(* \(#,##0.00\);_(* "-"??_);_(@_)</c:formatCode>
                <c:ptCount val="5"/>
                <c:pt idx="0">
                  <c:v>4</c:v>
                </c:pt>
                <c:pt idx="1">
                  <c:v>4</c:v>
                </c:pt>
                <c:pt idx="2">
                  <c:v>3.0114017437961103</c:v>
                </c:pt>
                <c:pt idx="3">
                  <c:v>0</c:v>
                </c:pt>
                <c:pt idx="4">
                  <c:v>2.1538461538461537</c:v>
                </c:pt>
              </c:numCache>
            </c:numRef>
          </c:val>
          <c:extLst>
            <c:ext xmlns:c16="http://schemas.microsoft.com/office/drawing/2014/chart" uri="{C3380CC4-5D6E-409C-BE32-E72D297353CC}">
              <c16:uniqueId val="{00000001-22EF-433C-8551-A02C25DAEA7F}"/>
            </c:ext>
          </c:extLst>
        </c:ser>
        <c:dLbls>
          <c:showLegendKey val="0"/>
          <c:showVal val="0"/>
          <c:showCatName val="0"/>
          <c:showSerName val="0"/>
          <c:showPercent val="0"/>
          <c:showBubbleSize val="0"/>
        </c:dLbls>
        <c:gapWidth val="150"/>
        <c:shape val="box"/>
        <c:axId val="1772491120"/>
        <c:axId val="1772492480"/>
        <c:axId val="0"/>
      </c:bar3DChart>
      <c:catAx>
        <c:axId val="1772491120"/>
        <c:scaling>
          <c:orientation val="minMax"/>
        </c:scaling>
        <c:delete val="0"/>
        <c:axPos val="b"/>
        <c:numFmt formatCode="General" sourceLinked="1"/>
        <c:majorTickMark val="out"/>
        <c:minorTickMark val="none"/>
        <c:tickLblPos val="nextTo"/>
        <c:crossAx val="1772492480"/>
        <c:crosses val="autoZero"/>
        <c:auto val="1"/>
        <c:lblAlgn val="ctr"/>
        <c:lblOffset val="100"/>
        <c:noMultiLvlLbl val="0"/>
      </c:catAx>
      <c:valAx>
        <c:axId val="1772492480"/>
        <c:scaling>
          <c:orientation val="minMax"/>
          <c:max val="4"/>
        </c:scaling>
        <c:delete val="0"/>
        <c:axPos val="l"/>
        <c:majorGridlines/>
        <c:numFmt formatCode="_(* #,##0_);_(* \(#,##0\);_(* &quot;-&quot;_);_(@_)" sourceLinked="0"/>
        <c:majorTickMark val="out"/>
        <c:minorTickMark val="none"/>
        <c:tickLblPos val="nextTo"/>
        <c:crossAx val="1772491120"/>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1434-4D43-9D5A-D501411504F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summary!$G$207:$G$211</c:f>
              <c:numCache>
                <c:formatCode>_(* #,##0.00_);_(* \(#,##0.00\);_(* "-"??_);_(@_)</c:formatCode>
                <c:ptCount val="5"/>
                <c:pt idx="0">
                  <c:v>3.5411255411255413</c:v>
                </c:pt>
                <c:pt idx="1">
                  <c:v>3.5411255411255413</c:v>
                </c:pt>
                <c:pt idx="2">
                  <c:v>2.9441595441595445</c:v>
                </c:pt>
                <c:pt idx="3">
                  <c:v>3.6288888888888891</c:v>
                </c:pt>
                <c:pt idx="4">
                  <c:v>3</c:v>
                </c:pt>
              </c:numCache>
            </c:numRef>
          </c:val>
          <c:extLst>
            <c:ext xmlns:c16="http://schemas.microsoft.com/office/drawing/2014/chart" uri="{C3380CC4-5D6E-409C-BE32-E72D297353CC}">
              <c16:uniqueId val="{00000001-B039-4BBD-94F6-A2B6789518E1}"/>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summary!$G$215:$G$219</c:f>
              <c:numCache>
                <c:formatCode>_(* #,##0.00_);_(* \(#,##0.00\);_(* "-"??_);_(@_)</c:formatCode>
                <c:ptCount val="5"/>
                <c:pt idx="0">
                  <c:v>3.3846153846153846</c:v>
                </c:pt>
                <c:pt idx="1">
                  <c:v>3.395189003436426</c:v>
                </c:pt>
                <c:pt idx="2">
                  <c:v>1.9765586647029945</c:v>
                </c:pt>
                <c:pt idx="3">
                  <c:v>3.3555555555555556</c:v>
                </c:pt>
                <c:pt idx="4">
                  <c:v>3.1219512195121952</c:v>
                </c:pt>
              </c:numCache>
            </c:numRef>
          </c:val>
          <c:extLst>
            <c:ext xmlns:c16="http://schemas.microsoft.com/office/drawing/2014/chart" uri="{C3380CC4-5D6E-409C-BE32-E72D297353CC}">
              <c16:uniqueId val="{00000002-B039-4BBD-94F6-A2B6789518E1}"/>
            </c:ext>
          </c:extLst>
        </c:ser>
        <c:dLbls>
          <c:showLegendKey val="0"/>
          <c:showVal val="0"/>
          <c:showCatName val="0"/>
          <c:showSerName val="0"/>
          <c:showPercent val="0"/>
          <c:showBubbleSize val="0"/>
        </c:dLbls>
        <c:gapWidth val="150"/>
        <c:shape val="box"/>
        <c:axId val="2145522800"/>
        <c:axId val="1797281600"/>
        <c:axId val="0"/>
      </c:bar3DChart>
      <c:catAx>
        <c:axId val="2145522800"/>
        <c:scaling>
          <c:orientation val="minMax"/>
        </c:scaling>
        <c:delete val="0"/>
        <c:axPos val="b"/>
        <c:numFmt formatCode="General" sourceLinked="0"/>
        <c:majorTickMark val="out"/>
        <c:minorTickMark val="none"/>
        <c:tickLblPos val="nextTo"/>
        <c:crossAx val="1797281600"/>
        <c:crosses val="autoZero"/>
        <c:auto val="1"/>
        <c:lblAlgn val="ctr"/>
        <c:lblOffset val="100"/>
        <c:noMultiLvlLbl val="0"/>
      </c:catAx>
      <c:valAx>
        <c:axId val="1797281600"/>
        <c:scaling>
          <c:orientation val="minMax"/>
          <c:max val="4"/>
        </c:scaling>
        <c:delete val="0"/>
        <c:axPos val="l"/>
        <c:majorGridlines/>
        <c:numFmt formatCode="_(* #,##0_);_(* \(#,##0\);_(* &quot;-&quot;_);_(@_)" sourceLinked="0"/>
        <c:majorTickMark val="out"/>
        <c:minorTickMark val="none"/>
        <c:tickLblPos val="nextTo"/>
        <c:crossAx val="2145522800"/>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summary!$J$207:$J$211</c:f>
              <c:numCache>
                <c:formatCode>_(* #,##0.00_);_(* \(#,##0.00\);_(* "-"??_);_(@_)</c:formatCode>
                <c:ptCount val="5"/>
                <c:pt idx="0">
                  <c:v>3.8095238095238098</c:v>
                </c:pt>
                <c:pt idx="1">
                  <c:v>3.8095238095238098</c:v>
                </c:pt>
                <c:pt idx="2">
                  <c:v>4</c:v>
                </c:pt>
                <c:pt idx="3">
                  <c:v>0</c:v>
                </c:pt>
                <c:pt idx="4">
                  <c:v>1.0909090909090908</c:v>
                </c:pt>
              </c:numCache>
            </c:numRef>
          </c:val>
          <c:extLst>
            <c:ext xmlns:c16="http://schemas.microsoft.com/office/drawing/2014/chart" uri="{C3380CC4-5D6E-409C-BE32-E72D297353CC}">
              <c16:uniqueId val="{00000000-E470-4D75-9456-4DBB3FBB7C3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summary!$J$215:$J$219</c:f>
              <c:numCache>
                <c:formatCode>_(* #,##0.00_);_(* \(#,##0.00\);_(* "-"??_);_(@_)</c:formatCode>
                <c:ptCount val="5"/>
                <c:pt idx="0">
                  <c:v>4</c:v>
                </c:pt>
                <c:pt idx="1">
                  <c:v>4</c:v>
                </c:pt>
                <c:pt idx="2">
                  <c:v>3.0017825311942961</c:v>
                </c:pt>
                <c:pt idx="3">
                  <c:v>0</c:v>
                </c:pt>
                <c:pt idx="4">
                  <c:v>2</c:v>
                </c:pt>
              </c:numCache>
            </c:numRef>
          </c:val>
          <c:extLst>
            <c:ext xmlns:c16="http://schemas.microsoft.com/office/drawing/2014/chart" uri="{C3380CC4-5D6E-409C-BE32-E72D297353CC}">
              <c16:uniqueId val="{00000001-E470-4D75-9456-4DBB3FBB7C3E}"/>
            </c:ext>
          </c:extLst>
        </c:ser>
        <c:dLbls>
          <c:showLegendKey val="0"/>
          <c:showVal val="0"/>
          <c:showCatName val="0"/>
          <c:showSerName val="0"/>
          <c:showPercent val="0"/>
          <c:showBubbleSize val="0"/>
        </c:dLbls>
        <c:gapWidth val="150"/>
        <c:shape val="box"/>
        <c:axId val="-2102828368"/>
        <c:axId val="-2102827008"/>
        <c:axId val="0"/>
      </c:bar3DChart>
      <c:catAx>
        <c:axId val="-2102828368"/>
        <c:scaling>
          <c:orientation val="minMax"/>
        </c:scaling>
        <c:delete val="0"/>
        <c:axPos val="b"/>
        <c:numFmt formatCode="General" sourceLinked="1"/>
        <c:majorTickMark val="out"/>
        <c:minorTickMark val="none"/>
        <c:tickLblPos val="nextTo"/>
        <c:crossAx val="-2102827008"/>
        <c:crosses val="autoZero"/>
        <c:auto val="1"/>
        <c:lblAlgn val="ctr"/>
        <c:lblOffset val="100"/>
        <c:noMultiLvlLbl val="0"/>
      </c:catAx>
      <c:valAx>
        <c:axId val="-2102827008"/>
        <c:scaling>
          <c:orientation val="minMax"/>
          <c:max val="4"/>
        </c:scaling>
        <c:delete val="0"/>
        <c:axPos val="l"/>
        <c:majorGridlines/>
        <c:numFmt formatCode="_(* #,##0_);_(* \(#,##0\);_(* &quot;-&quot;_);_(@_)" sourceLinked="0"/>
        <c:majorTickMark val="out"/>
        <c:minorTickMark val="none"/>
        <c:tickLblPos val="nextTo"/>
        <c:crossAx val="-2102828368"/>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summary!$H$207:$H$211</c:f>
              <c:numCache>
                <c:formatCode>_(* #,##0.00_);_(* \(#,##0.00\);_(* "-"??_);_(@_)</c:formatCode>
                <c:ptCount val="5"/>
                <c:pt idx="0">
                  <c:v>4</c:v>
                </c:pt>
                <c:pt idx="1">
                  <c:v>4</c:v>
                </c:pt>
                <c:pt idx="2">
                  <c:v>4</c:v>
                </c:pt>
                <c:pt idx="3">
                  <c:v>0</c:v>
                </c:pt>
                <c:pt idx="4">
                  <c:v>4</c:v>
                </c:pt>
              </c:numCache>
            </c:numRef>
          </c:val>
          <c:extLst>
            <c:ext xmlns:c16="http://schemas.microsoft.com/office/drawing/2014/chart" uri="{C3380CC4-5D6E-409C-BE32-E72D297353CC}">
              <c16:uniqueId val="{00000000-CEF6-447E-A8D2-5A9CA84C7CE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summary!$H$215:$H$219</c:f>
              <c:numCache>
                <c:formatCode>_(* #,##0.00_);_(* \(#,##0.00\);_(* "-"??_);_(@_)</c:formatCode>
                <c:ptCount val="5"/>
                <c:pt idx="0">
                  <c:v>4</c:v>
                </c:pt>
                <c:pt idx="1">
                  <c:v>4</c:v>
                </c:pt>
                <c:pt idx="2">
                  <c:v>3.0990990990990994</c:v>
                </c:pt>
                <c:pt idx="3">
                  <c:v>0</c:v>
                </c:pt>
                <c:pt idx="4">
                  <c:v>4</c:v>
                </c:pt>
              </c:numCache>
            </c:numRef>
          </c:val>
          <c:extLst>
            <c:ext xmlns:c16="http://schemas.microsoft.com/office/drawing/2014/chart" uri="{C3380CC4-5D6E-409C-BE32-E72D297353CC}">
              <c16:uniqueId val="{00000001-CEF6-447E-A8D2-5A9CA84C7CEE}"/>
            </c:ext>
          </c:extLst>
        </c:ser>
        <c:dLbls>
          <c:showLegendKey val="0"/>
          <c:showVal val="0"/>
          <c:showCatName val="0"/>
          <c:showSerName val="0"/>
          <c:showPercent val="0"/>
          <c:showBubbleSize val="0"/>
        </c:dLbls>
        <c:gapWidth val="150"/>
        <c:shape val="box"/>
        <c:axId val="-2103335648"/>
        <c:axId val="-2103334288"/>
        <c:axId val="0"/>
      </c:bar3DChart>
      <c:catAx>
        <c:axId val="-2103335648"/>
        <c:scaling>
          <c:orientation val="minMax"/>
        </c:scaling>
        <c:delete val="0"/>
        <c:axPos val="b"/>
        <c:numFmt formatCode="General" sourceLinked="1"/>
        <c:majorTickMark val="out"/>
        <c:minorTickMark val="none"/>
        <c:tickLblPos val="nextTo"/>
        <c:crossAx val="-2103334288"/>
        <c:crosses val="autoZero"/>
        <c:auto val="1"/>
        <c:lblAlgn val="ctr"/>
        <c:lblOffset val="100"/>
        <c:noMultiLvlLbl val="0"/>
      </c:catAx>
      <c:valAx>
        <c:axId val="-2103334288"/>
        <c:scaling>
          <c:orientation val="minMax"/>
          <c:max val="4"/>
        </c:scaling>
        <c:delete val="0"/>
        <c:axPos val="l"/>
        <c:majorGridlines/>
        <c:numFmt formatCode="_(* #,##0_);_(* \(#,##0\);_(* &quot;-&quot;_);_(@_)" sourceLinked="0"/>
        <c:majorTickMark val="out"/>
        <c:minorTickMark val="none"/>
        <c:tickLblPos val="nextTo"/>
        <c:crossAx val="-2103335648"/>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1"/>
              <c:numFmt formatCode="#,##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9A9-7A43-A886-94CE2ABDFEB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summary!$C$207:$C$211</c:f>
              <c:numCache>
                <c:formatCode>_(* #,##0.00_);_(* \(#,##0.00\);_(* "-"??_);_(@_)</c:formatCode>
                <c:ptCount val="5"/>
                <c:pt idx="0">
                  <c:v>3.3489701617918008</c:v>
                </c:pt>
                <c:pt idx="1">
                  <c:v>3.4365060529603877</c:v>
                </c:pt>
                <c:pt idx="2">
                  <c:v>4</c:v>
                </c:pt>
                <c:pt idx="3">
                  <c:v>0</c:v>
                </c:pt>
                <c:pt idx="4">
                  <c:v>2.0276497695852536</c:v>
                </c:pt>
              </c:numCache>
            </c:numRef>
          </c:val>
          <c:extLst>
            <c:ext xmlns:c16="http://schemas.microsoft.com/office/drawing/2014/chart" uri="{C3380CC4-5D6E-409C-BE32-E72D297353CC}">
              <c16:uniqueId val="{00000001-DB69-427B-B897-BD66FA27DB1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summary!$C$215:$C$219</c:f>
              <c:numCache>
                <c:formatCode>_(* #,##0.00_);_(* \(#,##0.00\);_(* "-"??_);_(@_)</c:formatCode>
                <c:ptCount val="5"/>
                <c:pt idx="0">
                  <c:v>4</c:v>
                </c:pt>
                <c:pt idx="1">
                  <c:v>4</c:v>
                </c:pt>
                <c:pt idx="2">
                  <c:v>3.110510944282471</c:v>
                </c:pt>
                <c:pt idx="3">
                  <c:v>0</c:v>
                </c:pt>
                <c:pt idx="4">
                  <c:v>2.4554455445544554</c:v>
                </c:pt>
              </c:numCache>
            </c:numRef>
          </c:val>
          <c:extLst>
            <c:ext xmlns:c16="http://schemas.microsoft.com/office/drawing/2014/chart" uri="{C3380CC4-5D6E-409C-BE32-E72D297353CC}">
              <c16:uniqueId val="{00000002-DB69-427B-B897-BD66FA27DB1A}"/>
            </c:ext>
          </c:extLst>
        </c:ser>
        <c:dLbls>
          <c:showLegendKey val="0"/>
          <c:showVal val="0"/>
          <c:showCatName val="0"/>
          <c:showSerName val="0"/>
          <c:showPercent val="0"/>
          <c:showBubbleSize val="0"/>
        </c:dLbls>
        <c:gapWidth val="150"/>
        <c:shape val="box"/>
        <c:axId val="1799100304"/>
        <c:axId val="1799102352"/>
        <c:axId val="0"/>
      </c:bar3DChart>
      <c:catAx>
        <c:axId val="1799100304"/>
        <c:scaling>
          <c:orientation val="minMax"/>
        </c:scaling>
        <c:delete val="0"/>
        <c:axPos val="b"/>
        <c:numFmt formatCode="General" sourceLinked="1"/>
        <c:majorTickMark val="out"/>
        <c:minorTickMark val="none"/>
        <c:tickLblPos val="nextTo"/>
        <c:crossAx val="1799102352"/>
        <c:crosses val="autoZero"/>
        <c:auto val="1"/>
        <c:lblAlgn val="ctr"/>
        <c:lblOffset val="100"/>
        <c:noMultiLvlLbl val="0"/>
      </c:catAx>
      <c:valAx>
        <c:axId val="1799102352"/>
        <c:scaling>
          <c:orientation val="minMax"/>
          <c:max val="4"/>
        </c:scaling>
        <c:delete val="0"/>
        <c:axPos val="l"/>
        <c:majorGridlines/>
        <c:numFmt formatCode="_(* #,##0_);_(* \(#,##0\);_(* &quot;-&quot;_);_(@_)" sourceLinked="0"/>
        <c:majorTickMark val="out"/>
        <c:minorTickMark val="none"/>
        <c:tickLblPos val="nextTo"/>
        <c:crossAx val="179910030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summary!$L$207:$L$211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01A6-4F7E-B3CF-8EDCFFD657C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summary!$L$215:$L$219</c:f>
              <c:numCache>
                <c:formatCode>0.00</c:formatCode>
                <c:ptCount val="5"/>
                <c:pt idx="0">
                  <c:v>2.8571428571428572</c:v>
                </c:pt>
                <c:pt idx="1">
                  <c:v>3.0222222222222221</c:v>
                </c:pt>
                <c:pt idx="2">
                  <c:v>3.7296037296037299</c:v>
                </c:pt>
                <c:pt idx="3">
                  <c:v>0</c:v>
                </c:pt>
                <c:pt idx="4">
                  <c:v>0.96551724137931039</c:v>
                </c:pt>
              </c:numCache>
            </c:numRef>
          </c:val>
          <c:extLst>
            <c:ext xmlns:c16="http://schemas.microsoft.com/office/drawing/2014/chart" uri="{C3380CC4-5D6E-409C-BE32-E72D297353CC}">
              <c16:uniqueId val="{00000001-01A6-4F7E-B3CF-8EDCFFD657CA}"/>
            </c:ext>
          </c:extLst>
        </c:ser>
        <c:dLbls>
          <c:showLegendKey val="0"/>
          <c:showVal val="0"/>
          <c:showCatName val="0"/>
          <c:showSerName val="0"/>
          <c:showPercent val="0"/>
          <c:showBubbleSize val="0"/>
        </c:dLbls>
        <c:gapWidth val="150"/>
        <c:shape val="box"/>
        <c:axId val="2073340064"/>
        <c:axId val="2073342112"/>
        <c:axId val="0"/>
      </c:bar3DChart>
      <c:catAx>
        <c:axId val="2073340064"/>
        <c:scaling>
          <c:orientation val="minMax"/>
        </c:scaling>
        <c:delete val="0"/>
        <c:axPos val="b"/>
        <c:numFmt formatCode="General" sourceLinked="1"/>
        <c:majorTickMark val="out"/>
        <c:minorTickMark val="none"/>
        <c:tickLblPos val="nextTo"/>
        <c:crossAx val="2073342112"/>
        <c:crosses val="autoZero"/>
        <c:auto val="1"/>
        <c:lblAlgn val="ctr"/>
        <c:lblOffset val="100"/>
        <c:noMultiLvlLbl val="0"/>
      </c:catAx>
      <c:valAx>
        <c:axId val="2073342112"/>
        <c:scaling>
          <c:orientation val="minMax"/>
          <c:max val="4"/>
        </c:scaling>
        <c:delete val="0"/>
        <c:axPos val="l"/>
        <c:majorGridlines/>
        <c:numFmt formatCode="_(* #,##0_);_(* \(#,##0\);_(* &quot;-&quot;_);_(@_)" sourceLinked="0"/>
        <c:majorTickMark val="out"/>
        <c:minorTickMark val="none"/>
        <c:tickLblPos val="nextTo"/>
        <c:crossAx val="207334006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1D8F-1242-9F6F-6584305DEA8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summary!$M$207:$M$211</c:f>
              <c:numCache>
                <c:formatCode>General</c:formatCode>
                <c:ptCount val="5"/>
                <c:pt idx="0">
                  <c:v>2.5675485008818342</c:v>
                </c:pt>
                <c:pt idx="1">
                  <c:v>2.5675485008818342</c:v>
                </c:pt>
                <c:pt idx="2">
                  <c:v>3.1879863056333644</c:v>
                </c:pt>
                <c:pt idx="3">
                  <c:v>0</c:v>
                </c:pt>
                <c:pt idx="4" formatCode="_(* #,##0.00_);_(* \(#,##0.00\);_(* &quot;-&quot;??_);_(@_)">
                  <c:v>1.8181818181818181</c:v>
                </c:pt>
              </c:numCache>
            </c:numRef>
          </c:val>
          <c:extLst>
            <c:ext xmlns:c16="http://schemas.microsoft.com/office/drawing/2014/chart" uri="{C3380CC4-5D6E-409C-BE32-E72D297353CC}">
              <c16:uniqueId val="{00000001-6246-4102-94BF-E07EB97F359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summary!$M$215:$M$219</c:f>
              <c:numCache>
                <c:formatCode>General</c:formatCode>
                <c:ptCount val="5"/>
                <c:pt idx="0">
                  <c:v>4</c:v>
                </c:pt>
                <c:pt idx="1">
                  <c:v>4</c:v>
                </c:pt>
                <c:pt idx="2">
                  <c:v>2.1192384676255642</c:v>
                </c:pt>
                <c:pt idx="3">
                  <c:v>0</c:v>
                </c:pt>
                <c:pt idx="4" formatCode="_(* #,##0.00_);_(* \(#,##0.00\);_(* &quot;-&quot;??_);_(@_)">
                  <c:v>1.0666666666666667</c:v>
                </c:pt>
              </c:numCache>
            </c:numRef>
          </c:val>
          <c:extLst>
            <c:ext xmlns:c16="http://schemas.microsoft.com/office/drawing/2014/chart" uri="{C3380CC4-5D6E-409C-BE32-E72D297353CC}">
              <c16:uniqueId val="{00000002-6246-4102-94BF-E07EB97F3595}"/>
            </c:ext>
          </c:extLst>
        </c:ser>
        <c:dLbls>
          <c:showLegendKey val="0"/>
          <c:showVal val="0"/>
          <c:showCatName val="0"/>
          <c:showSerName val="0"/>
          <c:showPercent val="0"/>
          <c:showBubbleSize val="0"/>
        </c:dLbls>
        <c:gapWidth val="150"/>
        <c:shape val="box"/>
        <c:axId val="-2142599168"/>
        <c:axId val="-2142706272"/>
        <c:axId val="0"/>
      </c:bar3DChart>
      <c:catAx>
        <c:axId val="-2142599168"/>
        <c:scaling>
          <c:orientation val="minMax"/>
        </c:scaling>
        <c:delete val="0"/>
        <c:axPos val="b"/>
        <c:numFmt formatCode="General" sourceLinked="0"/>
        <c:majorTickMark val="out"/>
        <c:minorTickMark val="none"/>
        <c:tickLblPos val="nextTo"/>
        <c:crossAx val="-2142706272"/>
        <c:crosses val="autoZero"/>
        <c:auto val="1"/>
        <c:lblAlgn val="ctr"/>
        <c:lblOffset val="100"/>
        <c:noMultiLvlLbl val="0"/>
      </c:catAx>
      <c:valAx>
        <c:axId val="-2142706272"/>
        <c:scaling>
          <c:orientation val="minMax"/>
          <c:max val="4"/>
        </c:scaling>
        <c:delete val="0"/>
        <c:axPos val="l"/>
        <c:majorGridlines/>
        <c:numFmt formatCode="_(* #,##0_);_(* \(#,##0\);_(* &quot;-&quot;_);_(@_)" sourceLinked="0"/>
        <c:majorTickMark val="out"/>
        <c:minorTickMark val="none"/>
        <c:tickLblPos val="nextTo"/>
        <c:crossAx val="-2142599168"/>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 December 2017</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6.3919252889415495E-2"/>
          <c:y val="9.0855704883410202E-2"/>
          <c:w val="0.88041655213732295"/>
          <c:h val="0.67010012010599895"/>
        </c:manualLayout>
      </c:layout>
      <c:bar3DChart>
        <c:barDir val="col"/>
        <c:grouping val="clustered"/>
        <c:varyColors val="0"/>
        <c:ser>
          <c:idx val="0"/>
          <c:order val="0"/>
          <c:tx>
            <c:strRef>
              <c:f>referrals!$A$56</c:f>
              <c:strCache>
                <c:ptCount val="1"/>
                <c:pt idx="0">
                  <c:v>A-CRA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referrals!$F$56</c:f>
              <c:numCache>
                <c:formatCode>General</c:formatCode>
                <c:ptCount val="1"/>
                <c:pt idx="0">
                  <c:v>0</c:v>
                </c:pt>
              </c:numCache>
            </c:numRef>
          </c:val>
          <c:extLst>
            <c:ext xmlns:c16="http://schemas.microsoft.com/office/drawing/2014/chart" uri="{C3380CC4-5D6E-409C-BE32-E72D297353CC}">
              <c16:uniqueId val="{0000000C-0BF7-4978-AE12-F2410F92BA75}"/>
            </c:ext>
          </c:extLst>
        </c:ser>
        <c:ser>
          <c:idx val="1"/>
          <c:order val="1"/>
          <c:tx>
            <c:strRef>
              <c:f>referrals!$A$57</c:f>
              <c:strCache>
                <c:ptCount val="1"/>
                <c:pt idx="0">
                  <c:v>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referrals!$F$57</c:f>
              <c:numCache>
                <c:formatCode>General</c:formatCode>
                <c:ptCount val="1"/>
                <c:pt idx="0">
                  <c:v>10</c:v>
                </c:pt>
              </c:numCache>
            </c:numRef>
          </c:val>
          <c:extLst>
            <c:ext xmlns:c16="http://schemas.microsoft.com/office/drawing/2014/chart" uri="{C3380CC4-5D6E-409C-BE32-E72D297353CC}">
              <c16:uniqueId val="{00000000-530C-45AF-8EEF-ED22E98A6398}"/>
            </c:ext>
          </c:extLst>
        </c:ser>
        <c:ser>
          <c:idx val="2"/>
          <c:order val="2"/>
          <c:tx>
            <c:strRef>
              <c:f>referrals!$A$58</c:f>
              <c:strCache>
                <c:ptCount val="1"/>
                <c:pt idx="0">
                  <c:v>TF-CBT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referrals!$F$58</c:f>
              <c:numCache>
                <c:formatCode>General</c:formatCode>
                <c:ptCount val="1"/>
                <c:pt idx="0">
                  <c:v>3</c:v>
                </c:pt>
              </c:numCache>
            </c:numRef>
          </c:val>
          <c:extLst>
            <c:ext xmlns:c16="http://schemas.microsoft.com/office/drawing/2014/chart" uri="{C3380CC4-5D6E-409C-BE32-E72D297353CC}">
              <c16:uniqueId val="{00000001-530C-45AF-8EEF-ED22E98A6398}"/>
            </c:ext>
          </c:extLst>
        </c:ser>
        <c:ser>
          <c:idx val="3"/>
          <c:order val="3"/>
          <c:tx>
            <c:strRef>
              <c:f>referrals!$A$59</c:f>
              <c:strCache>
                <c:ptCount val="1"/>
                <c:pt idx="0">
                  <c:v>MST/MST-PSB</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referrals!$F$59</c:f>
              <c:numCache>
                <c:formatCode>General</c:formatCode>
                <c:ptCount val="1"/>
                <c:pt idx="0">
                  <c:v>0</c:v>
                </c:pt>
              </c:numCache>
            </c:numRef>
          </c:val>
          <c:extLst>
            <c:ext xmlns:c16="http://schemas.microsoft.com/office/drawing/2014/chart" uri="{C3380CC4-5D6E-409C-BE32-E72D297353CC}">
              <c16:uniqueId val="{00000002-530C-45AF-8EEF-ED22E98A6398}"/>
            </c:ext>
          </c:extLst>
        </c:ser>
        <c:ser>
          <c:idx val="4"/>
          <c:order val="4"/>
          <c:tx>
            <c:strRef>
              <c:f>referrals!$A$60</c:f>
              <c:strCache>
                <c:ptCount val="1"/>
                <c:pt idx="0">
                  <c:v>PCIT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referrals!$F$60</c:f>
              <c:numCache>
                <c:formatCode>General</c:formatCode>
                <c:ptCount val="1"/>
                <c:pt idx="0">
                  <c:v>5</c:v>
                </c:pt>
              </c:numCache>
            </c:numRef>
          </c:val>
          <c:extLst>
            <c:ext xmlns:c16="http://schemas.microsoft.com/office/drawing/2014/chart" uri="{C3380CC4-5D6E-409C-BE32-E72D297353CC}">
              <c16:uniqueId val="{00000003-530C-45AF-8EEF-ED22E98A6398}"/>
            </c:ext>
          </c:extLst>
        </c:ser>
        <c:ser>
          <c:idx val="5"/>
          <c:order val="5"/>
          <c:tx>
            <c:strRef>
              <c:f>referrals!$A$61</c:f>
              <c:strCache>
                <c:ptCount val="1"/>
                <c:pt idx="0">
                  <c:v>CPP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referrals!$F$61</c:f>
              <c:numCache>
                <c:formatCode>General</c:formatCode>
                <c:ptCount val="1"/>
                <c:pt idx="0">
                  <c:v>0</c:v>
                </c:pt>
              </c:numCache>
            </c:numRef>
          </c:val>
          <c:extLst>
            <c:ext xmlns:c16="http://schemas.microsoft.com/office/drawing/2014/chart" uri="{C3380CC4-5D6E-409C-BE32-E72D297353CC}">
              <c16:uniqueId val="{00000004-530C-45AF-8EEF-ED22E98A6398}"/>
            </c:ext>
          </c:extLst>
        </c:ser>
        <c:ser>
          <c:idx val="7"/>
          <c:order val="6"/>
          <c:tx>
            <c:strRef>
              <c:f>referrals!$A$63</c:f>
              <c:strCache>
                <c:ptCount val="1"/>
                <c:pt idx="0">
                  <c:v>TST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referrals!$F$63</c:f>
              <c:numCache>
                <c:formatCode>General</c:formatCode>
                <c:ptCount val="1"/>
                <c:pt idx="0">
                  <c:v>1</c:v>
                </c:pt>
              </c:numCache>
            </c:numRef>
          </c:val>
          <c:extLst>
            <c:ext xmlns:c16="http://schemas.microsoft.com/office/drawing/2014/chart" uri="{C3380CC4-5D6E-409C-BE32-E72D297353CC}">
              <c16:uniqueId val="{00000005-530C-45AF-8EEF-ED22E98A6398}"/>
            </c:ext>
          </c:extLst>
        </c:ser>
        <c:ser>
          <c:idx val="6"/>
          <c:order val="7"/>
          <c:tx>
            <c:strRef>
              <c:f>referrals!$A$62</c:f>
              <c:strCache>
                <c:ptCount val="1"/>
                <c:pt idx="0">
                  <c:v>TIP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referrals!$F$62</c:f>
              <c:numCache>
                <c:formatCode>General</c:formatCode>
                <c:ptCount val="1"/>
                <c:pt idx="0">
                  <c:v>10</c:v>
                </c:pt>
              </c:numCache>
            </c:numRef>
          </c:val>
          <c:extLst>
            <c:ext xmlns:c16="http://schemas.microsoft.com/office/drawing/2014/chart" uri="{C3380CC4-5D6E-409C-BE32-E72D297353CC}">
              <c16:uniqueId val="{00000006-530C-45AF-8EEF-ED22E98A6398}"/>
            </c:ext>
          </c:extLst>
        </c:ser>
        <c:dLbls>
          <c:showLegendKey val="0"/>
          <c:showVal val="0"/>
          <c:showCatName val="0"/>
          <c:showSerName val="0"/>
          <c:showPercent val="0"/>
          <c:showBubbleSize val="0"/>
        </c:dLbls>
        <c:gapWidth val="50"/>
        <c:gapDepth val="50"/>
        <c:shape val="box"/>
        <c:axId val="1799419488"/>
        <c:axId val="1798749024"/>
        <c:axId val="0"/>
      </c:bar3DChart>
      <c:catAx>
        <c:axId val="1799419488"/>
        <c:scaling>
          <c:orientation val="minMax"/>
        </c:scaling>
        <c:delete val="1"/>
        <c:axPos val="b"/>
        <c:numFmt formatCode="General" sourceLinked="0"/>
        <c:majorTickMark val="out"/>
        <c:minorTickMark val="none"/>
        <c:tickLblPos val="nextTo"/>
        <c:crossAx val="1798749024"/>
        <c:crosses val="autoZero"/>
        <c:auto val="1"/>
        <c:lblAlgn val="ctr"/>
        <c:lblOffset val="100"/>
        <c:noMultiLvlLbl val="0"/>
      </c:catAx>
      <c:valAx>
        <c:axId val="1798749024"/>
        <c:scaling>
          <c:orientation val="minMax"/>
        </c:scaling>
        <c:delete val="0"/>
        <c:axPos val="l"/>
        <c:majorGridlines/>
        <c:numFmt formatCode="General" sourceLinked="1"/>
        <c:majorTickMark val="out"/>
        <c:minorTickMark val="none"/>
        <c:tickLblPos val="nextTo"/>
        <c:crossAx val="17994194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aseline="0"/>
              <a:t>Referrals by Model </a:t>
            </a:r>
            <a:r>
              <a:rPr lang="en-US" sz="1600"/>
              <a:t>-</a:t>
            </a:r>
            <a:r>
              <a:rPr lang="en-US" sz="1600" baseline="0"/>
              <a:t> December 2017</a:t>
            </a:r>
            <a:endParaRPr lang="en-US" sz="1600"/>
          </a:p>
        </c:rich>
      </c:tx>
      <c:layout>
        <c:manualLayout>
          <c:xMode val="edge"/>
          <c:yMode val="edge"/>
          <c:x val="0.229013779527559"/>
          <c:y val="2.680067001675039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referrals!$F$56:$F$63</c:f>
              <c:numCache>
                <c:formatCode>General</c:formatCode>
                <c:ptCount val="8"/>
                <c:pt idx="0">
                  <c:v>0</c:v>
                </c:pt>
                <c:pt idx="1">
                  <c:v>10</c:v>
                </c:pt>
                <c:pt idx="2">
                  <c:v>3</c:v>
                </c:pt>
                <c:pt idx="3">
                  <c:v>0</c:v>
                </c:pt>
                <c:pt idx="4">
                  <c:v>5</c:v>
                </c:pt>
                <c:pt idx="5">
                  <c:v>0</c:v>
                </c:pt>
                <c:pt idx="6">
                  <c:v>10</c:v>
                </c:pt>
                <c:pt idx="7">
                  <c:v>1</c:v>
                </c:pt>
              </c:numCache>
            </c:numRef>
          </c:val>
          <c:extLst>
            <c:ext xmlns:c16="http://schemas.microsoft.com/office/drawing/2014/chart" uri="{C3380CC4-5D6E-409C-BE32-E72D297353CC}">
              <c16:uniqueId val="{0000000A-8543-4285-86F8-74E52F074C90}"/>
            </c:ext>
          </c:extLst>
        </c:ser>
        <c:dLbls>
          <c:showLegendKey val="0"/>
          <c:showVal val="0"/>
          <c:showCatName val="0"/>
          <c:showSerName val="0"/>
          <c:showPercent val="0"/>
          <c:showBubbleSize val="0"/>
          <c:showLeaderLines val="1"/>
        </c:dLbls>
      </c:pie3DChart>
    </c:plotArea>
    <c:legend>
      <c:legendPos val="b"/>
      <c:overlay val="0"/>
      <c:txPr>
        <a:bodyPr/>
        <a:lstStyle/>
        <a:p>
          <a:pPr rtl="0">
            <a:defRPr/>
          </a:pPr>
          <a:endParaRPr lang="en-US"/>
        </a:p>
      </c:txPr>
    </c:legend>
    <c:plotVisOnly val="1"/>
    <c:dispBlanksAs val="zero"/>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data!$O$2</c:f>
              <c:strCache>
                <c:ptCount val="1"/>
                <c:pt idx="0">
                  <c:v>Staffing %</c:v>
                </c:pt>
              </c:strCache>
            </c:strRef>
          </c:tx>
          <c:cat>
            <c:strRef>
              <c:f>data!$H$3:$H$9</c:f>
              <c:strCache>
                <c:ptCount val="7"/>
                <c:pt idx="0">
                  <c:v>Jul-17</c:v>
                </c:pt>
                <c:pt idx="1">
                  <c:v>Aug-17</c:v>
                </c:pt>
                <c:pt idx="2">
                  <c:v>Sep-17</c:v>
                </c:pt>
                <c:pt idx="3">
                  <c:v>Oct-17</c:v>
                </c:pt>
                <c:pt idx="4">
                  <c:v>Nov-17</c:v>
                </c:pt>
                <c:pt idx="5">
                  <c:v>Dec-17</c:v>
                </c:pt>
                <c:pt idx="6">
                  <c:v>Ave.</c:v>
                </c:pt>
              </c:strCache>
            </c:strRef>
          </c:cat>
          <c:val>
            <c:numRef>
              <c:f>data!$O$3:$O$9</c:f>
              <c:numCache>
                <c:formatCode>0%</c:formatCode>
                <c:ptCount val="7"/>
                <c:pt idx="0">
                  <c:v>1.1705426356589148</c:v>
                </c:pt>
                <c:pt idx="1">
                  <c:v>1.1640625</c:v>
                </c:pt>
                <c:pt idx="2">
                  <c:v>1.1015625</c:v>
                </c:pt>
                <c:pt idx="3">
                  <c:v>0.85492227979274615</c:v>
                </c:pt>
                <c:pt idx="4">
                  <c:v>0.80225988700564976</c:v>
                </c:pt>
                <c:pt idx="5">
                  <c:v>0.8545454545454545</c:v>
                </c:pt>
              </c:numCache>
            </c:numRef>
          </c:val>
          <c:smooth val="0"/>
          <c:extLst>
            <c:ext xmlns:c16="http://schemas.microsoft.com/office/drawing/2014/chart" uri="{C3380CC4-5D6E-409C-BE32-E72D297353CC}">
              <c16:uniqueId val="{00000000-CB14-470A-B7C2-D18511E07237}"/>
            </c:ext>
          </c:extLst>
        </c:ser>
        <c:ser>
          <c:idx val="1"/>
          <c:order val="1"/>
          <c:tx>
            <c:strRef>
              <c:f>data!$O$12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Jul-17</c:v>
                </c:pt>
                <c:pt idx="1">
                  <c:v>Aug-17</c:v>
                </c:pt>
                <c:pt idx="2">
                  <c:v>Sep-17</c:v>
                </c:pt>
                <c:pt idx="3">
                  <c:v>Oct-17</c:v>
                </c:pt>
                <c:pt idx="4">
                  <c:v>Nov-17</c:v>
                </c:pt>
                <c:pt idx="5">
                  <c:v>Dec-17</c:v>
                </c:pt>
                <c:pt idx="6">
                  <c:v>Ave.</c:v>
                </c:pt>
              </c:strCache>
            </c:strRef>
          </c:cat>
          <c:val>
            <c:numRef>
              <c:f>data!$O$13:$O$19</c:f>
              <c:numCache>
                <c:formatCode>0%</c:formatCode>
                <c:ptCount val="7"/>
                <c:pt idx="6">
                  <c:v>1.02</c:v>
                </c:pt>
              </c:numCache>
            </c:numRef>
          </c:val>
          <c:smooth val="0"/>
          <c:extLs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July 2017 - December 2017</a:t>
            </a:r>
            <a:endParaRPr lang="en-US"/>
          </a:p>
        </c:rich>
      </c:tx>
      <c:overlay val="0"/>
    </c:title>
    <c:autoTitleDeleted val="0"/>
    <c:plotArea>
      <c:layout>
        <c:manualLayout>
          <c:layoutTarget val="inner"/>
          <c:xMode val="edge"/>
          <c:yMode val="edge"/>
          <c:x val="6.3919252889415495E-2"/>
          <c:y val="9.0855704883410202E-2"/>
          <c:w val="0.88041655213732295"/>
          <c:h val="0.67010012010599895"/>
        </c:manualLayout>
      </c:layout>
      <c:lineChart>
        <c:grouping val="standard"/>
        <c:varyColors val="0"/>
        <c:ser>
          <c:idx val="6"/>
          <c:order val="0"/>
          <c:tx>
            <c:strRef>
              <c:f>referrals!$A$56</c:f>
              <c:strCache>
                <c:ptCount val="1"/>
                <c:pt idx="0">
                  <c:v>A-CRA</c:v>
                </c:pt>
              </c:strCache>
            </c:strRef>
          </c:tx>
          <c:spPr>
            <a:ln>
              <a:solidFill>
                <a:schemeClr val="accent1"/>
              </a:solidFill>
            </a:ln>
          </c:spPr>
          <c:marker>
            <c:spPr>
              <a:solidFill>
                <a:schemeClr val="accent1"/>
              </a:solidFill>
              <a:ln>
                <a:solidFill>
                  <a:schemeClr val="accent1"/>
                </a:solidFill>
              </a:ln>
            </c:spPr>
          </c:marker>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referrals!$F$56:$K$56</c:f>
              <c:numCache>
                <c:formatCode>General</c:formatCode>
                <c:ptCount val="6"/>
                <c:pt idx="0">
                  <c:v>0</c:v>
                </c:pt>
                <c:pt idx="1">
                  <c:v>0</c:v>
                </c:pt>
                <c:pt idx="2">
                  <c:v>0</c:v>
                </c:pt>
                <c:pt idx="3">
                  <c:v>11</c:v>
                </c:pt>
                <c:pt idx="4">
                  <c:v>15</c:v>
                </c:pt>
                <c:pt idx="5">
                  <c:v>5</c:v>
                </c:pt>
              </c:numCache>
            </c:numRef>
          </c:val>
          <c:smooth val="0"/>
          <c:extLst>
            <c:ext xmlns:c16="http://schemas.microsoft.com/office/drawing/2014/chart" uri="{C3380CC4-5D6E-409C-BE32-E72D297353CC}">
              <c16:uniqueId val="{00000000-A451-4997-8940-E88F694F3B8E}"/>
            </c:ext>
          </c:extLst>
        </c:ser>
        <c:ser>
          <c:idx val="0"/>
          <c:order val="1"/>
          <c:tx>
            <c:strRef>
              <c:f>referrals!$A$57</c:f>
              <c:strCache>
                <c:ptCount val="1"/>
                <c:pt idx="0">
                  <c:v>FFT</c:v>
                </c:pt>
              </c:strCache>
            </c:strRef>
          </c:tx>
          <c:spPr>
            <a:ln>
              <a:solidFill>
                <a:schemeClr val="accent2"/>
              </a:solidFill>
            </a:ln>
          </c:spPr>
          <c:marker>
            <c:spPr>
              <a:solidFill>
                <a:schemeClr val="accent2"/>
              </a:solidFill>
              <a:ln>
                <a:solidFill>
                  <a:schemeClr val="accent2"/>
                </a:solidFill>
              </a:ln>
            </c:spPr>
          </c:marker>
          <c:dPt>
            <c:idx val="6"/>
            <c:bubble3D val="0"/>
            <c:extLst>
              <c:ext xmlns:c16="http://schemas.microsoft.com/office/drawing/2014/chart" uri="{C3380CC4-5D6E-409C-BE32-E72D297353CC}">
                <c16:uniqueId val="{00000003-A451-4997-8940-E88F694F3B8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referrals!$F$57:$K$57</c:f>
              <c:numCache>
                <c:formatCode>General</c:formatCode>
                <c:ptCount val="6"/>
                <c:pt idx="0">
                  <c:v>10</c:v>
                </c:pt>
                <c:pt idx="1">
                  <c:v>10</c:v>
                </c:pt>
                <c:pt idx="2">
                  <c:v>20</c:v>
                </c:pt>
                <c:pt idx="3">
                  <c:v>7</c:v>
                </c:pt>
                <c:pt idx="4">
                  <c:v>11</c:v>
                </c:pt>
                <c:pt idx="5">
                  <c:v>8</c:v>
                </c:pt>
              </c:numCache>
            </c:numRef>
          </c:val>
          <c:smooth val="0"/>
          <c:extLst>
            <c:ext xmlns:c16="http://schemas.microsoft.com/office/drawing/2014/chart" uri="{C3380CC4-5D6E-409C-BE32-E72D297353CC}">
              <c16:uniqueId val="{00000004-A451-4997-8940-E88F694F3B8E}"/>
            </c:ext>
          </c:extLst>
        </c:ser>
        <c:ser>
          <c:idx val="1"/>
          <c:order val="2"/>
          <c:tx>
            <c:strRef>
              <c:f>referrals!$A$58</c:f>
              <c:strCache>
                <c:ptCount val="1"/>
                <c:pt idx="0">
                  <c:v>TF-CBT</c:v>
                </c:pt>
              </c:strCache>
            </c:strRef>
          </c:tx>
          <c:spPr>
            <a:ln>
              <a:solidFill>
                <a:srgbClr val="00B050"/>
              </a:solidFill>
            </a:ln>
          </c:spPr>
          <c:marker>
            <c:spPr>
              <a:solidFill>
                <a:srgbClr val="00B050"/>
              </a:solidFill>
              <a:ln>
                <a:solidFill>
                  <a:srgbClr val="00B05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referrals!$F$58:$K$58</c:f>
              <c:numCache>
                <c:formatCode>General</c:formatCode>
                <c:ptCount val="6"/>
                <c:pt idx="0">
                  <c:v>3</c:v>
                </c:pt>
                <c:pt idx="1">
                  <c:v>9</c:v>
                </c:pt>
                <c:pt idx="2">
                  <c:v>10</c:v>
                </c:pt>
                <c:pt idx="3">
                  <c:v>13</c:v>
                </c:pt>
                <c:pt idx="4">
                  <c:v>2</c:v>
                </c:pt>
                <c:pt idx="5">
                  <c:v>8</c:v>
                </c:pt>
              </c:numCache>
            </c:numRef>
          </c:val>
          <c:smooth val="0"/>
          <c:extLst>
            <c:ext xmlns:c16="http://schemas.microsoft.com/office/drawing/2014/chart" uri="{C3380CC4-5D6E-409C-BE32-E72D297353CC}">
              <c16:uniqueId val="{00000005-A451-4997-8940-E88F694F3B8E}"/>
            </c:ext>
          </c:extLst>
        </c:ser>
        <c:ser>
          <c:idx val="2"/>
          <c:order val="3"/>
          <c:tx>
            <c:strRef>
              <c:f>referrals!$A$59</c:f>
              <c:strCache>
                <c:ptCount val="1"/>
                <c:pt idx="0">
                  <c:v>MST/MST-PSB</c:v>
                </c:pt>
              </c:strCache>
            </c:strRef>
          </c:tx>
          <c:spPr>
            <a:ln>
              <a:solidFill>
                <a:schemeClr val="accent4"/>
              </a:solidFill>
            </a:ln>
          </c:spPr>
          <c:marker>
            <c:spPr>
              <a:solidFill>
                <a:schemeClr val="accent4"/>
              </a:solidFill>
              <a:ln>
                <a:solidFill>
                  <a:schemeClr val="accent4"/>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referrals!$F$59:$K$59</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A451-4997-8940-E88F694F3B8E}"/>
            </c:ext>
          </c:extLst>
        </c:ser>
        <c:ser>
          <c:idx val="3"/>
          <c:order val="4"/>
          <c:tx>
            <c:strRef>
              <c:f>referrals!$A$60</c:f>
              <c:strCache>
                <c:ptCount val="1"/>
                <c:pt idx="0">
                  <c:v>PCIT</c:v>
                </c:pt>
              </c:strCache>
            </c:strRef>
          </c:tx>
          <c:spPr>
            <a:ln>
              <a:solidFill>
                <a:srgbClr val="00B0F0"/>
              </a:solidFill>
            </a:ln>
          </c:spPr>
          <c:marker>
            <c:spPr>
              <a:solidFill>
                <a:srgbClr val="00B0F0"/>
              </a:solidFill>
              <a:ln>
                <a:solidFill>
                  <a:srgbClr val="00B0F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referrals!$F$60:$K$60</c:f>
              <c:numCache>
                <c:formatCode>General</c:formatCode>
                <c:ptCount val="6"/>
                <c:pt idx="0">
                  <c:v>5</c:v>
                </c:pt>
                <c:pt idx="1">
                  <c:v>2</c:v>
                </c:pt>
                <c:pt idx="2">
                  <c:v>7</c:v>
                </c:pt>
                <c:pt idx="3">
                  <c:v>9</c:v>
                </c:pt>
                <c:pt idx="4">
                  <c:v>3</c:v>
                </c:pt>
                <c:pt idx="5">
                  <c:v>6</c:v>
                </c:pt>
              </c:numCache>
            </c:numRef>
          </c:val>
          <c:smooth val="0"/>
          <c:extLst>
            <c:ext xmlns:c16="http://schemas.microsoft.com/office/drawing/2014/chart" uri="{C3380CC4-5D6E-409C-BE32-E72D297353CC}">
              <c16:uniqueId val="{00000007-A451-4997-8940-E88F694F3B8E}"/>
            </c:ext>
          </c:extLst>
        </c:ser>
        <c:ser>
          <c:idx val="4"/>
          <c:order val="5"/>
          <c:tx>
            <c:strRef>
              <c:f>referrals!$A$61</c:f>
              <c:strCache>
                <c:ptCount val="1"/>
                <c:pt idx="0">
                  <c:v>CPP</c:v>
                </c:pt>
              </c:strCache>
            </c:strRef>
          </c:tx>
          <c:spPr>
            <a:ln>
              <a:solidFill>
                <a:srgbClr val="FFC000"/>
              </a:solidFill>
            </a:ln>
          </c:spPr>
          <c:marker>
            <c:spPr>
              <a:solidFill>
                <a:srgbClr val="FFC000"/>
              </a:solidFill>
              <a:ln>
                <a:solidFill>
                  <a:srgbClr val="FFC00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referrals!$F$61:$K$61</c:f>
              <c:numCache>
                <c:formatCode>General</c:formatCode>
                <c:ptCount val="6"/>
                <c:pt idx="0">
                  <c:v>0</c:v>
                </c:pt>
                <c:pt idx="1">
                  <c:v>0</c:v>
                </c:pt>
                <c:pt idx="2">
                  <c:v>0</c:v>
                </c:pt>
                <c:pt idx="3">
                  <c:v>0</c:v>
                </c:pt>
                <c:pt idx="4">
                  <c:v>0</c:v>
                </c:pt>
                <c:pt idx="5">
                  <c:v>1</c:v>
                </c:pt>
              </c:numCache>
            </c:numRef>
          </c:val>
          <c:smooth val="0"/>
          <c:extLst>
            <c:ext xmlns:c16="http://schemas.microsoft.com/office/drawing/2014/chart" uri="{C3380CC4-5D6E-409C-BE32-E72D297353CC}">
              <c16:uniqueId val="{00000008-A451-4997-8940-E88F694F3B8E}"/>
            </c:ext>
          </c:extLst>
        </c:ser>
        <c:ser>
          <c:idx val="7"/>
          <c:order val="6"/>
          <c:tx>
            <c:strRef>
              <c:f>referrals!$A$63</c:f>
              <c:strCache>
                <c:ptCount val="1"/>
                <c:pt idx="0">
                  <c:v>TST</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referrals!$F$63:$K$63</c:f>
              <c:numCache>
                <c:formatCode>General</c:formatCode>
                <c:ptCount val="6"/>
                <c:pt idx="0">
                  <c:v>1</c:v>
                </c:pt>
                <c:pt idx="1">
                  <c:v>0</c:v>
                </c:pt>
                <c:pt idx="2">
                  <c:v>1</c:v>
                </c:pt>
                <c:pt idx="3">
                  <c:v>1</c:v>
                </c:pt>
                <c:pt idx="4">
                  <c:v>1</c:v>
                </c:pt>
                <c:pt idx="5">
                  <c:v>4</c:v>
                </c:pt>
              </c:numCache>
            </c:numRef>
          </c:val>
          <c:smooth val="0"/>
          <c:extLst>
            <c:ext xmlns:c16="http://schemas.microsoft.com/office/drawing/2014/chart" uri="{C3380CC4-5D6E-409C-BE32-E72D297353CC}">
              <c16:uniqueId val="{0000000A-A451-4997-8940-E88F694F3B8E}"/>
            </c:ext>
          </c:extLst>
        </c:ser>
        <c:ser>
          <c:idx val="5"/>
          <c:order val="7"/>
          <c:tx>
            <c:strRef>
              <c:f>referrals!$A$62</c:f>
              <c:strCache>
                <c:ptCount val="1"/>
                <c:pt idx="0">
                  <c:v>TIP</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referrals!$F$55:$K$55</c:f>
              <c:numCache>
                <c:formatCode>mmm\-yy</c:formatCode>
                <c:ptCount val="6"/>
                <c:pt idx="0">
                  <c:v>43070</c:v>
                </c:pt>
                <c:pt idx="1">
                  <c:v>43040</c:v>
                </c:pt>
                <c:pt idx="2">
                  <c:v>43009</c:v>
                </c:pt>
                <c:pt idx="3">
                  <c:v>42979</c:v>
                </c:pt>
                <c:pt idx="4">
                  <c:v>42948</c:v>
                </c:pt>
                <c:pt idx="5">
                  <c:v>42917</c:v>
                </c:pt>
              </c:numCache>
            </c:numRef>
          </c:cat>
          <c:val>
            <c:numRef>
              <c:f>referrals!$F$62:$K$62</c:f>
              <c:numCache>
                <c:formatCode>General</c:formatCode>
                <c:ptCount val="6"/>
                <c:pt idx="0">
                  <c:v>10</c:v>
                </c:pt>
                <c:pt idx="1">
                  <c:v>17</c:v>
                </c:pt>
                <c:pt idx="2">
                  <c:v>32</c:v>
                </c:pt>
                <c:pt idx="3">
                  <c:v>21</c:v>
                </c:pt>
                <c:pt idx="4">
                  <c:v>29</c:v>
                </c:pt>
                <c:pt idx="5">
                  <c:v>33</c:v>
                </c:pt>
              </c:numCache>
            </c:numRef>
          </c:val>
          <c:smooth val="0"/>
          <c:extLst>
            <c:ext xmlns:c16="http://schemas.microsoft.com/office/drawing/2014/chart" uri="{C3380CC4-5D6E-409C-BE32-E72D297353CC}">
              <c16:uniqueId val="{00000009-A451-4997-8940-E88F694F3B8E}"/>
            </c:ext>
          </c:extLst>
        </c:ser>
        <c:dLbls>
          <c:showLegendKey val="0"/>
          <c:showVal val="0"/>
          <c:showCatName val="0"/>
          <c:showSerName val="0"/>
          <c:showPercent val="0"/>
          <c:showBubbleSize val="0"/>
        </c:dLbls>
        <c:marker val="1"/>
        <c:smooth val="0"/>
        <c:axId val="1776664368"/>
        <c:axId val="1797689520"/>
      </c:lineChart>
      <c:dateAx>
        <c:axId val="1776664368"/>
        <c:scaling>
          <c:orientation val="minMax"/>
        </c:scaling>
        <c:delete val="0"/>
        <c:axPos val="b"/>
        <c:numFmt formatCode="mmm\-yy" sourceLinked="1"/>
        <c:majorTickMark val="out"/>
        <c:minorTickMark val="none"/>
        <c:tickLblPos val="nextTo"/>
        <c:crossAx val="1797689520"/>
        <c:crosses val="autoZero"/>
        <c:auto val="1"/>
        <c:lblOffset val="100"/>
        <c:baseTimeUnit val="months"/>
      </c:dateAx>
      <c:valAx>
        <c:axId val="1797689520"/>
        <c:scaling>
          <c:orientation val="minMax"/>
          <c:max val="50"/>
        </c:scaling>
        <c:delete val="0"/>
        <c:axPos val="l"/>
        <c:majorGridlines/>
        <c:numFmt formatCode="General" sourceLinked="1"/>
        <c:majorTickMark val="out"/>
        <c:minorTickMark val="none"/>
        <c:tickLblPos val="nextTo"/>
        <c:crossAx val="17766643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data!$V$1</c:f>
              <c:strCache>
                <c:ptCount val="1"/>
                <c:pt idx="0">
                  <c:v>Quality</c:v>
                </c:pt>
              </c:strCache>
            </c:strRef>
          </c:tx>
          <c:cat>
            <c:strRef>
              <c:f>data!$H$3:$H$9</c:f>
              <c:strCache>
                <c:ptCount val="7"/>
                <c:pt idx="0">
                  <c:v>Jul-17</c:v>
                </c:pt>
                <c:pt idx="1">
                  <c:v>Aug-17</c:v>
                </c:pt>
                <c:pt idx="2">
                  <c:v>Sep-17</c:v>
                </c:pt>
                <c:pt idx="3">
                  <c:v>Oct-17</c:v>
                </c:pt>
                <c:pt idx="4">
                  <c:v>Nov-17</c:v>
                </c:pt>
                <c:pt idx="5">
                  <c:v>Dec-17</c:v>
                </c:pt>
                <c:pt idx="6">
                  <c:v>Ave.</c:v>
                </c:pt>
              </c:strCache>
            </c:strRef>
          </c:cat>
          <c:val>
            <c:numRef>
              <c:f>data!$V$3:$V$8</c:f>
              <c:numCache>
                <c:formatCode>0.00%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C914-42BC-9A3B-D47619EBC844}"/>
            </c:ext>
          </c:extLst>
        </c:ser>
        <c:dLbls>
          <c:showLegendKey val="0"/>
          <c:showVal val="0"/>
          <c:showCatName val="0"/>
          <c:showSerName val="0"/>
          <c:showPercent val="0"/>
          <c:showBubbleSize val="0"/>
        </c:dLbls>
        <c:marker val="1"/>
        <c:smooth val="0"/>
        <c:axId val="2108593920"/>
        <c:axId val="2107812112"/>
      </c:lineChart>
      <c:catAx>
        <c:axId val="2108593920"/>
        <c:scaling>
          <c:orientation val="minMax"/>
        </c:scaling>
        <c:delete val="0"/>
        <c:axPos val="b"/>
        <c:numFmt formatCode="[$-409]mmm\-yy;@" sourceLinked="0"/>
        <c:majorTickMark val="out"/>
        <c:minorTickMark val="none"/>
        <c:tickLblPos val="nextTo"/>
        <c:crossAx val="2107812112"/>
        <c:crosses val="autoZero"/>
        <c:auto val="1"/>
        <c:lblAlgn val="ctr"/>
        <c:lblOffset val="100"/>
        <c:noMultiLvlLbl val="1"/>
      </c:catAx>
      <c:valAx>
        <c:axId val="2107812112"/>
        <c:scaling>
          <c:orientation val="minMax"/>
          <c:max val="1.6"/>
          <c:min val="0"/>
        </c:scaling>
        <c:delete val="0"/>
        <c:axPos val="l"/>
        <c:majorGridlines/>
        <c:numFmt formatCode="0.00%" sourceLinked="1"/>
        <c:majorTickMark val="out"/>
        <c:minorTickMark val="none"/>
        <c:tickLblPos val="nextTo"/>
        <c:crossAx val="2108593920"/>
        <c:crosses val="autoZero"/>
        <c:crossBetween val="between"/>
        <c:majorUnit val="0.3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6.2993047631897101E-2"/>
          <c:w val="0.87330961431908805"/>
          <c:h val="0.69052088703675096"/>
        </c:manualLayout>
      </c:layout>
      <c:lineChart>
        <c:grouping val="standard"/>
        <c:varyColors val="0"/>
        <c:ser>
          <c:idx val="0"/>
          <c:order val="0"/>
          <c:tx>
            <c:strRef>
              <c:f>data!$T$2</c:f>
              <c:strCache>
                <c:ptCount val="1"/>
                <c:pt idx="0">
                  <c:v>Capacity %</c:v>
                </c:pt>
              </c:strCache>
            </c:strRef>
          </c:tx>
          <c:cat>
            <c:strRef>
              <c:f>data!$H$3:$H$9</c:f>
              <c:strCache>
                <c:ptCount val="7"/>
                <c:pt idx="0">
                  <c:v>Jul-17</c:v>
                </c:pt>
                <c:pt idx="1">
                  <c:v>Aug-17</c:v>
                </c:pt>
                <c:pt idx="2">
                  <c:v>Sep-17</c:v>
                </c:pt>
                <c:pt idx="3">
                  <c:v>Oct-17</c:v>
                </c:pt>
                <c:pt idx="4">
                  <c:v>Nov-17</c:v>
                </c:pt>
                <c:pt idx="5">
                  <c:v>Dec-17</c:v>
                </c:pt>
                <c:pt idx="6">
                  <c:v>Ave.</c:v>
                </c:pt>
              </c:strCache>
            </c:strRef>
          </c:cat>
          <c:val>
            <c:numRef>
              <c:f>data!$T$3:$T$9</c:f>
              <c:numCache>
                <c:formatCode>0%</c:formatCode>
                <c:ptCount val="7"/>
                <c:pt idx="0">
                  <c:v>1.0580000000000001</c:v>
                </c:pt>
                <c:pt idx="1">
                  <c:v>1.1092184368737474</c:v>
                </c:pt>
                <c:pt idx="2">
                  <c:v>1.0060120240480961</c:v>
                </c:pt>
                <c:pt idx="3">
                  <c:v>0.88888888888888884</c:v>
                </c:pt>
                <c:pt idx="4">
                  <c:v>0.82129277566539927</c:v>
                </c:pt>
                <c:pt idx="5">
                  <c:v>0.86719787516600266</c:v>
                </c:pt>
              </c:numCache>
            </c:numRef>
          </c:val>
          <c:smooth val="0"/>
          <c:extLst>
            <c:ext xmlns:c16="http://schemas.microsoft.com/office/drawing/2014/chart" uri="{C3380CC4-5D6E-409C-BE32-E72D297353CC}">
              <c16:uniqueId val="{00000000-86D3-43D1-956D-EFA51BD5067C}"/>
            </c:ext>
          </c:extLst>
        </c:ser>
        <c:ser>
          <c:idx val="1"/>
          <c:order val="1"/>
          <c:tx>
            <c:strRef>
              <c:f>data!$T$12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Jul-17</c:v>
                </c:pt>
                <c:pt idx="1">
                  <c:v>Aug-17</c:v>
                </c:pt>
                <c:pt idx="2">
                  <c:v>Sep-17</c:v>
                </c:pt>
                <c:pt idx="3">
                  <c:v>Oct-17</c:v>
                </c:pt>
                <c:pt idx="4">
                  <c:v>Nov-17</c:v>
                </c:pt>
                <c:pt idx="5">
                  <c:v>Dec-17</c:v>
                </c:pt>
                <c:pt idx="6">
                  <c:v>Ave.</c:v>
                </c:pt>
              </c:strCache>
            </c:strRef>
          </c:cat>
          <c:val>
            <c:numRef>
              <c:f>data!$T$13:$T$19</c:f>
              <c:numCache>
                <c:formatCode>0%</c:formatCode>
                <c:ptCount val="7"/>
                <c:pt idx="6">
                  <c:v>0.97</c:v>
                </c:pt>
              </c:numCache>
            </c:numRef>
          </c:val>
          <c:smooth val="0"/>
          <c:extLs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1739469408"/>
        <c:axId val="1738550736"/>
      </c:lineChart>
      <c:catAx>
        <c:axId val="1739469408"/>
        <c:scaling>
          <c:orientation val="minMax"/>
        </c:scaling>
        <c:delete val="0"/>
        <c:axPos val="b"/>
        <c:numFmt formatCode="[$-409]mmm\-yy;@" sourceLinked="0"/>
        <c:majorTickMark val="out"/>
        <c:minorTickMark val="none"/>
        <c:tickLblPos val="nextTo"/>
        <c:crossAx val="1738550736"/>
        <c:crosses val="autoZero"/>
        <c:auto val="1"/>
        <c:lblAlgn val="ctr"/>
        <c:lblOffset val="100"/>
        <c:noMultiLvlLbl val="1"/>
      </c:catAx>
      <c:valAx>
        <c:axId val="1738550736"/>
        <c:scaling>
          <c:orientation val="minMax"/>
          <c:max val="1.2"/>
          <c:min val="0"/>
        </c:scaling>
        <c:delete val="0"/>
        <c:axPos val="l"/>
        <c:majorGridlines/>
        <c:numFmt formatCode="0%" sourceLinked="1"/>
        <c:majorTickMark val="out"/>
        <c:minorTickMark val="none"/>
        <c:tickLblPos val="nextTo"/>
        <c:crossAx val="1739469408"/>
        <c:crosses val="autoZero"/>
        <c:crossBetween val="between"/>
        <c:majorUnit val="0.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data!$Y$2</c:f>
              <c:strCache>
                <c:ptCount val="1"/>
                <c:pt idx="0">
                  <c:v>Discharge %</c:v>
                </c:pt>
              </c:strCache>
            </c:strRef>
          </c:tx>
          <c:cat>
            <c:numRef>
              <c:f>data!$H$3:$H$8</c:f>
              <c:numCache>
                <c:formatCode>[$-409]mmm\-yy;@</c:formatCode>
                <c:ptCount val="6"/>
                <c:pt idx="0">
                  <c:v>42917</c:v>
                </c:pt>
                <c:pt idx="1">
                  <c:v>42948</c:v>
                </c:pt>
                <c:pt idx="2">
                  <c:v>42979</c:v>
                </c:pt>
                <c:pt idx="3">
                  <c:v>43009</c:v>
                </c:pt>
                <c:pt idx="4">
                  <c:v>43040</c:v>
                </c:pt>
                <c:pt idx="5">
                  <c:v>43070</c:v>
                </c:pt>
              </c:numCache>
            </c:numRef>
          </c:cat>
          <c:val>
            <c:numRef>
              <c:f>data!$Y$3:$Y$8</c:f>
              <c:numCache>
                <c:formatCode>0%</c:formatCode>
                <c:ptCount val="6"/>
                <c:pt idx="0">
                  <c:v>0.68421052631578949</c:v>
                </c:pt>
                <c:pt idx="1">
                  <c:v>0.62352941176470589</c:v>
                </c:pt>
                <c:pt idx="2">
                  <c:v>0.569620253164557</c:v>
                </c:pt>
                <c:pt idx="3">
                  <c:v>0.2413793103448276</c:v>
                </c:pt>
                <c:pt idx="4">
                  <c:v>0.61538461538461542</c:v>
                </c:pt>
                <c:pt idx="5">
                  <c:v>0.59259259259259256</c:v>
                </c:pt>
              </c:numCache>
            </c:numRef>
          </c:val>
          <c:smooth val="0"/>
          <c:extLst>
            <c:ext xmlns:c16="http://schemas.microsoft.com/office/drawing/2014/chart" uri="{C3380CC4-5D6E-409C-BE32-E72D297353CC}">
              <c16:uniqueId val="{00000000-A7A6-464B-A88F-345299CE70B2}"/>
            </c:ext>
          </c:extLst>
        </c:ser>
        <c:dLbls>
          <c:showLegendKey val="0"/>
          <c:showVal val="0"/>
          <c:showCatName val="0"/>
          <c:showSerName val="0"/>
          <c:showPercent val="0"/>
          <c:showBubbleSize val="0"/>
        </c:dLbls>
        <c:marker val="1"/>
        <c:smooth val="0"/>
        <c:axId val="2143464864"/>
        <c:axId val="2143555920"/>
      </c:lineChart>
      <c:dateAx>
        <c:axId val="2143464864"/>
        <c:scaling>
          <c:orientation val="minMax"/>
        </c:scaling>
        <c:delete val="0"/>
        <c:axPos val="b"/>
        <c:numFmt formatCode="[$-409]mmm\-yy;@" sourceLinked="0"/>
        <c:majorTickMark val="out"/>
        <c:minorTickMark val="none"/>
        <c:tickLblPos val="nextTo"/>
        <c:crossAx val="2143555920"/>
        <c:crosses val="autoZero"/>
        <c:auto val="1"/>
        <c:lblOffset val="100"/>
        <c:baseTimeUnit val="months"/>
      </c:dateAx>
      <c:valAx>
        <c:axId val="2143555920"/>
        <c:scaling>
          <c:orientation val="minMax"/>
          <c:max val="1"/>
        </c:scaling>
        <c:delete val="0"/>
        <c:axPos val="l"/>
        <c:majorGridlines/>
        <c:numFmt formatCode="0%" sourceLinked="1"/>
        <c:majorTickMark val="out"/>
        <c:minorTickMark val="none"/>
        <c:tickLblPos val="nextTo"/>
        <c:crossAx val="2143464864"/>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data!$U$2</c:f>
              <c:strCache>
                <c:ptCount val="1"/>
                <c:pt idx="0">
                  <c:v>Duplicated</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42917</c:v>
                </c:pt>
                <c:pt idx="1">
                  <c:v>42948</c:v>
                </c:pt>
                <c:pt idx="2">
                  <c:v>42979</c:v>
                </c:pt>
                <c:pt idx="3">
                  <c:v>43009</c:v>
                </c:pt>
                <c:pt idx="4">
                  <c:v>43040</c:v>
                </c:pt>
                <c:pt idx="5">
                  <c:v>43070</c:v>
                </c:pt>
              </c:numCache>
            </c:numRef>
          </c:cat>
          <c:val>
            <c:numRef>
              <c:f>data!$U$3:$U$8</c:f>
              <c:numCache>
                <c:formatCode>_(* #,##0.0_);_(* \(#,##0.0\);_(* "-"??_);_(@_)</c:formatCode>
                <c:ptCount val="6"/>
                <c:pt idx="0">
                  <c:v>761</c:v>
                </c:pt>
                <c:pt idx="1">
                  <c:v>763</c:v>
                </c:pt>
                <c:pt idx="2">
                  <c:v>750</c:v>
                </c:pt>
                <c:pt idx="3">
                  <c:v>666</c:v>
                </c:pt>
                <c:pt idx="4">
                  <c:v>653</c:v>
                </c:pt>
                <c:pt idx="5">
                  <c:v>590</c:v>
                </c:pt>
              </c:numCache>
            </c:numRef>
          </c:val>
          <c:extLst>
            <c:ext xmlns:c16="http://schemas.microsoft.com/office/drawing/2014/chart" uri="{C3380CC4-5D6E-409C-BE32-E72D297353CC}">
              <c16:uniqueId val="{00000000-7CDE-4EA0-AD89-C0161DC4CF9A}"/>
            </c:ext>
          </c:extLst>
        </c:ser>
        <c:ser>
          <c:idx val="0"/>
          <c:order val="1"/>
          <c:tx>
            <c:strRef>
              <c:f>data!$Z$2</c:f>
              <c:strCache>
                <c:ptCount val="1"/>
                <c:pt idx="0">
                  <c:v>Unduplicated</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42917</c:v>
                </c:pt>
                <c:pt idx="1">
                  <c:v>42948</c:v>
                </c:pt>
                <c:pt idx="2">
                  <c:v>42979</c:v>
                </c:pt>
                <c:pt idx="3">
                  <c:v>43009</c:v>
                </c:pt>
                <c:pt idx="4">
                  <c:v>43040</c:v>
                </c:pt>
                <c:pt idx="5">
                  <c:v>43070</c:v>
                </c:pt>
              </c:numCache>
            </c:numRef>
          </c:cat>
          <c:val>
            <c:numRef>
              <c:f>data!$Z$3:$Z$8</c:f>
              <c:numCache>
                <c:formatCode>_(* #,##0.0_);_(* \(#,##0.0\);_(* "-"??_);_(@_)</c:formatCode>
                <c:ptCount val="6"/>
                <c:pt idx="0">
                  <c:v>67</c:v>
                </c:pt>
                <c:pt idx="1">
                  <c:v>63</c:v>
                </c:pt>
                <c:pt idx="2">
                  <c:v>63</c:v>
                </c:pt>
                <c:pt idx="3">
                  <c:v>71</c:v>
                </c:pt>
                <c:pt idx="4">
                  <c:v>38</c:v>
                </c:pt>
                <c:pt idx="5">
                  <c:v>29</c:v>
                </c:pt>
              </c:numCache>
            </c:numRef>
          </c:val>
          <c:extLs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c:ext xmlns:c16="http://schemas.microsoft.com/office/drawing/2014/chart" uri="{C3380CC4-5D6E-409C-BE32-E72D297353CC}">
                <c16:uniqueId val="{00000001-4996-4877-B7D5-0E709C3D6852}"/>
              </c:ext>
            </c:extLst>
          </c:dPt>
          <c:dPt>
            <c:idx val="1"/>
            <c:bubble3D val="0"/>
            <c:spPr>
              <a:solidFill>
                <a:srgbClr val="FFFF66"/>
              </a:solidFill>
            </c:spPr>
            <c:extLst>
              <c:ext xmlns:c16="http://schemas.microsoft.com/office/drawing/2014/chart" uri="{C3380CC4-5D6E-409C-BE32-E72D297353CC}">
                <c16:uniqueId val="{00000003-4996-4877-B7D5-0E709C3D6852}"/>
              </c:ext>
            </c:extLst>
          </c:dPt>
          <c:dPt>
            <c:idx val="2"/>
            <c:bubble3D val="0"/>
            <c:spPr>
              <a:solidFill>
                <a:srgbClr val="FFFF00"/>
              </a:solidFill>
            </c:spPr>
            <c:extLst>
              <c:ext xmlns:c16="http://schemas.microsoft.com/office/drawing/2014/chart" uri="{C3380CC4-5D6E-409C-BE32-E72D297353CC}">
                <c16:uniqueId val="{00000005-4996-4877-B7D5-0E709C3D6852}"/>
              </c:ext>
            </c:extLst>
          </c:dPt>
          <c:dPt>
            <c:idx val="3"/>
            <c:bubble3D val="0"/>
            <c:spPr>
              <a:solidFill>
                <a:srgbClr val="FF0000"/>
              </a:solidFill>
            </c:spPr>
            <c:extLs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c:v>
                </c:pt>
                <c:pt idx="1">
                  <c:v>0</c:v>
                </c:pt>
                <c:pt idx="2">
                  <c:v>0</c:v>
                </c:pt>
                <c:pt idx="3">
                  <c:v>0</c:v>
                </c:pt>
              </c:numCache>
            </c:numRef>
          </c:val>
          <c:extLs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summary!$K$207:$K$211</c:f>
              <c:numCache>
                <c:formatCode>_(* #,##0.00_);_(* \(#,##0.00\);_(* "-"??_);_(@_)</c:formatCode>
                <c:ptCount val="5"/>
                <c:pt idx="0">
                  <c:v>3.4091710758377425</c:v>
                </c:pt>
                <c:pt idx="1">
                  <c:v>3.5190817790530851</c:v>
                </c:pt>
                <c:pt idx="2">
                  <c:v>4</c:v>
                </c:pt>
                <c:pt idx="3">
                  <c:v>0</c:v>
                </c:pt>
                <c:pt idx="4">
                  <c:v>1.7622377622377623</c:v>
                </c:pt>
              </c:numCache>
            </c:numRef>
          </c:val>
          <c:extLst>
            <c:ext xmlns:c16="http://schemas.microsoft.com/office/drawing/2014/chart" uri="{C3380CC4-5D6E-409C-BE32-E72D297353CC}">
              <c16:uniqueId val="{00000000-8906-465E-8D97-65739179AFA4}"/>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summary!$K$215:$K$219</c:f>
              <c:numCache>
                <c:formatCode>_(* #,##0.00_);_(* \(#,##0.00\);_(* "-"??_);_(@_)</c:formatCode>
                <c:ptCount val="5"/>
                <c:pt idx="0">
                  <c:v>4</c:v>
                </c:pt>
                <c:pt idx="1">
                  <c:v>4</c:v>
                </c:pt>
                <c:pt idx="2">
                  <c:v>3.3850290939906986</c:v>
                </c:pt>
                <c:pt idx="3">
                  <c:v>0</c:v>
                </c:pt>
                <c:pt idx="4">
                  <c:v>2.975609756097561</c:v>
                </c:pt>
              </c:numCache>
            </c:numRef>
          </c:val>
          <c:extLst>
            <c:ext xmlns:c16="http://schemas.microsoft.com/office/drawing/2014/chart" uri="{C3380CC4-5D6E-409C-BE32-E72D297353CC}">
              <c16:uniqueId val="{00000001-8906-465E-8D97-65739179AFA4}"/>
            </c:ext>
          </c:extLst>
        </c:ser>
        <c:dLbls>
          <c:showLegendKey val="0"/>
          <c:showVal val="0"/>
          <c:showCatName val="0"/>
          <c:showSerName val="0"/>
          <c:showPercent val="0"/>
          <c:showBubbleSize val="0"/>
        </c:dLbls>
        <c:gapWidth val="150"/>
        <c:shape val="box"/>
        <c:axId val="1770273952"/>
        <c:axId val="1770275312"/>
        <c:axId val="0"/>
      </c:bar3DChart>
      <c:catAx>
        <c:axId val="1770273952"/>
        <c:scaling>
          <c:orientation val="minMax"/>
        </c:scaling>
        <c:delete val="0"/>
        <c:axPos val="b"/>
        <c:numFmt formatCode="General" sourceLinked="1"/>
        <c:majorTickMark val="out"/>
        <c:minorTickMark val="none"/>
        <c:tickLblPos val="nextTo"/>
        <c:crossAx val="1770275312"/>
        <c:crosses val="autoZero"/>
        <c:auto val="1"/>
        <c:lblAlgn val="ctr"/>
        <c:lblOffset val="100"/>
        <c:noMultiLvlLbl val="0"/>
      </c:catAx>
      <c:valAx>
        <c:axId val="1770275312"/>
        <c:scaling>
          <c:orientation val="minMax"/>
          <c:max val="4"/>
        </c:scaling>
        <c:delete val="0"/>
        <c:axPos val="l"/>
        <c:majorGridlines/>
        <c:numFmt formatCode="_(* #,##0_);_(* \(#,##0\);_(* &quot;-&quot;_);_(@_)" sourceLinked="0"/>
        <c:majorTickMark val="out"/>
        <c:minorTickMark val="none"/>
        <c:tickLblPos val="nextTo"/>
        <c:crossAx val="1770273952"/>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summary!$E$207:$E$211</c:f>
              <c:numCache>
                <c:formatCode>_(* #,##0.00_);_(* \(#,##0.00\);_(* "-"??_);_(@_)</c:formatCode>
                <c:ptCount val="5"/>
                <c:pt idx="0">
                  <c:v>0</c:v>
                </c:pt>
                <c:pt idx="1">
                  <c:v>0</c:v>
                </c:pt>
                <c:pt idx="2" formatCode="_(* #,##0.0_);_(* \(#,##0.0\);_(* &quot;-&quot;??_);_(@_)">
                  <c:v>0</c:v>
                </c:pt>
                <c:pt idx="3" formatCode="_(* #,##0.0_);_(* \(#,##0.0\);_(* &quot;-&quot;??_);_(@_)">
                  <c:v>0</c:v>
                </c:pt>
                <c:pt idx="4">
                  <c:v>0</c:v>
                </c:pt>
              </c:numCache>
            </c:numRef>
          </c:val>
          <c:extLst>
            <c:ext xmlns:c16="http://schemas.microsoft.com/office/drawing/2014/chart" uri="{C3380CC4-5D6E-409C-BE32-E72D297353CC}">
              <c16:uniqueId val="{00000000-1757-4C6A-AC3E-C4EC1E17556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summary!$E$215:$E$219</c:f>
              <c:numCache>
                <c:formatCode>_(* #,##0.00_);_(* \(#,##0.00\);_(* "-"??_);_(@_)</c:formatCode>
                <c:ptCount val="5"/>
                <c:pt idx="0">
                  <c:v>0</c:v>
                </c:pt>
                <c:pt idx="1">
                  <c:v>0</c:v>
                </c:pt>
                <c:pt idx="2" formatCode="_(* #,##0.0_);_(* \(#,##0.0\);_(* &quot;-&quot;??_);_(@_)">
                  <c:v>0</c:v>
                </c:pt>
                <c:pt idx="3" formatCode="_(* #,##0.0_);_(* \(#,##0.0\);_(* &quot;-&quot;??_);_(@_)">
                  <c:v>0</c:v>
                </c:pt>
                <c:pt idx="4">
                  <c:v>0</c:v>
                </c:pt>
              </c:numCache>
            </c:numRef>
          </c:val>
          <c:extLst>
            <c:ext xmlns:c16="http://schemas.microsoft.com/office/drawing/2014/chart" uri="{C3380CC4-5D6E-409C-BE32-E72D297353CC}">
              <c16:uniqueId val="{00000001-1757-4C6A-AC3E-C4EC1E175565}"/>
            </c:ext>
          </c:extLst>
        </c:ser>
        <c:dLbls>
          <c:showLegendKey val="0"/>
          <c:showVal val="0"/>
          <c:showCatName val="0"/>
          <c:showSerName val="0"/>
          <c:showPercent val="0"/>
          <c:showBubbleSize val="0"/>
        </c:dLbls>
        <c:gapWidth val="150"/>
        <c:shape val="box"/>
        <c:axId val="1770088944"/>
        <c:axId val="1770090304"/>
        <c:axId val="0"/>
      </c:bar3DChart>
      <c:catAx>
        <c:axId val="1770088944"/>
        <c:scaling>
          <c:orientation val="minMax"/>
        </c:scaling>
        <c:delete val="0"/>
        <c:axPos val="b"/>
        <c:numFmt formatCode="General" sourceLinked="1"/>
        <c:majorTickMark val="out"/>
        <c:minorTickMark val="none"/>
        <c:tickLblPos val="nextTo"/>
        <c:crossAx val="1770090304"/>
        <c:crosses val="autoZero"/>
        <c:auto val="1"/>
        <c:lblAlgn val="ctr"/>
        <c:lblOffset val="100"/>
        <c:noMultiLvlLbl val="0"/>
      </c:catAx>
      <c:valAx>
        <c:axId val="1770090304"/>
        <c:scaling>
          <c:orientation val="minMax"/>
        </c:scaling>
        <c:delete val="0"/>
        <c:axPos val="l"/>
        <c:majorGridlines/>
        <c:numFmt formatCode="_(* #,##0_);_(* \(#,##0\);_(* &quot;-&quot;_);_(@_)" sourceLinked="0"/>
        <c:majorTickMark val="out"/>
        <c:minorTickMark val="none"/>
        <c:tickLblPos val="nextTo"/>
        <c:crossAx val="177008894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7.xml"/><Relationship Id="rId5" Type="http://schemas.openxmlformats.org/officeDocument/2006/relationships/chart" Target="../charts/chart12.xml"/><Relationship Id="rId10" Type="http://schemas.openxmlformats.org/officeDocument/2006/relationships/image" Target="../media/image2.emf"/><Relationship Id="rId4" Type="http://schemas.openxmlformats.org/officeDocument/2006/relationships/chart" Target="../charts/chart11.xml"/><Relationship Id="rId9"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35718</xdr:colOff>
      <xdr:row>12</xdr:row>
      <xdr:rowOff>28575</xdr:rowOff>
    </xdr:from>
    <xdr:to>
      <xdr:col>23</xdr:col>
      <xdr:colOff>690562</xdr:colOff>
      <xdr:row>17</xdr:row>
      <xdr:rowOff>361949</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12</xdr:row>
      <xdr:rowOff>33074</xdr:rowOff>
    </xdr:from>
    <xdr:to>
      <xdr:col>8</xdr:col>
      <xdr:colOff>0</xdr:colOff>
      <xdr:row>18</xdr:row>
      <xdr:rowOff>1324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xdr:colOff>
      <xdr:row>21</xdr:row>
      <xdr:rowOff>23813</xdr:rowOff>
    </xdr:from>
    <xdr:to>
      <xdr:col>7</xdr:col>
      <xdr:colOff>698499</xdr:colOff>
      <xdr:row>26</xdr:row>
      <xdr:rowOff>369095</xdr:rowOff>
    </xdr:to>
    <xdr:graphicFrame macro="">
      <xdr:nvGraphicFramePr>
        <xdr:cNvPr id="24" name="Chart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15875</xdr:colOff>
      <xdr:row>12</xdr:row>
      <xdr:rowOff>33074</xdr:rowOff>
    </xdr:from>
    <xdr:to>
      <xdr:col>15</xdr:col>
      <xdr:colOff>685800</xdr:colOff>
      <xdr:row>17</xdr:row>
      <xdr:rowOff>366448</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23812</xdr:colOff>
      <xdr:row>21</xdr:row>
      <xdr:rowOff>23812</xdr:rowOff>
    </xdr:from>
    <xdr:to>
      <xdr:col>16</xdr:col>
      <xdr:colOff>0</xdr:colOff>
      <xdr:row>26</xdr:row>
      <xdr:rowOff>368300</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595313</xdr:colOff>
      <xdr:row>33</xdr:row>
      <xdr:rowOff>226218</xdr:rowOff>
    </xdr:from>
    <xdr:to>
      <xdr:col>9</xdr:col>
      <xdr:colOff>833438</xdr:colOff>
      <xdr:row>35</xdr:row>
      <xdr:rowOff>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16</xdr:col>
      <xdr:colOff>11906</xdr:colOff>
      <xdr:row>21</xdr:row>
      <xdr:rowOff>35719</xdr:rowOff>
    </xdr:from>
    <xdr:to>
      <xdr:col>23</xdr:col>
      <xdr:colOff>698499</xdr:colOff>
      <xdr:row>28</xdr:row>
      <xdr:rowOff>342900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11906</xdr:colOff>
      <xdr:row>0</xdr:row>
      <xdr:rowOff>11907</xdr:rowOff>
    </xdr:from>
    <xdr:to>
      <xdr:col>24</xdr:col>
      <xdr:colOff>0</xdr:colOff>
      <xdr:row>3</xdr:row>
      <xdr:rowOff>309562</xdr:rowOff>
    </xdr:to>
    <xdr:pic>
      <xdr:nvPicPr>
        <xdr:cNvPr id="35" name="Picture 426">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013781" y="11907"/>
          <a:ext cx="2131219" cy="82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642937</xdr:colOff>
      <xdr:row>31</xdr:row>
      <xdr:rowOff>1</xdr:rowOff>
    </xdr:from>
    <xdr:to>
      <xdr:col>4</xdr:col>
      <xdr:colOff>881062</xdr:colOff>
      <xdr:row>31</xdr:row>
      <xdr:rowOff>297657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595313</xdr:colOff>
      <xdr:row>33</xdr:row>
      <xdr:rowOff>226218</xdr:rowOff>
    </xdr:from>
    <xdr:to>
      <xdr:col>4</xdr:col>
      <xdr:colOff>833438</xdr:colOff>
      <xdr:row>35</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25400</xdr:rowOff>
        </xdr:from>
        <xdr:to>
          <xdr:col>2</xdr:col>
          <xdr:colOff>12700</xdr:colOff>
          <xdr:row>3</xdr:row>
          <xdr:rowOff>292100</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13</xdr:col>
      <xdr:colOff>642937</xdr:colOff>
      <xdr:row>8</xdr:row>
      <xdr:rowOff>1</xdr:rowOff>
    </xdr:from>
    <xdr:to>
      <xdr:col>13</xdr:col>
      <xdr:colOff>881062</xdr:colOff>
      <xdr:row>8</xdr:row>
      <xdr:rowOff>297657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501062" y="1893095"/>
          <a:ext cx="76200"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994834</xdr:colOff>
      <xdr:row>1</xdr:row>
      <xdr:rowOff>0</xdr:rowOff>
    </xdr:from>
    <xdr:to>
      <xdr:col>13</xdr:col>
      <xdr:colOff>158751</xdr:colOff>
      <xdr:row>2</xdr:row>
      <xdr:rowOff>21166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800167" y="1555750"/>
          <a:ext cx="264584" cy="26458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2</xdr:row>
      <xdr:rowOff>0</xdr:rowOff>
    </xdr:from>
    <xdr:to>
      <xdr:col>13</xdr:col>
      <xdr:colOff>137583</xdr:colOff>
      <xdr:row>3</xdr:row>
      <xdr:rowOff>21166</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9800166" y="1799167"/>
          <a:ext cx="243417" cy="26458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2805113" y="1759743"/>
          <a:ext cx="2381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6</xdr:col>
      <xdr:colOff>35719</xdr:colOff>
      <xdr:row>21</xdr:row>
      <xdr:rowOff>28575</xdr:rowOff>
    </xdr:from>
    <xdr:to>
      <xdr:col>11</xdr:col>
      <xdr:colOff>1104635</xdr:colOff>
      <xdr:row>26</xdr:row>
      <xdr:rowOff>361949</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5</xdr:col>
      <xdr:colOff>1054894</xdr:colOff>
      <xdr:row>26</xdr:row>
      <xdr:rowOff>333374</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14</xdr:row>
      <xdr:rowOff>0</xdr:rowOff>
    </xdr:from>
    <xdr:to>
      <xdr:col>17</xdr:col>
      <xdr:colOff>1081881</xdr:colOff>
      <xdr:row>19</xdr:row>
      <xdr:rowOff>333374</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14</xdr:row>
      <xdr:rowOff>0</xdr:rowOff>
    </xdr:from>
    <xdr:to>
      <xdr:col>11</xdr:col>
      <xdr:colOff>1068916</xdr:colOff>
      <xdr:row>19</xdr:row>
      <xdr:rowOff>333374</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xdr:row>
      <xdr:rowOff>0</xdr:rowOff>
    </xdr:from>
    <xdr:to>
      <xdr:col>5</xdr:col>
      <xdr:colOff>1047486</xdr:colOff>
      <xdr:row>19</xdr:row>
      <xdr:rowOff>333374</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7</xdr:row>
      <xdr:rowOff>0</xdr:rowOff>
    </xdr:from>
    <xdr:to>
      <xdr:col>17</xdr:col>
      <xdr:colOff>1081881</xdr:colOff>
      <xdr:row>12</xdr:row>
      <xdr:rowOff>333374</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xdr:row>
      <xdr:rowOff>0</xdr:rowOff>
    </xdr:from>
    <xdr:to>
      <xdr:col>11</xdr:col>
      <xdr:colOff>1068916</xdr:colOff>
      <xdr:row>12</xdr:row>
      <xdr:rowOff>333374</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xdr:row>
      <xdr:rowOff>0</xdr:rowOff>
    </xdr:from>
    <xdr:to>
      <xdr:col>5</xdr:col>
      <xdr:colOff>1069975</xdr:colOff>
      <xdr:row>12</xdr:row>
      <xdr:rowOff>333374</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21</xdr:row>
      <xdr:rowOff>0</xdr:rowOff>
    </xdr:from>
    <xdr:to>
      <xdr:col>17</xdr:col>
      <xdr:colOff>1066800</xdr:colOff>
      <xdr:row>26</xdr:row>
      <xdr:rowOff>333374</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595313</xdr:colOff>
      <xdr:row>4</xdr:row>
      <xdr:rowOff>226218</xdr:rowOff>
    </xdr:from>
    <xdr:to>
      <xdr:col>2</xdr:col>
      <xdr:colOff>833438</xdr:colOff>
      <xdr:row>6</xdr:row>
      <xdr:rowOff>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editAs="oneCell">
    <xdr:from>
      <xdr:col>12</xdr:col>
      <xdr:colOff>1101991</xdr:colOff>
      <xdr:row>0</xdr:row>
      <xdr:rowOff>19844</xdr:rowOff>
    </xdr:from>
    <xdr:to>
      <xdr:col>13</xdr:col>
      <xdr:colOff>1093258</xdr:colOff>
      <xdr:row>0</xdr:row>
      <xdr:rowOff>605898</xdr:rowOff>
    </xdr:to>
    <xdr:pic>
      <xdr:nvPicPr>
        <xdr:cNvPr id="32" name="Picture 426">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89366" y="19844"/>
          <a:ext cx="1098548" cy="586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595313</xdr:colOff>
      <xdr:row>4</xdr:row>
      <xdr:rowOff>226218</xdr:rowOff>
    </xdr:from>
    <xdr:to>
      <xdr:col>2</xdr:col>
      <xdr:colOff>833438</xdr:colOff>
      <xdr:row>6</xdr:row>
      <xdr:rowOff>0</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642937</xdr:colOff>
      <xdr:row>2</xdr:row>
      <xdr:rowOff>1</xdr:rowOff>
    </xdr:from>
    <xdr:to>
      <xdr:col>3</xdr:col>
      <xdr:colOff>881062</xdr:colOff>
      <xdr:row>2</xdr:row>
      <xdr:rowOff>297657</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4</xdr:row>
      <xdr:rowOff>226218</xdr:rowOff>
    </xdr:from>
    <xdr:to>
      <xdr:col>3</xdr:col>
      <xdr:colOff>833438</xdr:colOff>
      <xdr:row>6</xdr:row>
      <xdr:rowOff>0</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2</xdr:row>
      <xdr:rowOff>0</xdr:rowOff>
    </xdr:from>
    <xdr:to>
      <xdr:col>9</xdr:col>
      <xdr:colOff>137583</xdr:colOff>
      <xdr:row>3</xdr:row>
      <xdr:rowOff>21166</xdr:rowOff>
    </xdr:to>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9853083" y="1785938"/>
          <a:ext cx="250031" cy="27119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25400</xdr:colOff>
          <xdr:row>0</xdr:row>
          <xdr:rowOff>0</xdr:rowOff>
        </xdr:from>
        <xdr:to>
          <xdr:col>0</xdr:col>
          <xdr:colOff>482600</xdr:colOff>
          <xdr:row>0</xdr:row>
          <xdr:rowOff>254000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28</xdr:row>
      <xdr:rowOff>11906</xdr:rowOff>
    </xdr:from>
    <xdr:to>
      <xdr:col>5</xdr:col>
      <xdr:colOff>1047486</xdr:colOff>
      <xdr:row>33</xdr:row>
      <xdr:rowOff>333374</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994833</xdr:colOff>
      <xdr:row>2</xdr:row>
      <xdr:rowOff>0</xdr:rowOff>
    </xdr:from>
    <xdr:to>
      <xdr:col>13</xdr:col>
      <xdr:colOff>137583</xdr:colOff>
      <xdr:row>3</xdr:row>
      <xdr:rowOff>21166</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9853083" y="916781"/>
          <a:ext cx="250031" cy="31882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xdr:colOff>
      <xdr:row>0</xdr:row>
      <xdr:rowOff>14287</xdr:rowOff>
    </xdr:from>
    <xdr:to>
      <xdr:col>16</xdr:col>
      <xdr:colOff>0</xdr:colOff>
      <xdr:row>19</xdr:row>
      <xdr:rowOff>171451</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600075</xdr:colOff>
      <xdr:row>19</xdr:row>
      <xdr:rowOff>171450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16</xdr:col>
      <xdr:colOff>0</xdr:colOff>
      <xdr:row>39</xdr:row>
      <xdr:rowOff>142875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0.72777</cdr:x>
      <cdr:y>0.1108</cdr:y>
    </cdr:from>
    <cdr:to>
      <cdr:x>0.98611</cdr:x>
      <cdr:y>0.24121</cdr:y>
    </cdr:to>
    <cdr:sp macro="" textlink="">
      <cdr:nvSpPr>
        <cdr:cNvPr id="2" name="TextBox 1">
          <a:extLst xmlns:a="http://schemas.openxmlformats.org/drawingml/2006/main">
            <a:ext uri="{FF2B5EF4-FFF2-40B4-BE49-F238E27FC236}">
              <a16:creationId xmlns:a16="http://schemas.microsoft.com/office/drawing/2014/main" id="{B41FE638-CC31-4991-B3C0-95C2030B86BC}"/>
            </a:ext>
          </a:extLst>
        </cdr:cNvPr>
        <cdr:cNvSpPr txBox="1"/>
      </cdr:nvSpPr>
      <cdr:spPr>
        <a:xfrm xmlns:a="http://schemas.openxmlformats.org/drawingml/2006/main">
          <a:off x="3327364" y="420051"/>
          <a:ext cx="1181131" cy="49434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aseline="0"/>
            <a:t>29 Total Referrals</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ebafile01.ebanetwork.com/var/folders/d8/xvr_906512l1dld9zgkljh5c0000gn/T/com.microsoft.Outlook/Outlook%20Temp/dashboard%20110117%20update%5b1%5d.xlsx"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XFC503"/>
  <sheetViews>
    <sheetView tabSelected="1" zoomScale="80" zoomScaleNormal="80" zoomScalePageLayoutView="90" workbookViewId="0">
      <selection activeCell="G6" sqref="G6:K6"/>
    </sheetView>
  </sheetViews>
  <sheetFormatPr baseColWidth="10" defaultColWidth="0" defaultRowHeight="117.75" customHeight="1" zeroHeight="1"/>
  <cols>
    <col min="1" max="24" width="10.83203125" style="57" customWidth="1"/>
    <col min="25" max="25" width="20.83203125" style="57" hidden="1" customWidth="1"/>
    <col min="26" max="16383" width="9.1640625" style="57" hidden="1"/>
    <col min="16384" max="16384" width="2.33203125" style="57" customWidth="1"/>
  </cols>
  <sheetData>
    <row r="1" spans="1:27" ht="5.25" customHeight="1" thickTop="1" thickBot="1">
      <c r="A1" s="212"/>
      <c r="B1" s="213"/>
      <c r="C1" s="193"/>
      <c r="D1" s="193"/>
      <c r="E1" s="193"/>
      <c r="F1" s="193"/>
      <c r="G1" s="193"/>
      <c r="H1" s="193"/>
      <c r="I1" s="193"/>
      <c r="J1" s="193"/>
      <c r="K1" s="193"/>
      <c r="L1" s="193"/>
      <c r="M1" s="193"/>
      <c r="N1" s="193"/>
      <c r="O1" s="193"/>
      <c r="P1" s="193"/>
      <c r="Q1" s="193"/>
      <c r="R1" s="193"/>
      <c r="S1" s="193"/>
      <c r="T1" s="193"/>
      <c r="U1" s="193"/>
      <c r="V1" s="193"/>
      <c r="W1" s="193"/>
      <c r="X1" s="300"/>
    </row>
    <row r="2" spans="1:27" ht="30" customHeight="1" thickTop="1" thickBot="1">
      <c r="A2" s="77"/>
      <c r="B2" s="214"/>
      <c r="C2" s="297"/>
      <c r="D2" s="298"/>
      <c r="E2" s="298"/>
      <c r="F2" s="358" t="str">
        <f>IF(B6="All",IF(G6="All","Families First Program Total Results ("&amp;R6&amp;" Through "&amp;W6&amp;")",B6&amp;" "&amp;G6&amp;" Results ("&amp;R6&amp;" Through "&amp;W6&amp;")"),IF(LEFT(G6,3)="All",G6&amp;" Results ("&amp;R6&amp;" Through "&amp;W6&amp;")",G6&amp;" "&amp;B6&amp;" Results ("&amp;R6&amp;" Through "&amp;W6&amp;")"))</f>
        <v>Families First Program Total Results (Jul-17 Through Dec-17)</v>
      </c>
      <c r="G2" s="359"/>
      <c r="H2" s="359"/>
      <c r="I2" s="359"/>
      <c r="J2" s="359"/>
      <c r="K2" s="359"/>
      <c r="L2" s="359"/>
      <c r="M2" s="359"/>
      <c r="N2" s="359"/>
      <c r="O2" s="359"/>
      <c r="P2" s="359"/>
      <c r="Q2" s="359"/>
      <c r="R2" s="359"/>
      <c r="S2" s="360"/>
      <c r="T2" s="301"/>
      <c r="U2" s="301"/>
      <c r="V2" s="301"/>
      <c r="W2" s="214"/>
      <c r="X2" s="1"/>
    </row>
    <row r="3" spans="1:27" ht="5.25" customHeight="1" thickTop="1">
      <c r="A3" s="207"/>
      <c r="B3" s="302"/>
      <c r="C3" s="214"/>
      <c r="D3" s="214"/>
      <c r="E3" s="214"/>
      <c r="F3" s="214"/>
      <c r="G3" s="214"/>
      <c r="H3" s="214"/>
      <c r="I3" s="214"/>
      <c r="J3" s="214"/>
      <c r="K3" s="214"/>
      <c r="L3" s="214"/>
      <c r="M3" s="214"/>
      <c r="N3" s="214"/>
      <c r="O3" s="214"/>
      <c r="P3" s="214"/>
      <c r="Q3" s="214"/>
      <c r="R3" s="214"/>
      <c r="S3" s="214"/>
      <c r="T3" s="214"/>
      <c r="U3" s="214"/>
      <c r="V3" s="214"/>
      <c r="W3" s="214"/>
      <c r="X3" s="1"/>
    </row>
    <row r="4" spans="1:27" ht="25.5" customHeight="1" thickBot="1">
      <c r="A4" s="374" t="s">
        <v>127</v>
      </c>
      <c r="B4" s="375"/>
      <c r="C4" s="375"/>
      <c r="D4" s="375"/>
      <c r="E4" s="375"/>
      <c r="F4" s="375"/>
      <c r="G4" s="375"/>
      <c r="H4" s="375"/>
      <c r="I4" s="375"/>
      <c r="J4" s="375"/>
      <c r="K4" s="375"/>
      <c r="L4" s="375"/>
      <c r="M4" s="375"/>
      <c r="N4" s="375"/>
      <c r="O4" s="375"/>
      <c r="P4" s="375"/>
      <c r="Q4" s="375"/>
      <c r="R4" s="375"/>
      <c r="S4" s="375"/>
      <c r="T4" s="375"/>
      <c r="U4" s="375"/>
      <c r="V4" s="375"/>
      <c r="W4" s="375"/>
      <c r="X4" s="376"/>
    </row>
    <row r="5" spans="1:27" ht="9.75" customHeight="1" thickTop="1" thickBot="1">
      <c r="A5" s="303"/>
      <c r="B5" s="304"/>
      <c r="C5" s="304"/>
      <c r="D5" s="304"/>
      <c r="E5" s="304"/>
      <c r="F5" s="304"/>
      <c r="G5" s="304"/>
      <c r="H5" s="304"/>
      <c r="I5" s="304"/>
      <c r="J5" s="304"/>
      <c r="K5" s="304"/>
      <c r="L5" s="304"/>
      <c r="M5" s="304"/>
      <c r="N5" s="304"/>
      <c r="O5" s="304"/>
      <c r="P5" s="304"/>
      <c r="Q5" s="304"/>
      <c r="R5" s="304"/>
      <c r="S5" s="304"/>
      <c r="T5" s="304"/>
      <c r="U5" s="304"/>
      <c r="V5" s="304"/>
      <c r="W5" s="304"/>
      <c r="X5" s="305"/>
    </row>
    <row r="6" spans="1:27" ht="24.75" customHeight="1" thickBot="1">
      <c r="A6" s="306" t="s">
        <v>131</v>
      </c>
      <c r="B6" s="380" t="s">
        <v>129</v>
      </c>
      <c r="C6" s="381"/>
      <c r="D6" s="205"/>
      <c r="E6" s="354" t="s">
        <v>23</v>
      </c>
      <c r="F6" s="354"/>
      <c r="G6" s="380" t="s">
        <v>129</v>
      </c>
      <c r="H6" s="382"/>
      <c r="I6" s="382"/>
      <c r="J6" s="382"/>
      <c r="K6" s="381"/>
      <c r="L6" s="205"/>
      <c r="M6" s="307" t="s">
        <v>370</v>
      </c>
      <c r="N6" s="308"/>
      <c r="O6" s="205"/>
      <c r="P6" s="354" t="s">
        <v>132</v>
      </c>
      <c r="Q6" s="354"/>
      <c r="R6" s="352" t="s">
        <v>2046</v>
      </c>
      <c r="S6" s="353"/>
      <c r="T6" s="205"/>
      <c r="U6" s="354" t="s">
        <v>133</v>
      </c>
      <c r="V6" s="355"/>
      <c r="W6" s="356" t="str">
        <f>VLOOKUP(data!H8,data!C39:D116,2,FALSE)</f>
        <v>Dec-17</v>
      </c>
      <c r="X6" s="357"/>
      <c r="Y6" s="299"/>
      <c r="AA6" s="62"/>
    </row>
    <row r="7" spans="1:27" ht="9.75" customHeight="1" thickBot="1">
      <c r="A7" s="309"/>
      <c r="B7" s="310"/>
      <c r="C7" s="310"/>
      <c r="D7" s="310"/>
      <c r="E7" s="310"/>
      <c r="F7" s="310"/>
      <c r="G7" s="310"/>
      <c r="H7" s="310"/>
      <c r="I7" s="310"/>
      <c r="J7" s="310"/>
      <c r="K7" s="310"/>
      <c r="L7" s="310"/>
      <c r="M7" s="310"/>
      <c r="N7" s="310"/>
      <c r="O7" s="310"/>
      <c r="P7" s="310"/>
      <c r="Q7" s="310"/>
      <c r="R7" s="310"/>
      <c r="S7" s="310"/>
      <c r="T7" s="310"/>
      <c r="U7" s="310"/>
      <c r="V7" s="310"/>
      <c r="W7" s="310"/>
      <c r="X7" s="311"/>
    </row>
    <row r="8" spans="1:27" ht="19.5" customHeight="1" thickTop="1" thickBot="1">
      <c r="A8" s="213"/>
      <c r="B8" s="312"/>
      <c r="C8" s="312"/>
      <c r="D8" s="312"/>
      <c r="E8" s="312"/>
      <c r="F8" s="312"/>
      <c r="G8" s="312"/>
      <c r="H8" s="312"/>
      <c r="I8" s="312"/>
      <c r="J8" s="332"/>
      <c r="K8" s="332"/>
      <c r="L8" s="332"/>
      <c r="M8" s="312"/>
      <c r="N8" s="312"/>
      <c r="O8" s="313"/>
      <c r="P8" s="313"/>
      <c r="Q8" s="313"/>
      <c r="R8" s="313"/>
      <c r="S8" s="313"/>
      <c r="T8" s="313"/>
      <c r="U8" s="313"/>
      <c r="V8" s="313"/>
      <c r="W8" s="313"/>
      <c r="X8" s="168"/>
      <c r="Y8" s="206"/>
      <c r="AA8" s="62"/>
    </row>
    <row r="9" spans="1:27" ht="19.5" customHeight="1" thickTop="1" thickBot="1">
      <c r="A9" s="334"/>
      <c r="B9" s="388" t="s">
        <v>2392</v>
      </c>
      <c r="C9" s="389"/>
      <c r="D9" s="389"/>
      <c r="E9" s="389"/>
      <c r="F9" s="389"/>
      <c r="G9" s="389"/>
      <c r="H9" s="389"/>
      <c r="I9" s="390"/>
      <c r="J9" s="298"/>
      <c r="K9" s="298"/>
      <c r="L9" s="391" t="s">
        <v>2396</v>
      </c>
      <c r="M9" s="392"/>
      <c r="N9" s="392"/>
      <c r="O9" s="392"/>
      <c r="P9" s="392"/>
      <c r="Q9" s="392"/>
      <c r="R9" s="392"/>
      <c r="S9" s="392"/>
      <c r="T9" s="392"/>
      <c r="U9" s="392"/>
      <c r="V9" s="392"/>
      <c r="W9" s="393"/>
      <c r="X9" s="338"/>
      <c r="Y9" s="299"/>
      <c r="AA9" s="62"/>
    </row>
    <row r="10" spans="1:27" s="58" customFormat="1" ht="30" customHeight="1" thickTop="1" thickBot="1">
      <c r="A10" s="337"/>
      <c r="B10" s="383" t="s">
        <v>2393</v>
      </c>
      <c r="C10" s="384"/>
      <c r="D10" s="385" t="s">
        <v>2394</v>
      </c>
      <c r="E10" s="385"/>
      <c r="F10" s="385" t="s">
        <v>2395</v>
      </c>
      <c r="G10" s="385"/>
      <c r="H10" s="386" t="s">
        <v>508</v>
      </c>
      <c r="I10" s="387"/>
      <c r="J10" s="302"/>
      <c r="K10" s="335"/>
      <c r="L10" s="394" t="s">
        <v>53</v>
      </c>
      <c r="M10" s="395"/>
      <c r="N10" s="396"/>
      <c r="O10" s="397" t="s">
        <v>54</v>
      </c>
      <c r="P10" s="398"/>
      <c r="Q10" s="399"/>
      <c r="R10" s="400" t="s">
        <v>55</v>
      </c>
      <c r="S10" s="401"/>
      <c r="T10" s="402"/>
      <c r="U10" s="403" t="s">
        <v>57</v>
      </c>
      <c r="V10" s="404"/>
      <c r="W10" s="404"/>
      <c r="X10" s="340"/>
    </row>
    <row r="11" spans="1:27" ht="19.5" customHeight="1" thickTop="1" thickBot="1">
      <c r="A11" s="336"/>
      <c r="B11" s="312"/>
      <c r="C11" s="312"/>
      <c r="D11" s="312"/>
      <c r="E11" s="312"/>
      <c r="F11" s="312"/>
      <c r="G11" s="312"/>
      <c r="H11" s="312"/>
      <c r="I11" s="312"/>
      <c r="J11" s="333"/>
      <c r="K11" s="333"/>
      <c r="L11" s="333"/>
      <c r="M11" s="312"/>
      <c r="N11" s="312"/>
      <c r="O11" s="313"/>
      <c r="P11" s="313"/>
      <c r="Q11" s="313"/>
      <c r="R11" s="313"/>
      <c r="S11" s="313"/>
      <c r="T11" s="313"/>
      <c r="U11" s="313"/>
      <c r="V11" s="313"/>
      <c r="W11" s="313"/>
      <c r="X11" s="339"/>
      <c r="Y11" s="299"/>
      <c r="AA11" s="62"/>
    </row>
    <row r="12" spans="1:27" ht="30" customHeight="1" thickTop="1" thickBot="1">
      <c r="A12" s="361" t="s">
        <v>326</v>
      </c>
      <c r="B12" s="362"/>
      <c r="C12" s="362"/>
      <c r="D12" s="362"/>
      <c r="E12" s="362"/>
      <c r="F12" s="362"/>
      <c r="G12" s="362"/>
      <c r="H12" s="363"/>
      <c r="I12" s="361" t="s">
        <v>327</v>
      </c>
      <c r="J12" s="362"/>
      <c r="K12" s="362"/>
      <c r="L12" s="362"/>
      <c r="M12" s="362"/>
      <c r="N12" s="362"/>
      <c r="O12" s="362"/>
      <c r="P12" s="363"/>
      <c r="Q12" s="361" t="s">
        <v>328</v>
      </c>
      <c r="R12" s="362"/>
      <c r="S12" s="362"/>
      <c r="T12" s="362"/>
      <c r="U12" s="362"/>
      <c r="V12" s="362"/>
      <c r="W12" s="362"/>
      <c r="X12" s="363"/>
      <c r="Y12" s="287"/>
      <c r="Z12" s="288"/>
    </row>
    <row r="13" spans="1:27" ht="30" customHeight="1" thickTop="1">
      <c r="A13" s="11"/>
      <c r="B13" s="42"/>
      <c r="C13" s="42"/>
      <c r="D13" s="186"/>
      <c r="I13" s="179"/>
      <c r="J13" s="13"/>
      <c r="K13" s="14"/>
      <c r="L13" s="15" t="str">
        <f>IF(M13&gt;3.49,"A",IF(M13&gt;2.99,"B",IF(M13&gt;2.49,"C",IF(M13&gt;1.99,"D","F"))))</f>
        <v>F</v>
      </c>
      <c r="M13" s="16">
        <f>M79</f>
        <v>0</v>
      </c>
      <c r="Q13" s="183">
        <f>IF(L13="A",1,IF(L13="B",2,IF(L13="C",3,IF(L13="D",4,IF(L13="F",5,"N/A")))))</f>
        <v>5</v>
      </c>
      <c r="R13" s="98"/>
      <c r="S13" s="98"/>
      <c r="T13" s="98"/>
      <c r="U13" s="98"/>
      <c r="V13" s="98"/>
      <c r="W13" s="98"/>
      <c r="X13" s="341"/>
      <c r="Y13" s="16"/>
      <c r="Z13" s="8"/>
    </row>
    <row r="14" spans="1:27" ht="30" customHeight="1">
      <c r="A14" s="11"/>
      <c r="B14" s="42"/>
      <c r="C14" s="42"/>
      <c r="D14" s="186"/>
      <c r="I14" s="179"/>
      <c r="J14" s="13"/>
      <c r="K14" s="14"/>
      <c r="L14" s="15" t="str">
        <f>IF(N79=1,IF(O79=1,IF(Q79=1,"A","B"),IF(Q79=1,"B","C")),"F")</f>
        <v>F</v>
      </c>
      <c r="M14" s="16"/>
      <c r="Q14" s="184">
        <f>(N79+O79+Q79)/3</f>
        <v>0</v>
      </c>
      <c r="R14" s="98"/>
      <c r="S14" s="98"/>
      <c r="T14" s="98"/>
      <c r="U14" s="98"/>
      <c r="V14" s="98"/>
      <c r="W14" s="98"/>
      <c r="X14" s="8"/>
      <c r="Y14" s="16"/>
      <c r="Z14" s="8"/>
    </row>
    <row r="15" spans="1:27" ht="30" customHeight="1">
      <c r="A15" s="11"/>
      <c r="B15" s="42"/>
      <c r="C15" s="42"/>
      <c r="D15" s="186"/>
      <c r="I15" s="179"/>
      <c r="J15" s="13"/>
      <c r="K15" s="181"/>
      <c r="L15" s="182"/>
      <c r="M15" s="182"/>
      <c r="Q15" s="185"/>
      <c r="R15" s="181"/>
      <c r="S15" s="181"/>
      <c r="T15" s="181"/>
      <c r="U15" s="181"/>
      <c r="V15" s="181"/>
      <c r="W15" s="208"/>
      <c r="X15" s="210"/>
      <c r="Y15" s="209"/>
      <c r="Z15" s="210"/>
    </row>
    <row r="16" spans="1:27" ht="30" customHeight="1">
      <c r="A16" s="11"/>
      <c r="B16" s="42"/>
      <c r="C16" s="42"/>
      <c r="D16" s="186"/>
      <c r="I16" s="179"/>
      <c r="J16" s="13"/>
      <c r="K16" s="14"/>
      <c r="L16" s="15"/>
      <c r="M16" s="16"/>
      <c r="Q16" s="184"/>
      <c r="R16" s="98"/>
      <c r="S16" s="98"/>
      <c r="T16" s="98"/>
      <c r="U16" s="98"/>
      <c r="V16" s="98"/>
      <c r="W16" s="98"/>
      <c r="X16" s="8"/>
      <c r="Y16" s="16"/>
      <c r="Z16" s="8"/>
    </row>
    <row r="17" spans="1:26" ht="30" customHeight="1">
      <c r="A17" s="11"/>
      <c r="B17" s="42"/>
      <c r="C17" s="42"/>
      <c r="D17" s="186"/>
      <c r="I17" s="179"/>
      <c r="J17" s="13"/>
      <c r="K17" s="14"/>
      <c r="L17" s="15"/>
      <c r="M17" s="16"/>
      <c r="Q17" s="184"/>
      <c r="R17" s="98"/>
      <c r="S17" s="98"/>
      <c r="T17" s="98"/>
      <c r="U17" s="98"/>
      <c r="V17" s="98"/>
      <c r="W17" s="98"/>
      <c r="X17" s="8"/>
      <c r="Y17" s="16"/>
      <c r="Z17" s="8"/>
    </row>
    <row r="18" spans="1:26" ht="30" customHeight="1" thickBot="1">
      <c r="A18" s="69"/>
      <c r="B18" s="43"/>
      <c r="C18" s="43"/>
      <c r="D18" s="295"/>
      <c r="I18" s="69"/>
      <c r="J18" s="43"/>
      <c r="K18" s="14"/>
      <c r="L18" s="15">
        <f>X79</f>
        <v>0</v>
      </c>
      <c r="M18" s="16"/>
      <c r="Q18" s="184" t="str">
        <f>IF(L18="A",1,IF(L18="B",2,IF(L18="C",3,IF(L18="D",4,IF(L18="F",5,"N/A")))))</f>
        <v>N/A</v>
      </c>
      <c r="R18" s="98"/>
      <c r="S18" s="98"/>
      <c r="T18" s="98"/>
      <c r="U18" s="98"/>
      <c r="V18" s="98"/>
      <c r="W18" s="98"/>
      <c r="X18" s="8"/>
      <c r="Y18" s="178"/>
      <c r="Z18" s="180"/>
    </row>
    <row r="19" spans="1:26" ht="30" customHeight="1" thickTop="1">
      <c r="A19" s="364" t="s">
        <v>2386</v>
      </c>
      <c r="B19" s="314">
        <f>data!H3</f>
        <v>42917</v>
      </c>
      <c r="C19" s="314">
        <f>data!H4</f>
        <v>42948</v>
      </c>
      <c r="D19" s="314">
        <f>data!H5</f>
        <v>42979</v>
      </c>
      <c r="E19" s="314">
        <f>data!H6</f>
        <v>43009</v>
      </c>
      <c r="F19" s="314">
        <f>data!H7</f>
        <v>43040</v>
      </c>
      <c r="G19" s="314">
        <f>data!H8</f>
        <v>43070</v>
      </c>
      <c r="H19" s="315" t="s">
        <v>2391</v>
      </c>
      <c r="I19" s="366" t="s">
        <v>2387</v>
      </c>
      <c r="J19" s="316">
        <f t="shared" ref="J19:O19" si="0">B19</f>
        <v>42917</v>
      </c>
      <c r="K19" s="316">
        <f t="shared" si="0"/>
        <v>42948</v>
      </c>
      <c r="L19" s="316">
        <f t="shared" si="0"/>
        <v>42979</v>
      </c>
      <c r="M19" s="316">
        <f t="shared" si="0"/>
        <v>43009</v>
      </c>
      <c r="N19" s="316">
        <f t="shared" si="0"/>
        <v>43040</v>
      </c>
      <c r="O19" s="316">
        <f t="shared" si="0"/>
        <v>43070</v>
      </c>
      <c r="P19" s="315" t="s">
        <v>2391</v>
      </c>
      <c r="Q19" s="366" t="s">
        <v>2388</v>
      </c>
      <c r="R19" s="316">
        <f t="shared" ref="R19:W19" si="1">J19</f>
        <v>42917</v>
      </c>
      <c r="S19" s="316">
        <f t="shared" si="1"/>
        <v>42948</v>
      </c>
      <c r="T19" s="316">
        <f t="shared" si="1"/>
        <v>42979</v>
      </c>
      <c r="U19" s="316">
        <f t="shared" si="1"/>
        <v>43009</v>
      </c>
      <c r="V19" s="316">
        <f t="shared" si="1"/>
        <v>43040</v>
      </c>
      <c r="W19" s="316">
        <f t="shared" si="1"/>
        <v>43070</v>
      </c>
      <c r="X19" s="342" t="s">
        <v>2391</v>
      </c>
    </row>
    <row r="20" spans="1:26" ht="30" customHeight="1" thickBot="1">
      <c r="A20" s="365"/>
      <c r="B20" s="291" t="str">
        <f>ROUND(data!M3,1)&amp;"/"&amp;data!N3</f>
        <v>151/129</v>
      </c>
      <c r="C20" s="290" t="str">
        <f>ROUND(data!M4,1)&amp;"/"&amp;data!N4</f>
        <v>149/128</v>
      </c>
      <c r="D20" s="290" t="str">
        <f>ROUND(data!M5,1)&amp;"/"&amp;data!N5</f>
        <v>141/128</v>
      </c>
      <c r="E20" s="290" t="str">
        <f>ROUND(data!M6,1)&amp;"/"&amp;data!N6</f>
        <v>82.5/96.5</v>
      </c>
      <c r="F20" s="290" t="str">
        <f>ROUND(data!M7,1)&amp;"/"&amp;data!N7</f>
        <v>71/88.5</v>
      </c>
      <c r="G20" s="290" t="str">
        <f>ROUND(data!M8,1)&amp;"/"&amp;data!N8</f>
        <v>70.5/82.5</v>
      </c>
      <c r="H20" s="296" t="str">
        <f>ROUND(data!M9,0)&amp;"/"&amp;ROUND(data!N9,0)</f>
        <v>111/109</v>
      </c>
      <c r="I20" s="367"/>
      <c r="J20" s="290" t="str">
        <f>ROUND(data!Q3,0)&amp;"/"&amp;ROUND(data!S3,0)</f>
        <v>1058/1000</v>
      </c>
      <c r="K20" s="290" t="str">
        <f>ROUND(data!Q4,0)&amp;"/"&amp;ROUND(data!S4,0)</f>
        <v>1107/998</v>
      </c>
      <c r="L20" s="290" t="str">
        <f>ROUND(data!Q5,0)&amp;"/"&amp;ROUND(data!S5,0)</f>
        <v>1004/998</v>
      </c>
      <c r="M20" s="290" t="str">
        <f>ROUND(data!Q6,0)&amp;"/"&amp;ROUND(data!S6,0)</f>
        <v>736/828</v>
      </c>
      <c r="N20" s="290" t="str">
        <f>ROUND(data!Q7,0)&amp;"/"&amp;ROUND(data!S7,0)</f>
        <v>648/789</v>
      </c>
      <c r="O20" s="290" t="str">
        <f>ROUND(data!Q8,0)&amp;"/"&amp;ROUND(data!S8,0)</f>
        <v>653/753</v>
      </c>
      <c r="P20" s="296" t="str">
        <f>ROUND(data!Q9,0)&amp;"/"&amp;ROUND(data!S9,0)</f>
        <v>868/894</v>
      </c>
      <c r="Q20" s="367"/>
      <c r="R20" s="290" t="str">
        <f>ROUND(data!P3,0)&amp;"/"&amp;ROUND(data!Q3,0)</f>
        <v>827/1058</v>
      </c>
      <c r="S20" s="292" t="str">
        <f>ROUND(data!P4,0)&amp;"/"&amp;ROUND(data!Q4,0)</f>
        <v>823/1107</v>
      </c>
      <c r="T20" s="292" t="str">
        <f>ROUND(data!P5,0)&amp;"/"&amp;ROUND(data!Q5,0)</f>
        <v>811/1004</v>
      </c>
      <c r="U20" s="292" t="str">
        <f>ROUND(data!P6,0)&amp;"/"&amp;ROUND(data!Q6,0)</f>
        <v>737/736</v>
      </c>
      <c r="V20" s="292" t="str">
        <f>ROUND(data!P7,0)&amp;"/"&amp;ROUND(data!Q7,0)</f>
        <v>691/648</v>
      </c>
      <c r="W20" s="290" t="str">
        <f>ROUND(data!P8,0)&amp;"/"&amp;ROUND(data!Q8,0)</f>
        <v>619/653</v>
      </c>
      <c r="X20" s="296" t="str">
        <f>ROUND(data!P9,0)&amp;"/"&amp;ROUND(data!Q9,0)</f>
        <v>751/868</v>
      </c>
    </row>
    <row r="21" spans="1:26" ht="30" customHeight="1" thickTop="1" thickBot="1">
      <c r="A21" s="368" t="s">
        <v>329</v>
      </c>
      <c r="B21" s="369"/>
      <c r="C21" s="369"/>
      <c r="D21" s="369"/>
      <c r="E21" s="369"/>
      <c r="F21" s="369"/>
      <c r="G21" s="369"/>
      <c r="H21" s="370"/>
      <c r="I21" s="371" t="s">
        <v>368</v>
      </c>
      <c r="J21" s="372"/>
      <c r="K21" s="372"/>
      <c r="L21" s="372"/>
      <c r="M21" s="372"/>
      <c r="N21" s="372"/>
      <c r="O21" s="372"/>
      <c r="P21" s="373"/>
      <c r="Q21" s="371" t="s">
        <v>369</v>
      </c>
      <c r="R21" s="372"/>
      <c r="S21" s="372"/>
      <c r="T21" s="372"/>
      <c r="U21" s="372"/>
      <c r="V21" s="372"/>
      <c r="W21" s="372"/>
      <c r="X21" s="373"/>
    </row>
    <row r="22" spans="1:26" ht="30" customHeight="1" thickTop="1" thickBot="1">
      <c r="A22" s="344"/>
      <c r="B22" s="344"/>
      <c r="C22" s="344"/>
      <c r="D22" s="345"/>
      <c r="E22" s="346"/>
      <c r="F22" s="346"/>
      <c r="G22" s="346"/>
      <c r="H22" s="346"/>
      <c r="I22" s="347"/>
      <c r="J22" s="346"/>
      <c r="K22" s="346"/>
      <c r="L22" s="348"/>
      <c r="M22" s="346"/>
      <c r="N22" s="346"/>
      <c r="O22" s="346"/>
      <c r="P22" s="346"/>
      <c r="Q22" s="347"/>
      <c r="R22" s="346"/>
      <c r="S22" s="346"/>
      <c r="T22" s="348"/>
      <c r="U22" s="346"/>
      <c r="V22" s="346"/>
      <c r="W22" s="289"/>
      <c r="X22" s="349"/>
    </row>
    <row r="23" spans="1:26" ht="30" customHeight="1" thickTop="1">
      <c r="A23" s="37"/>
      <c r="B23" s="37"/>
      <c r="C23" s="18"/>
      <c r="D23" s="19"/>
      <c r="E23" s="82"/>
      <c r="F23" s="82"/>
      <c r="G23" s="82"/>
      <c r="H23" s="82"/>
      <c r="I23" s="77"/>
      <c r="J23" s="82"/>
      <c r="K23" s="82"/>
      <c r="L23" s="187"/>
      <c r="M23" s="82"/>
      <c r="N23" s="82"/>
      <c r="O23" s="82"/>
      <c r="P23" s="82"/>
      <c r="Q23" s="77"/>
      <c r="R23" s="82"/>
      <c r="S23" s="106"/>
      <c r="T23" s="191"/>
      <c r="U23" s="82"/>
      <c r="V23" s="82"/>
      <c r="W23" s="82"/>
      <c r="X23" s="187"/>
    </row>
    <row r="24" spans="1:26" ht="30" customHeight="1">
      <c r="A24" s="37"/>
      <c r="B24" s="37"/>
      <c r="C24" s="18"/>
      <c r="D24" s="19"/>
      <c r="E24" s="82"/>
      <c r="F24" s="82"/>
      <c r="G24" s="82"/>
      <c r="H24" s="82"/>
      <c r="I24" s="77"/>
      <c r="J24" s="82"/>
      <c r="K24" s="82"/>
      <c r="L24" s="187"/>
      <c r="M24" s="82"/>
      <c r="N24" s="82"/>
      <c r="O24" s="82"/>
      <c r="P24" s="82"/>
      <c r="Q24" s="77"/>
      <c r="R24" s="82"/>
      <c r="S24" s="196"/>
      <c r="T24" s="192"/>
      <c r="U24" s="82"/>
      <c r="V24" s="82"/>
      <c r="W24" s="82"/>
      <c r="X24" s="187"/>
    </row>
    <row r="25" spans="1:26" ht="30" customHeight="1">
      <c r="A25" s="37"/>
      <c r="B25" s="37"/>
      <c r="C25" s="18"/>
      <c r="D25" s="19"/>
      <c r="E25" s="82"/>
      <c r="F25" s="82"/>
      <c r="G25" s="82"/>
      <c r="H25" s="82"/>
      <c r="I25" s="77"/>
      <c r="J25" s="82"/>
      <c r="K25" s="82"/>
      <c r="L25" s="187"/>
      <c r="M25" s="82"/>
      <c r="N25" s="82"/>
      <c r="O25" s="82"/>
      <c r="P25" s="82"/>
      <c r="Q25" s="77"/>
      <c r="R25" s="82"/>
      <c r="S25" s="189"/>
      <c r="T25" s="190"/>
      <c r="U25" s="82"/>
      <c r="V25" s="82"/>
      <c r="W25" s="82"/>
      <c r="X25" s="187"/>
    </row>
    <row r="26" spans="1:26" ht="30" customHeight="1">
      <c r="A26" s="37"/>
      <c r="B26" s="37"/>
      <c r="C26" s="18"/>
      <c r="D26" s="19"/>
      <c r="E26" s="82"/>
      <c r="F26" s="82"/>
      <c r="G26" s="82"/>
      <c r="H26" s="82"/>
      <c r="I26" s="77"/>
      <c r="J26" s="82"/>
      <c r="K26" s="82"/>
      <c r="L26" s="187"/>
      <c r="M26" s="82"/>
      <c r="N26" s="82"/>
      <c r="O26" s="82"/>
      <c r="P26" s="82"/>
      <c r="Q26" s="77"/>
      <c r="R26" s="82"/>
      <c r="S26" s="196"/>
      <c r="T26" s="192"/>
      <c r="U26" s="82"/>
      <c r="V26" s="82"/>
      <c r="W26" s="82"/>
      <c r="X26" s="187"/>
    </row>
    <row r="27" spans="1:26" ht="30" customHeight="1">
      <c r="A27" s="22"/>
      <c r="B27" s="22"/>
      <c r="C27" s="22"/>
      <c r="D27" s="70"/>
      <c r="E27" s="82"/>
      <c r="F27" s="82"/>
      <c r="G27" s="82"/>
      <c r="H27" s="82"/>
      <c r="I27" s="188"/>
      <c r="J27" s="58"/>
      <c r="K27" s="58"/>
      <c r="L27" s="100"/>
      <c r="M27" s="82"/>
      <c r="N27" s="82"/>
      <c r="O27" s="82"/>
      <c r="P27" s="82"/>
      <c r="Q27" s="77"/>
      <c r="R27" s="82"/>
      <c r="S27" s="196"/>
      <c r="T27" s="192"/>
      <c r="U27" s="82"/>
      <c r="V27" s="82"/>
      <c r="W27" s="82"/>
      <c r="X27" s="187"/>
    </row>
    <row r="28" spans="1:26" ht="30" customHeight="1">
      <c r="A28" s="366" t="s">
        <v>2389</v>
      </c>
      <c r="B28" s="314">
        <f t="shared" ref="B28:G28" si="2">B19</f>
        <v>42917</v>
      </c>
      <c r="C28" s="314">
        <f t="shared" si="2"/>
        <v>42948</v>
      </c>
      <c r="D28" s="314">
        <f t="shared" si="2"/>
        <v>42979</v>
      </c>
      <c r="E28" s="314">
        <f t="shared" si="2"/>
        <v>43009</v>
      </c>
      <c r="F28" s="314">
        <f t="shared" si="2"/>
        <v>43040</v>
      </c>
      <c r="G28" s="314">
        <f t="shared" si="2"/>
        <v>43070</v>
      </c>
      <c r="H28" s="342" t="s">
        <v>2391</v>
      </c>
      <c r="I28" s="366" t="s">
        <v>2390</v>
      </c>
      <c r="J28" s="316">
        <f t="shared" ref="J28:O28" si="3">J19</f>
        <v>42917</v>
      </c>
      <c r="K28" s="316">
        <f t="shared" si="3"/>
        <v>42948</v>
      </c>
      <c r="L28" s="316">
        <f t="shared" si="3"/>
        <v>42979</v>
      </c>
      <c r="M28" s="316">
        <f t="shared" si="3"/>
        <v>43009</v>
      </c>
      <c r="N28" s="316">
        <f t="shared" si="3"/>
        <v>43040</v>
      </c>
      <c r="O28" s="316">
        <f t="shared" si="3"/>
        <v>43070</v>
      </c>
      <c r="P28" s="342" t="s">
        <v>2391</v>
      </c>
      <c r="Q28" s="77"/>
      <c r="R28" s="82"/>
      <c r="S28" s="196"/>
      <c r="T28" s="192"/>
      <c r="U28" s="82"/>
      <c r="V28" s="82"/>
      <c r="W28" s="195"/>
      <c r="X28" s="194"/>
    </row>
    <row r="29" spans="1:26" s="58" customFormat="1" ht="30" customHeight="1" thickBot="1">
      <c r="A29" s="367"/>
      <c r="B29" s="293">
        <f>data!V3</f>
        <v>0</v>
      </c>
      <c r="C29" s="294">
        <f>data!V4</f>
        <v>0</v>
      </c>
      <c r="D29" s="294">
        <f>data!V5</f>
        <v>0</v>
      </c>
      <c r="E29" s="294">
        <f>data!V6</f>
        <v>0</v>
      </c>
      <c r="F29" s="294">
        <f>data!V7</f>
        <v>0</v>
      </c>
      <c r="G29" s="293">
        <f>data!V8</f>
        <v>0</v>
      </c>
      <c r="H29" s="317"/>
      <c r="I29" s="367"/>
      <c r="J29" s="290" t="str">
        <f>data!W3&amp;"/"&amp;data!X3</f>
        <v>26/38</v>
      </c>
      <c r="K29" s="292" t="str">
        <f>data!W4&amp;"/"&amp;data!X4</f>
        <v>53/85</v>
      </c>
      <c r="L29" s="292" t="str">
        <f>data!W5&amp;"/"&amp;data!X5</f>
        <v>45/79</v>
      </c>
      <c r="M29" s="292" t="str">
        <f>data!W6&amp;"/"&amp;data!X6</f>
        <v>14/58</v>
      </c>
      <c r="N29" s="292" t="str">
        <f>data!W7&amp;"/"&amp;data!X7</f>
        <v>48/78</v>
      </c>
      <c r="O29" s="293" t="str">
        <f>data!W8&amp;"/"&amp;data!X8</f>
        <v>48/81</v>
      </c>
      <c r="P29" s="350" t="str">
        <f>ROUND(data!W9,0)&amp;"/"&amp;ROUND(data!X9,0)</f>
        <v>39/70</v>
      </c>
      <c r="Q29" s="188"/>
      <c r="S29" s="106"/>
      <c r="T29" s="191"/>
      <c r="X29" s="100"/>
    </row>
    <row r="30" spans="1:26" s="58" customFormat="1" ht="60.75" customHeight="1" thickTop="1" thickBot="1">
      <c r="A30" s="377" t="s">
        <v>333</v>
      </c>
      <c r="B30" s="378"/>
      <c r="C30" s="378"/>
      <c r="D30" s="378"/>
      <c r="E30" s="378"/>
      <c r="F30" s="378"/>
      <c r="G30" s="378"/>
      <c r="H30" s="378"/>
      <c r="I30" s="378"/>
      <c r="J30" s="378"/>
      <c r="K30" s="378"/>
      <c r="L30" s="378"/>
      <c r="M30" s="378"/>
      <c r="N30" s="378"/>
      <c r="O30" s="378"/>
      <c r="P30" s="378"/>
      <c r="Q30" s="378"/>
      <c r="R30" s="378"/>
      <c r="S30" s="378"/>
      <c r="T30" s="378"/>
      <c r="U30" s="378"/>
      <c r="V30" s="378"/>
      <c r="W30" s="378"/>
      <c r="X30" s="379"/>
      <c r="Y30" s="343"/>
    </row>
    <row r="31" spans="1:26" s="58" customFormat="1" ht="30.75" hidden="1" customHeight="1" thickTop="1">
      <c r="E31" s="326"/>
      <c r="F31" s="326"/>
      <c r="G31" s="326"/>
      <c r="H31" s="351"/>
      <c r="I31" s="351"/>
      <c r="J31" s="351"/>
      <c r="K31" s="318"/>
      <c r="L31" s="318"/>
      <c r="M31" s="318"/>
      <c r="N31" s="318"/>
      <c r="O31" s="318"/>
      <c r="P31" s="318"/>
      <c r="Q31" s="318"/>
      <c r="R31" s="319"/>
      <c r="S31" s="319"/>
      <c r="T31" s="319"/>
      <c r="U31" s="319"/>
      <c r="V31" s="319"/>
      <c r="W31" s="318"/>
      <c r="X31" s="318"/>
      <c r="Y31" s="122"/>
    </row>
    <row r="32" spans="1:26" s="58" customFormat="1" ht="30.75" hidden="1" customHeight="1">
      <c r="E32" s="322"/>
      <c r="F32" s="323"/>
      <c r="H32" s="323"/>
      <c r="I32" s="331"/>
      <c r="K32" s="320"/>
      <c r="L32" s="320"/>
      <c r="M32" s="320"/>
      <c r="N32" s="320"/>
      <c r="O32" s="320"/>
      <c r="P32" s="320"/>
      <c r="Q32" s="320"/>
      <c r="R32" s="321"/>
      <c r="S32" s="321"/>
      <c r="T32" s="321"/>
      <c r="U32" s="321"/>
      <c r="V32" s="321"/>
      <c r="W32" s="320"/>
      <c r="X32" s="320"/>
    </row>
    <row r="33" spans="5:25" s="58" customFormat="1" ht="30.75" hidden="1" customHeight="1">
      <c r="E33" s="324"/>
      <c r="F33" s="323"/>
      <c r="H33" s="323"/>
      <c r="I33" s="329"/>
      <c r="K33" s="328"/>
      <c r="L33" s="328"/>
      <c r="M33" s="327"/>
      <c r="N33" s="327"/>
    </row>
    <row r="34" spans="5:25" s="58" customFormat="1" ht="30.75" hidden="1" customHeight="1">
      <c r="E34" s="324"/>
      <c r="F34" s="323"/>
      <c r="H34" s="323"/>
      <c r="I34" s="330"/>
      <c r="K34" s="328"/>
      <c r="L34" s="328"/>
      <c r="M34" s="327"/>
      <c r="N34" s="327"/>
      <c r="O34" s="122"/>
      <c r="P34" s="122"/>
      <c r="Q34" s="122"/>
      <c r="R34" s="122"/>
      <c r="S34" s="122"/>
      <c r="T34" s="122"/>
      <c r="U34" s="122"/>
      <c r="V34" s="122"/>
      <c r="W34" s="122"/>
      <c r="X34" s="122"/>
      <c r="Y34" s="122"/>
    </row>
    <row r="35" spans="5:25" s="58" customFormat="1" ht="30.75" hidden="1" customHeight="1">
      <c r="E35" s="325"/>
      <c r="F35" s="323"/>
      <c r="H35" s="45"/>
      <c r="I35" s="170"/>
      <c r="J35" s="248"/>
      <c r="K35" s="122"/>
      <c r="L35" s="122"/>
      <c r="M35" s="122"/>
      <c r="N35" s="122"/>
      <c r="O35" s="122"/>
      <c r="P35" s="122"/>
      <c r="Q35" s="122"/>
      <c r="R35" s="122"/>
      <c r="S35" s="122"/>
      <c r="T35" s="122"/>
      <c r="U35" s="122"/>
      <c r="V35" s="122"/>
      <c r="W35" s="122"/>
      <c r="X35" s="122"/>
      <c r="Y35" s="122"/>
    </row>
    <row r="36" spans="5:25" s="58" customFormat="1" ht="30.75" hidden="1" customHeight="1">
      <c r="E36" s="50"/>
      <c r="F36" s="51"/>
      <c r="G36" s="50"/>
      <c r="H36" s="50"/>
      <c r="I36" s="50"/>
      <c r="J36" s="50"/>
      <c r="K36" s="49"/>
      <c r="L36" s="52"/>
      <c r="M36" s="53"/>
    </row>
    <row r="37" spans="5:25" s="58" customFormat="1" ht="30.75" hidden="1" customHeight="1">
      <c r="E37" s="50"/>
      <c r="F37" s="47"/>
      <c r="G37" s="48"/>
      <c r="H37" s="48"/>
      <c r="I37" s="48"/>
      <c r="J37" s="48"/>
      <c r="K37" s="49"/>
      <c r="L37" s="52"/>
      <c r="M37" s="53"/>
    </row>
    <row r="38" spans="5:25" s="58" customFormat="1" ht="30.75" hidden="1" customHeight="1">
      <c r="M38" s="53"/>
    </row>
    <row r="39" spans="5:25" ht="30.75" hidden="1" customHeight="1"/>
    <row r="40" spans="5:25" ht="117.75" hidden="1" customHeight="1"/>
    <row r="41" spans="5:25" ht="117.75" hidden="1" customHeight="1"/>
    <row r="42" spans="5:25" ht="117.75" hidden="1" customHeight="1"/>
    <row r="43" spans="5:25" ht="117.75" hidden="1" customHeight="1"/>
    <row r="44" spans="5:25" ht="117.75" hidden="1" customHeight="1"/>
    <row r="45" spans="5:25" ht="117.75" hidden="1" customHeight="1"/>
    <row r="46" spans="5:25" ht="117.75" hidden="1" customHeight="1"/>
    <row r="47" spans="5:25" ht="117.75" hidden="1" customHeight="1"/>
    <row r="48" spans="5:25" ht="117.75" hidden="1" customHeight="1"/>
    <row r="49" ht="117.75" hidden="1" customHeight="1"/>
    <row r="50" ht="117.75" hidden="1" customHeight="1"/>
    <row r="51" ht="117.75" hidden="1" customHeight="1"/>
    <row r="52" ht="117.75" hidden="1" customHeight="1"/>
    <row r="53" ht="117.75" hidden="1" customHeight="1"/>
    <row r="54" ht="117.75" hidden="1" customHeight="1"/>
    <row r="55" ht="117.75" hidden="1" customHeight="1"/>
    <row r="56" ht="117.75" hidden="1" customHeight="1"/>
    <row r="57" ht="117.75" hidden="1" customHeight="1"/>
    <row r="58" ht="117.75" hidden="1" customHeight="1"/>
    <row r="59" ht="117.75" hidden="1" customHeight="1"/>
    <row r="60" ht="117.75" hidden="1" customHeight="1"/>
    <row r="61" ht="117.75" hidden="1" customHeight="1"/>
    <row r="62" ht="117.75" hidden="1" customHeight="1"/>
    <row r="63" ht="117.75" hidden="1" customHeight="1"/>
    <row r="64" ht="117.75" hidden="1" customHeight="1"/>
    <row r="65" ht="117.75" hidden="1" customHeight="1"/>
    <row r="66" ht="117.75" hidden="1" customHeight="1"/>
    <row r="67" ht="117.75" hidden="1" customHeight="1"/>
    <row r="68" ht="117.75" hidden="1" customHeight="1"/>
    <row r="69" ht="117.75" hidden="1" customHeight="1"/>
    <row r="70" ht="117.75" hidden="1" customHeight="1"/>
    <row r="71" ht="117.75" hidden="1" customHeight="1"/>
    <row r="72" ht="117.75" hidden="1" customHeight="1"/>
    <row r="73" ht="117.75" hidden="1" customHeight="1"/>
    <row r="74" ht="117.75" hidden="1" customHeight="1"/>
    <row r="75" ht="117.75" hidden="1" customHeight="1"/>
    <row r="76" ht="117.75" hidden="1" customHeight="1"/>
    <row r="77" ht="117.75" hidden="1" customHeight="1"/>
    <row r="78" ht="117.75" hidden="1" customHeight="1"/>
    <row r="79" ht="117.75" hidden="1" customHeight="1"/>
    <row r="80" ht="117.75" hidden="1" customHeight="1"/>
    <row r="81" ht="117.75" hidden="1" customHeight="1"/>
    <row r="82" ht="117.75" hidden="1" customHeight="1"/>
    <row r="83" ht="117.75" hidden="1" customHeight="1"/>
    <row r="84" ht="117.75" hidden="1" customHeight="1"/>
    <row r="85" ht="117.75" hidden="1" customHeight="1"/>
    <row r="86" ht="117.75" hidden="1" customHeight="1"/>
    <row r="87" ht="117.75" hidden="1" customHeight="1"/>
    <row r="88" ht="117.75" hidden="1" customHeight="1"/>
    <row r="89" ht="117.75" hidden="1" customHeight="1"/>
    <row r="90" ht="117.75" hidden="1" customHeight="1"/>
    <row r="91" ht="117.75" hidden="1" customHeight="1"/>
    <row r="92" ht="117.75" hidden="1" customHeight="1"/>
    <row r="93" ht="117.75" hidden="1" customHeight="1"/>
    <row r="94" ht="117.75" hidden="1" customHeight="1"/>
    <row r="95" ht="117.75" hidden="1" customHeight="1"/>
    <row r="96" ht="117.75" hidden="1" customHeight="1"/>
    <row r="97" ht="117.75" hidden="1" customHeight="1"/>
    <row r="98" ht="117.75" hidden="1" customHeight="1"/>
    <row r="99" ht="117.75" hidden="1" customHeight="1"/>
    <row r="100" ht="117.75" hidden="1" customHeight="1"/>
    <row r="101" ht="117.75" hidden="1" customHeight="1"/>
    <row r="102" ht="117.75" hidden="1" customHeight="1"/>
    <row r="103" ht="117.75" hidden="1" customHeight="1"/>
    <row r="104" ht="117.75" hidden="1" customHeight="1"/>
    <row r="105" ht="117.75" hidden="1" customHeight="1"/>
    <row r="106" ht="117.75" hidden="1" customHeight="1"/>
    <row r="107" ht="117.75" hidden="1" customHeight="1"/>
    <row r="108" ht="117.75" hidden="1" customHeight="1"/>
    <row r="109" ht="117.75" hidden="1" customHeight="1"/>
    <row r="110" ht="117.75" hidden="1" customHeight="1"/>
    <row r="111" ht="117.75" hidden="1" customHeight="1"/>
    <row r="112" ht="117.75" hidden="1" customHeight="1"/>
    <row r="113" ht="117.75" hidden="1" customHeight="1"/>
    <row r="114" ht="117.75" hidden="1" customHeight="1"/>
    <row r="115" ht="117.75" hidden="1" customHeight="1"/>
    <row r="116" ht="117.75" hidden="1" customHeight="1"/>
    <row r="117" ht="117.75" hidden="1" customHeight="1"/>
    <row r="118" ht="117.75" hidden="1" customHeight="1"/>
    <row r="119" ht="117.75" hidden="1" customHeight="1"/>
    <row r="120" ht="117.75" hidden="1" customHeight="1"/>
    <row r="121" ht="117.75" hidden="1" customHeight="1"/>
    <row r="122" ht="117.75" hidden="1" customHeight="1"/>
    <row r="123" ht="117.75" hidden="1" customHeight="1"/>
    <row r="124" ht="117.75" hidden="1" customHeight="1"/>
    <row r="125" ht="117.75" hidden="1" customHeight="1"/>
    <row r="126" ht="117.75" hidden="1" customHeight="1"/>
    <row r="127" ht="117.75" hidden="1" customHeight="1"/>
    <row r="128" ht="117.75" hidden="1" customHeight="1"/>
    <row r="129" ht="117.75" hidden="1" customHeight="1"/>
    <row r="130" ht="117.75" hidden="1" customHeight="1"/>
    <row r="131" ht="117.75" hidden="1" customHeight="1"/>
    <row r="132" ht="117.75" hidden="1" customHeight="1"/>
    <row r="133" ht="117.75" hidden="1" customHeight="1"/>
    <row r="134" ht="117.75" hidden="1" customHeight="1"/>
    <row r="135" ht="117.75" hidden="1" customHeight="1"/>
    <row r="136" ht="117.75" hidden="1" customHeight="1"/>
    <row r="137" ht="117.75" hidden="1" customHeight="1"/>
    <row r="138" ht="117.75" hidden="1" customHeight="1"/>
    <row r="139" ht="117.75" hidden="1" customHeight="1"/>
    <row r="140" ht="117.75" hidden="1" customHeight="1"/>
    <row r="141" ht="117.75" hidden="1" customHeight="1"/>
    <row r="142" ht="117.75" hidden="1" customHeight="1"/>
    <row r="143" ht="117.75" hidden="1" customHeight="1"/>
    <row r="144" ht="117.75" hidden="1" customHeight="1"/>
    <row r="145" ht="117.75" hidden="1" customHeight="1"/>
    <row r="146" ht="117.75" hidden="1" customHeight="1"/>
    <row r="147" ht="117.75" hidden="1" customHeight="1"/>
    <row r="148" ht="117.75" hidden="1" customHeight="1"/>
    <row r="149" ht="117.75" hidden="1" customHeight="1"/>
    <row r="150" ht="117.75" hidden="1" customHeight="1"/>
    <row r="151" ht="117.75" hidden="1" customHeight="1"/>
    <row r="152" ht="117.75" hidden="1" customHeight="1"/>
    <row r="153" ht="117.75" hidden="1" customHeight="1"/>
    <row r="154" ht="117.75" hidden="1" customHeight="1"/>
    <row r="155" ht="117.75" hidden="1" customHeight="1"/>
    <row r="156" ht="117.75" hidden="1" customHeight="1"/>
    <row r="157" ht="117.75" hidden="1" customHeight="1"/>
    <row r="158" ht="117.75" hidden="1" customHeight="1"/>
    <row r="159" ht="117.75" hidden="1" customHeight="1"/>
    <row r="160" ht="117.75" hidden="1" customHeight="1"/>
    <row r="161" spans="2:2" ht="117.75" hidden="1" customHeight="1"/>
    <row r="162" spans="2:2" ht="117.75" hidden="1" customHeight="1"/>
    <row r="163" spans="2:2" ht="117.75" hidden="1" customHeight="1"/>
    <row r="164" spans="2:2" ht="117.75" hidden="1" customHeight="1"/>
    <row r="165" spans="2:2" ht="117.75" hidden="1" customHeight="1"/>
    <row r="166" spans="2:2" ht="117.75" hidden="1" customHeight="1"/>
    <row r="167" spans="2:2" ht="117.75" hidden="1" customHeight="1"/>
    <row r="168" spans="2:2" ht="117.75" hidden="1" customHeight="1">
      <c r="B168" s="61"/>
    </row>
    <row r="169" spans="2:2" ht="117.75" hidden="1" customHeight="1">
      <c r="B169" s="61"/>
    </row>
    <row r="170" spans="2:2" ht="117.75" hidden="1" customHeight="1">
      <c r="B170" s="61"/>
    </row>
    <row r="171" spans="2:2" ht="117.75" hidden="1" customHeight="1">
      <c r="B171" s="61"/>
    </row>
    <row r="172" spans="2:2" ht="117.75" hidden="1" customHeight="1">
      <c r="B172" s="61"/>
    </row>
    <row r="173" spans="2:2" ht="117.75" hidden="1" customHeight="1">
      <c r="B173" s="61"/>
    </row>
    <row r="174" spans="2:2" ht="117.75" hidden="1" customHeight="1"/>
    <row r="175" spans="2:2" ht="117.75" hidden="1" customHeight="1"/>
    <row r="176" spans="2:2" ht="117.75" hidden="1" customHeight="1"/>
    <row r="177" spans="2:23" ht="117.75" hidden="1" customHeight="1"/>
    <row r="178" spans="2:23" ht="117.75" hidden="1" customHeight="1"/>
    <row r="179" spans="2:23" ht="117.75" hidden="1" customHeight="1"/>
    <row r="180" spans="2:23" ht="117.75" hidden="1" customHeight="1"/>
    <row r="181" spans="2:23" ht="117.75" hidden="1" customHeight="1">
      <c r="B181" s="63"/>
    </row>
    <row r="182" spans="2:23" ht="117.75" hidden="1" customHeight="1">
      <c r="B182" s="63"/>
    </row>
    <row r="183" spans="2:23" ht="117.75" hidden="1" customHeight="1">
      <c r="B183" s="63"/>
    </row>
    <row r="184" spans="2:23" ht="117.75" hidden="1" customHeight="1"/>
    <row r="185" spans="2:23" ht="117.75" hidden="1" customHeight="1"/>
    <row r="186" spans="2:23" ht="117.75" hidden="1" customHeight="1"/>
    <row r="187" spans="2:23" ht="117.75" hidden="1" customHeight="1"/>
    <row r="188" spans="2:23" ht="117.75" hidden="1" customHeight="1">
      <c r="D188" s="65"/>
      <c r="E188" s="65"/>
      <c r="F188" s="60"/>
      <c r="G188" s="65"/>
      <c r="H188" s="65"/>
      <c r="I188" s="60"/>
      <c r="J188" s="65"/>
      <c r="K188" s="60"/>
      <c r="L188" s="81"/>
      <c r="M188" s="60"/>
      <c r="N188" s="81"/>
      <c r="O188" s="81"/>
      <c r="P188" s="81"/>
      <c r="Q188" s="60"/>
      <c r="R188" s="60"/>
      <c r="S188" s="60"/>
      <c r="T188" s="60"/>
      <c r="U188" s="60"/>
      <c r="V188" s="60"/>
      <c r="W188" s="81"/>
    </row>
    <row r="189" spans="2:23" ht="117.75" hidden="1" customHeight="1">
      <c r="D189" s="65"/>
      <c r="E189" s="65"/>
      <c r="F189" s="60"/>
      <c r="G189" s="65"/>
      <c r="H189" s="65"/>
      <c r="I189" s="60"/>
      <c r="J189" s="65"/>
      <c r="K189" s="60"/>
      <c r="L189" s="81"/>
      <c r="M189" s="60"/>
      <c r="N189" s="81"/>
      <c r="O189" s="81"/>
      <c r="P189" s="81"/>
      <c r="Q189" s="60"/>
      <c r="R189" s="60"/>
      <c r="S189" s="60"/>
      <c r="T189" s="60"/>
      <c r="U189" s="60"/>
      <c r="V189" s="60"/>
      <c r="W189" s="81"/>
    </row>
    <row r="190" spans="2:23" ht="117.75" hidden="1" customHeight="1">
      <c r="D190" s="65"/>
      <c r="E190" s="65"/>
      <c r="F190" s="60"/>
      <c r="G190" s="65"/>
      <c r="H190" s="65"/>
      <c r="I190" s="60"/>
      <c r="J190" s="65"/>
      <c r="K190" s="60"/>
      <c r="L190" s="81"/>
      <c r="M190" s="60"/>
      <c r="N190" s="81"/>
      <c r="O190" s="81"/>
      <c r="P190" s="81"/>
      <c r="Q190" s="60"/>
      <c r="R190" s="60"/>
      <c r="S190" s="60"/>
      <c r="T190" s="60"/>
      <c r="U190" s="60"/>
      <c r="V190" s="60"/>
      <c r="W190" s="81"/>
    </row>
    <row r="191" spans="2:23" ht="117.75" hidden="1" customHeight="1">
      <c r="D191" s="65"/>
      <c r="E191" s="65"/>
      <c r="F191" s="60"/>
      <c r="G191" s="65"/>
      <c r="H191" s="65"/>
      <c r="I191" s="60"/>
      <c r="J191" s="65"/>
      <c r="K191" s="60"/>
      <c r="L191" s="81"/>
      <c r="M191" s="60"/>
      <c r="N191" s="81"/>
      <c r="O191" s="81"/>
      <c r="P191" s="81"/>
      <c r="Q191" s="60"/>
      <c r="R191" s="60"/>
      <c r="S191" s="60"/>
      <c r="T191" s="60"/>
      <c r="U191" s="60"/>
      <c r="V191" s="60"/>
      <c r="W191" s="81"/>
    </row>
    <row r="192" spans="2:23" ht="117.75" hidden="1" customHeight="1">
      <c r="D192" s="65"/>
      <c r="E192" s="65"/>
      <c r="F192" s="60"/>
      <c r="G192" s="65"/>
      <c r="H192" s="65"/>
      <c r="I192" s="60"/>
      <c r="J192" s="65"/>
      <c r="K192" s="60"/>
      <c r="L192" s="81"/>
      <c r="M192" s="60"/>
      <c r="N192" s="81"/>
      <c r="O192" s="81"/>
      <c r="P192" s="81"/>
      <c r="Q192" s="60"/>
      <c r="R192" s="60"/>
      <c r="S192" s="60"/>
      <c r="T192" s="60"/>
      <c r="U192" s="60"/>
      <c r="V192" s="60"/>
      <c r="W192" s="81"/>
    </row>
    <row r="193" spans="4:23" ht="117.75" hidden="1" customHeight="1">
      <c r="D193" s="65"/>
      <c r="E193" s="65"/>
      <c r="F193" s="60"/>
      <c r="G193" s="65"/>
      <c r="H193" s="65"/>
      <c r="I193" s="60"/>
      <c r="J193" s="65"/>
      <c r="K193" s="60"/>
      <c r="L193" s="81"/>
      <c r="M193" s="60"/>
      <c r="N193" s="81"/>
      <c r="O193" s="81"/>
      <c r="P193" s="81"/>
      <c r="Q193" s="60"/>
      <c r="R193" s="60"/>
      <c r="S193" s="60"/>
      <c r="T193" s="60"/>
      <c r="U193" s="60"/>
      <c r="V193" s="60"/>
      <c r="W193" s="81"/>
    </row>
    <row r="194" spans="4:23" ht="117.75" hidden="1" customHeight="1"/>
    <row r="195" spans="4:23" ht="117.75" hidden="1" customHeight="1"/>
    <row r="196" spans="4:23" ht="117.75" hidden="1" customHeight="1"/>
    <row r="197" spans="4:23" ht="117.75" hidden="1" customHeight="1"/>
    <row r="198" spans="4:23" ht="117.75" hidden="1" customHeight="1">
      <c r="F198" s="60"/>
      <c r="I198" s="60"/>
      <c r="K198" s="60"/>
    </row>
    <row r="199" spans="4:23" ht="117.75" hidden="1" customHeight="1">
      <c r="F199" s="60"/>
      <c r="I199" s="60"/>
      <c r="K199" s="60"/>
    </row>
    <row r="200" spans="4:23" ht="117.75" hidden="1" customHeight="1">
      <c r="F200" s="60"/>
      <c r="I200" s="60"/>
      <c r="K200" s="60"/>
    </row>
    <row r="201" spans="4:23" ht="117.75" hidden="1" customHeight="1">
      <c r="F201" s="68"/>
      <c r="I201" s="68"/>
      <c r="K201" s="68"/>
    </row>
    <row r="202" spans="4:23" ht="117.75" hidden="1" customHeight="1">
      <c r="F202" s="68"/>
      <c r="I202" s="68"/>
      <c r="K202" s="68"/>
    </row>
    <row r="203" spans="4:23" ht="117.75" hidden="1" customHeight="1">
      <c r="F203" s="68"/>
      <c r="I203" s="68"/>
      <c r="K203" s="68"/>
    </row>
    <row r="204" spans="4:23" ht="117.75" hidden="1" customHeight="1">
      <c r="F204" s="60"/>
      <c r="I204" s="60"/>
      <c r="K204" s="60"/>
    </row>
    <row r="205" spans="4:23" ht="117.75" hidden="1" customHeight="1"/>
    <row r="206" spans="4:23" ht="117.75" hidden="1" customHeight="1"/>
    <row r="207" spans="4:23" ht="117.75" hidden="1" customHeight="1"/>
    <row r="208" spans="4:23" ht="117.75" hidden="1" customHeight="1">
      <c r="F208" s="76"/>
      <c r="H208" s="66"/>
      <c r="J208" s="66"/>
      <c r="L208" s="66"/>
    </row>
    <row r="209" spans="2:13" ht="117.75" hidden="1" customHeight="1">
      <c r="H209" s="62"/>
      <c r="J209" s="62"/>
      <c r="L209" s="62"/>
    </row>
    <row r="210" spans="2:13" ht="117.75" hidden="1" customHeight="1">
      <c r="B210" s="63"/>
      <c r="C210" s="67"/>
      <c r="D210" s="66"/>
      <c r="E210" s="63"/>
      <c r="F210" s="67"/>
      <c r="G210" s="66"/>
      <c r="H210" s="67"/>
      <c r="I210" s="66"/>
      <c r="J210" s="67"/>
      <c r="K210" s="66"/>
      <c r="L210" s="67"/>
      <c r="M210" s="66"/>
    </row>
    <row r="211" spans="2:13" ht="117.75" hidden="1" customHeight="1">
      <c r="B211" s="63"/>
      <c r="C211" s="67"/>
      <c r="D211" s="66"/>
      <c r="E211" s="63"/>
      <c r="F211" s="67"/>
      <c r="G211" s="66"/>
      <c r="H211" s="67"/>
      <c r="I211" s="66"/>
      <c r="J211" s="67"/>
      <c r="K211" s="66"/>
      <c r="L211" s="67"/>
      <c r="M211" s="66"/>
    </row>
    <row r="212" spans="2:13" ht="117.75" hidden="1" customHeight="1">
      <c r="B212" s="63"/>
      <c r="C212" s="67"/>
      <c r="D212" s="66"/>
      <c r="E212" s="63"/>
      <c r="F212" s="67"/>
      <c r="G212" s="66"/>
      <c r="H212" s="67"/>
      <c r="I212" s="66"/>
      <c r="J212" s="67"/>
      <c r="K212" s="66"/>
      <c r="L212" s="67"/>
      <c r="M212" s="66"/>
    </row>
    <row r="213" spans="2:13" ht="117.75" hidden="1" customHeight="1">
      <c r="C213" s="67"/>
      <c r="F213" s="71"/>
      <c r="H213" s="67"/>
      <c r="J213" s="67"/>
      <c r="L213" s="67"/>
    </row>
    <row r="214" spans="2:13" ht="117.75" hidden="1" customHeight="1">
      <c r="C214" s="71"/>
    </row>
    <row r="215" spans="2:13" ht="117.75" hidden="1" customHeight="1"/>
    <row r="216" spans="2:13" ht="117.75" hidden="1" customHeight="1"/>
    <row r="217" spans="2:13" ht="117.75" hidden="1" customHeight="1">
      <c r="E217" s="63"/>
      <c r="F217" s="67"/>
      <c r="G217" s="66"/>
      <c r="H217" s="67"/>
      <c r="I217" s="66"/>
      <c r="J217" s="67"/>
      <c r="K217" s="66"/>
      <c r="L217" s="67"/>
      <c r="M217" s="66"/>
    </row>
    <row r="218" spans="2:13" ht="117.75" hidden="1" customHeight="1">
      <c r="B218" s="63"/>
      <c r="C218" s="67"/>
      <c r="D218" s="66"/>
      <c r="E218" s="63"/>
      <c r="F218" s="67"/>
      <c r="G218" s="66"/>
      <c r="H218" s="67"/>
      <c r="I218" s="66"/>
      <c r="J218" s="67"/>
      <c r="K218" s="66"/>
      <c r="L218" s="67"/>
      <c r="M218" s="66"/>
    </row>
    <row r="219" spans="2:13" ht="117.75" hidden="1" customHeight="1">
      <c r="B219" s="63"/>
      <c r="C219" s="67"/>
      <c r="D219" s="66"/>
      <c r="E219" s="63"/>
      <c r="F219" s="67"/>
      <c r="G219" s="66"/>
      <c r="H219" s="67"/>
      <c r="I219" s="66"/>
      <c r="J219" s="67"/>
      <c r="K219" s="66"/>
      <c r="L219" s="67"/>
      <c r="M219" s="66"/>
    </row>
    <row r="220" spans="2:13" ht="117.75" hidden="1" customHeight="1">
      <c r="B220" s="63"/>
      <c r="C220" s="67"/>
      <c r="D220" s="66"/>
      <c r="F220" s="67"/>
      <c r="H220" s="67"/>
      <c r="J220" s="67"/>
      <c r="L220" s="67"/>
    </row>
    <row r="221" spans="2:13" ht="117.75" hidden="1" customHeight="1">
      <c r="B221" s="110"/>
      <c r="C221" s="67"/>
    </row>
    <row r="222" spans="2:13" ht="117.75" hidden="1" customHeight="1">
      <c r="B222" s="110"/>
      <c r="C222" s="71"/>
    </row>
    <row r="223" spans="2:13" ht="117.75" hidden="1" customHeight="1">
      <c r="B223" s="110"/>
      <c r="C223" s="64"/>
    </row>
    <row r="224" spans="2:13" ht="117.75" hidden="1" customHeight="1">
      <c r="B224" s="110"/>
      <c r="C224" s="64"/>
    </row>
    <row r="225" spans="1:25" ht="117.75" hidden="1" customHeight="1">
      <c r="B225" s="110"/>
      <c r="C225" s="64"/>
    </row>
    <row r="226" spans="1:25" ht="117.75" hidden="1" customHeight="1">
      <c r="C226" s="64"/>
    </row>
    <row r="227" spans="1:25" ht="117.75" hidden="1" customHeight="1"/>
    <row r="228" spans="1:25" ht="117.75" hidden="1" customHeight="1">
      <c r="C228" s="56"/>
      <c r="D228" s="56"/>
      <c r="E228" s="56"/>
      <c r="F228" s="56"/>
      <c r="G228" s="56"/>
      <c r="H228" s="56"/>
    </row>
    <row r="229" spans="1:25" ht="117.75" hidden="1" customHeight="1">
      <c r="A229" s="59"/>
      <c r="E229" s="110"/>
      <c r="F229" s="110"/>
      <c r="G229" s="110"/>
      <c r="H229" s="110"/>
      <c r="I229" s="110"/>
      <c r="J229" s="110"/>
      <c r="K229" s="110"/>
      <c r="L229" s="110"/>
      <c r="M229" s="110"/>
      <c r="N229" s="110"/>
    </row>
    <row r="230" spans="1:25" ht="117.75" hidden="1" customHeight="1">
      <c r="A230" s="62"/>
      <c r="C230" s="78"/>
      <c r="D230" s="97"/>
      <c r="E230" s="97"/>
      <c r="F230" s="97"/>
      <c r="G230" s="97"/>
      <c r="H230" s="97"/>
      <c r="I230" s="97"/>
      <c r="J230" s="97"/>
      <c r="K230" s="97"/>
      <c r="L230" s="74"/>
      <c r="M230" s="74"/>
      <c r="N230" s="97"/>
      <c r="O230" s="97"/>
      <c r="P230" s="97"/>
      <c r="Q230" s="97"/>
      <c r="R230" s="103"/>
      <c r="S230" s="103"/>
      <c r="T230" s="103"/>
      <c r="U230" s="103"/>
      <c r="V230" s="103"/>
      <c r="W230" s="103"/>
    </row>
    <row r="231" spans="1:25" ht="117.75" hidden="1" customHeight="1">
      <c r="A231" s="66"/>
      <c r="C231" s="63"/>
      <c r="D231" s="67"/>
      <c r="E231" s="67"/>
      <c r="F231" s="68"/>
      <c r="G231" s="65"/>
      <c r="H231" s="65"/>
      <c r="I231" s="65"/>
      <c r="J231" s="65"/>
      <c r="K231" s="68"/>
      <c r="L231" s="81"/>
      <c r="M231" s="68"/>
      <c r="N231" s="81"/>
      <c r="O231" s="81"/>
      <c r="P231" s="81"/>
      <c r="Q231" s="68"/>
      <c r="R231" s="68"/>
      <c r="S231" s="68"/>
      <c r="T231" s="68"/>
      <c r="U231" s="68"/>
      <c r="V231" s="68"/>
      <c r="W231" s="81"/>
      <c r="Y231" s="55"/>
    </row>
    <row r="232" spans="1:25" ht="117.75" hidden="1" customHeight="1">
      <c r="A232" s="66"/>
      <c r="C232" s="63"/>
      <c r="D232" s="67"/>
      <c r="E232" s="67"/>
      <c r="F232" s="68"/>
      <c r="G232" s="65"/>
      <c r="H232" s="65"/>
      <c r="I232" s="65"/>
      <c r="J232" s="65"/>
      <c r="K232" s="68"/>
      <c r="L232" s="81"/>
      <c r="M232" s="68"/>
      <c r="N232" s="81"/>
      <c r="O232" s="81"/>
      <c r="P232" s="81"/>
      <c r="Q232" s="68"/>
      <c r="R232" s="68"/>
      <c r="S232" s="68"/>
      <c r="T232" s="68"/>
      <c r="U232" s="68"/>
      <c r="V232" s="68"/>
      <c r="W232" s="81"/>
      <c r="Y232" s="55"/>
    </row>
    <row r="233" spans="1:25" ht="117.75" hidden="1" customHeight="1">
      <c r="A233" s="66"/>
      <c r="C233" s="63"/>
      <c r="D233" s="67"/>
      <c r="E233" s="67"/>
      <c r="F233" s="68"/>
      <c r="G233" s="65"/>
      <c r="H233" s="65"/>
      <c r="I233" s="65"/>
      <c r="J233" s="65"/>
      <c r="K233" s="68"/>
      <c r="L233" s="81"/>
      <c r="M233" s="68"/>
      <c r="N233" s="81"/>
      <c r="O233" s="81"/>
      <c r="P233" s="81"/>
      <c r="Q233" s="68"/>
      <c r="R233" s="68"/>
      <c r="S233" s="68"/>
      <c r="T233" s="68"/>
      <c r="U233" s="68"/>
      <c r="V233" s="68"/>
      <c r="W233" s="81"/>
      <c r="Y233" s="55"/>
    </row>
    <row r="234" spans="1:25" ht="117.75" hidden="1" customHeight="1">
      <c r="A234" s="66"/>
      <c r="C234" s="63"/>
      <c r="D234" s="67"/>
      <c r="E234" s="67"/>
      <c r="F234" s="68"/>
      <c r="G234" s="65"/>
      <c r="H234" s="65"/>
      <c r="I234" s="65"/>
      <c r="J234" s="65"/>
      <c r="K234" s="68"/>
      <c r="L234" s="81"/>
      <c r="M234" s="68"/>
      <c r="N234" s="81"/>
      <c r="O234" s="81"/>
      <c r="P234" s="81"/>
      <c r="Q234" s="68"/>
      <c r="R234" s="68"/>
      <c r="S234" s="68"/>
      <c r="T234" s="68"/>
      <c r="U234" s="68"/>
      <c r="V234" s="68"/>
      <c r="W234" s="81"/>
      <c r="Y234" s="55"/>
    </row>
    <row r="235" spans="1:25" ht="117.75" hidden="1" customHeight="1">
      <c r="A235" s="66"/>
      <c r="C235" s="63"/>
      <c r="D235" s="67"/>
      <c r="E235" s="67"/>
      <c r="F235" s="68"/>
      <c r="G235" s="65"/>
      <c r="H235" s="65"/>
      <c r="I235" s="68"/>
      <c r="J235" s="65"/>
      <c r="K235" s="68"/>
      <c r="L235" s="81"/>
      <c r="M235" s="68"/>
      <c r="N235" s="81"/>
      <c r="O235" s="81"/>
      <c r="P235" s="81"/>
      <c r="Q235" s="68"/>
      <c r="R235" s="68"/>
      <c r="S235" s="68"/>
      <c r="T235" s="68"/>
      <c r="U235" s="68"/>
      <c r="V235" s="68"/>
      <c r="W235" s="81"/>
      <c r="Y235" s="55"/>
    </row>
    <row r="236" spans="1:25" ht="117.75" hidden="1" customHeight="1">
      <c r="A236" s="66"/>
      <c r="C236" s="63"/>
      <c r="D236" s="67"/>
      <c r="E236" s="67"/>
      <c r="F236" s="68"/>
      <c r="G236" s="65"/>
      <c r="H236" s="65"/>
      <c r="I236" s="68"/>
      <c r="J236" s="65"/>
      <c r="K236" s="68"/>
      <c r="L236" s="81"/>
      <c r="M236" s="68"/>
      <c r="N236" s="81"/>
      <c r="O236" s="81"/>
      <c r="P236" s="81"/>
      <c r="Q236" s="68"/>
      <c r="R236" s="68"/>
      <c r="S236" s="68"/>
      <c r="T236" s="68"/>
      <c r="U236" s="68"/>
      <c r="V236" s="68"/>
      <c r="W236" s="81"/>
      <c r="Y236" s="55"/>
    </row>
    <row r="237" spans="1:25" ht="117.75" hidden="1" customHeight="1">
      <c r="A237" s="66"/>
      <c r="C237" s="63"/>
      <c r="D237" s="67"/>
      <c r="E237" s="67"/>
      <c r="F237" s="68"/>
      <c r="G237" s="65"/>
      <c r="H237" s="65"/>
      <c r="I237" s="68"/>
      <c r="J237" s="65"/>
      <c r="K237" s="68"/>
      <c r="L237" s="81"/>
      <c r="M237" s="68"/>
      <c r="N237" s="81"/>
      <c r="O237" s="81"/>
      <c r="P237" s="81"/>
      <c r="Q237" s="68"/>
      <c r="R237" s="68"/>
      <c r="S237" s="68"/>
      <c r="T237" s="68"/>
      <c r="U237" s="68"/>
      <c r="V237" s="68"/>
      <c r="W237" s="81"/>
      <c r="Y237" s="55"/>
    </row>
    <row r="238" spans="1:25" ht="117.75" hidden="1" customHeight="1">
      <c r="A238" s="66"/>
      <c r="C238" s="63"/>
      <c r="D238" s="67"/>
      <c r="E238" s="67"/>
      <c r="F238" s="68"/>
      <c r="G238" s="65"/>
      <c r="H238" s="65"/>
      <c r="I238" s="68"/>
      <c r="J238" s="65"/>
      <c r="K238" s="68"/>
      <c r="L238" s="81"/>
      <c r="M238" s="68"/>
      <c r="N238" s="81"/>
      <c r="O238" s="81"/>
      <c r="P238" s="81"/>
      <c r="Q238" s="68"/>
      <c r="R238" s="68"/>
      <c r="S238" s="68"/>
      <c r="T238" s="68"/>
      <c r="U238" s="68"/>
      <c r="V238" s="68"/>
      <c r="W238" s="81"/>
      <c r="Y238" s="55"/>
    </row>
    <row r="239" spans="1:25" ht="117.75" hidden="1" customHeight="1">
      <c r="A239" s="66"/>
      <c r="C239" s="63"/>
      <c r="D239" s="67"/>
      <c r="E239" s="67"/>
      <c r="F239" s="68"/>
      <c r="G239" s="65"/>
      <c r="H239" s="65"/>
      <c r="I239" s="68"/>
      <c r="J239" s="65"/>
      <c r="K239" s="68"/>
      <c r="L239" s="81"/>
      <c r="M239" s="68"/>
      <c r="N239" s="81"/>
      <c r="O239" s="81"/>
      <c r="P239" s="81"/>
      <c r="Q239" s="68"/>
      <c r="R239" s="68"/>
      <c r="S239" s="68"/>
      <c r="T239" s="68"/>
      <c r="U239" s="68"/>
      <c r="V239" s="68"/>
      <c r="W239" s="81"/>
      <c r="Y239" s="55"/>
    </row>
    <row r="240" spans="1:25" ht="117.75" hidden="1" customHeight="1">
      <c r="A240" s="66"/>
      <c r="C240" s="63"/>
      <c r="D240" s="67"/>
      <c r="E240" s="67"/>
      <c r="F240" s="68"/>
      <c r="G240" s="65"/>
      <c r="H240" s="65"/>
      <c r="I240" s="68"/>
      <c r="J240" s="65"/>
      <c r="K240" s="68"/>
      <c r="L240" s="81"/>
      <c r="M240" s="68"/>
      <c r="N240" s="81"/>
      <c r="O240" s="81"/>
      <c r="P240" s="81"/>
      <c r="Q240" s="68"/>
      <c r="R240" s="68"/>
      <c r="S240" s="68"/>
      <c r="T240" s="68"/>
      <c r="U240" s="68"/>
      <c r="V240" s="68"/>
      <c r="W240" s="81"/>
      <c r="Y240" s="55"/>
    </row>
    <row r="241" spans="1:24" ht="117.75" hidden="1" customHeight="1">
      <c r="A241" s="66"/>
      <c r="C241" s="63"/>
      <c r="D241" s="67"/>
      <c r="E241" s="67"/>
      <c r="F241" s="68"/>
      <c r="G241" s="65"/>
      <c r="H241" s="65"/>
      <c r="I241" s="68"/>
      <c r="J241" s="65"/>
      <c r="K241" s="68"/>
      <c r="L241" s="81"/>
      <c r="M241" s="68"/>
      <c r="N241" s="81"/>
      <c r="O241" s="81"/>
      <c r="P241" s="81"/>
      <c r="Q241" s="68"/>
      <c r="R241" s="68"/>
      <c r="S241" s="68"/>
      <c r="T241" s="68"/>
      <c r="U241" s="68"/>
      <c r="V241" s="68"/>
      <c r="W241" s="81"/>
      <c r="X241" s="60"/>
    </row>
    <row r="242" spans="1:24" ht="117.75" hidden="1" customHeight="1">
      <c r="A242" s="66"/>
      <c r="C242" s="63"/>
      <c r="D242" s="67"/>
      <c r="E242" s="67"/>
      <c r="F242" s="68"/>
      <c r="G242" s="65"/>
      <c r="H242" s="65"/>
      <c r="I242" s="65"/>
      <c r="J242" s="65"/>
      <c r="K242" s="68"/>
      <c r="L242" s="81"/>
      <c r="M242" s="68"/>
      <c r="N242" s="81"/>
      <c r="O242" s="81"/>
      <c r="P242" s="81"/>
      <c r="Q242" s="68"/>
      <c r="R242" s="68"/>
      <c r="S242" s="68"/>
      <c r="T242" s="68"/>
      <c r="U242" s="68"/>
      <c r="V242" s="68"/>
      <c r="W242" s="81"/>
    </row>
    <row r="243" spans="1:24" ht="117.75" hidden="1" customHeight="1">
      <c r="A243" s="66"/>
      <c r="C243" s="63"/>
      <c r="D243" s="67"/>
      <c r="E243" s="67"/>
      <c r="F243" s="68"/>
      <c r="G243" s="65"/>
      <c r="H243" s="65"/>
      <c r="I243" s="65"/>
      <c r="J243" s="65"/>
      <c r="K243" s="68"/>
      <c r="L243" s="81"/>
      <c r="M243" s="68"/>
      <c r="N243" s="81"/>
      <c r="O243" s="81"/>
      <c r="P243" s="81"/>
      <c r="Q243" s="68"/>
      <c r="R243" s="68"/>
      <c r="S243" s="68"/>
      <c r="T243" s="68"/>
      <c r="U243" s="68"/>
      <c r="V243" s="68"/>
      <c r="W243" s="81"/>
    </row>
    <row r="244" spans="1:24" ht="117.75" hidden="1" customHeight="1">
      <c r="A244" s="66"/>
      <c r="C244" s="63"/>
      <c r="D244" s="67"/>
      <c r="E244" s="67"/>
      <c r="F244" s="68"/>
      <c r="G244" s="65"/>
      <c r="H244" s="65"/>
      <c r="I244" s="65"/>
      <c r="J244" s="65"/>
      <c r="K244" s="68"/>
      <c r="L244" s="81"/>
      <c r="M244" s="68"/>
      <c r="N244" s="81"/>
      <c r="O244" s="81"/>
      <c r="P244" s="81"/>
      <c r="Q244" s="68"/>
      <c r="R244" s="68"/>
      <c r="S244" s="68"/>
      <c r="T244" s="68"/>
      <c r="U244" s="68"/>
      <c r="V244" s="68"/>
      <c r="W244" s="81"/>
    </row>
    <row r="245" spans="1:24" ht="117.75" hidden="1" customHeight="1">
      <c r="A245" s="66"/>
      <c r="C245" s="63"/>
      <c r="D245" s="67"/>
      <c r="E245" s="67"/>
      <c r="F245" s="68"/>
      <c r="G245" s="65"/>
      <c r="H245" s="65"/>
      <c r="I245" s="65"/>
      <c r="J245" s="65"/>
      <c r="K245" s="68"/>
      <c r="L245" s="81"/>
      <c r="M245" s="68"/>
      <c r="N245" s="81"/>
      <c r="O245" s="81"/>
      <c r="P245" s="81"/>
      <c r="Q245" s="68"/>
      <c r="R245" s="68"/>
      <c r="S245" s="68"/>
      <c r="T245" s="68"/>
      <c r="U245" s="68"/>
      <c r="V245" s="68"/>
      <c r="W245" s="81"/>
    </row>
    <row r="246" spans="1:24" ht="117.75" hidden="1" customHeight="1">
      <c r="A246" s="66"/>
      <c r="C246" s="63"/>
      <c r="D246" s="67"/>
      <c r="E246" s="67"/>
      <c r="F246" s="68"/>
      <c r="G246" s="65"/>
      <c r="H246" s="65"/>
      <c r="I246" s="68"/>
      <c r="J246" s="65"/>
      <c r="K246" s="68"/>
      <c r="L246" s="81"/>
      <c r="M246" s="68"/>
      <c r="N246" s="81"/>
      <c r="O246" s="81"/>
      <c r="P246" s="81"/>
      <c r="Q246" s="68"/>
      <c r="R246" s="68"/>
      <c r="S246" s="68"/>
      <c r="T246" s="68"/>
      <c r="U246" s="68"/>
      <c r="V246" s="68"/>
      <c r="W246" s="81"/>
    </row>
    <row r="247" spans="1:24" ht="117.75" hidden="1" customHeight="1">
      <c r="A247" s="66"/>
      <c r="C247" s="63"/>
      <c r="D247" s="67"/>
      <c r="E247" s="67"/>
      <c r="F247" s="68"/>
      <c r="G247" s="65"/>
      <c r="H247" s="65"/>
      <c r="I247" s="68"/>
      <c r="J247" s="65"/>
      <c r="K247" s="68"/>
      <c r="L247" s="81"/>
      <c r="M247" s="68"/>
      <c r="N247" s="81"/>
      <c r="O247" s="81"/>
      <c r="P247" s="81"/>
      <c r="Q247" s="68"/>
      <c r="R247" s="68"/>
      <c r="S247" s="68"/>
      <c r="T247" s="68"/>
      <c r="U247" s="68"/>
      <c r="V247" s="68"/>
      <c r="W247" s="81"/>
    </row>
    <row r="248" spans="1:24" ht="117.75" hidden="1" customHeight="1">
      <c r="A248" s="66"/>
      <c r="C248" s="63"/>
      <c r="D248" s="67"/>
      <c r="E248" s="67"/>
      <c r="F248" s="68"/>
      <c r="G248" s="65"/>
      <c r="H248" s="65"/>
      <c r="I248" s="68"/>
      <c r="J248" s="65"/>
      <c r="K248" s="68"/>
      <c r="L248" s="81"/>
      <c r="M248" s="68"/>
      <c r="N248" s="81"/>
      <c r="O248" s="81"/>
      <c r="P248" s="81"/>
      <c r="Q248" s="68"/>
      <c r="R248" s="68"/>
      <c r="S248" s="68"/>
      <c r="T248" s="68"/>
      <c r="U248" s="68"/>
      <c r="V248" s="68"/>
      <c r="W248" s="81"/>
    </row>
    <row r="249" spans="1:24" ht="117.75" hidden="1" customHeight="1">
      <c r="A249" s="66"/>
      <c r="C249" s="63"/>
      <c r="D249" s="67"/>
      <c r="E249" s="67"/>
      <c r="F249" s="68"/>
      <c r="G249" s="65"/>
      <c r="H249" s="65"/>
      <c r="I249" s="68"/>
      <c r="J249" s="65"/>
      <c r="K249" s="68"/>
      <c r="L249" s="81"/>
      <c r="M249" s="68"/>
      <c r="N249" s="81"/>
      <c r="O249" s="81"/>
      <c r="P249" s="81"/>
      <c r="Q249" s="68"/>
      <c r="R249" s="68"/>
      <c r="S249" s="68"/>
      <c r="T249" s="68"/>
      <c r="U249" s="68"/>
      <c r="V249" s="68"/>
      <c r="W249" s="81"/>
    </row>
    <row r="250" spans="1:24" ht="117.75" hidden="1" customHeight="1">
      <c r="A250" s="66"/>
      <c r="C250" s="63"/>
      <c r="D250" s="67"/>
      <c r="E250" s="67"/>
      <c r="F250" s="68"/>
      <c r="G250" s="65"/>
      <c r="H250" s="65"/>
      <c r="I250" s="68"/>
      <c r="J250" s="65"/>
      <c r="K250" s="68"/>
      <c r="L250" s="81"/>
      <c r="M250" s="68"/>
      <c r="N250" s="81"/>
      <c r="O250" s="81"/>
      <c r="P250" s="81"/>
      <c r="Q250" s="68"/>
      <c r="R250" s="68"/>
      <c r="S250" s="68"/>
      <c r="T250" s="68"/>
      <c r="U250" s="68"/>
      <c r="V250" s="68"/>
      <c r="W250" s="81"/>
    </row>
    <row r="251" spans="1:24" ht="117.75" hidden="1" customHeight="1">
      <c r="A251" s="66"/>
      <c r="C251" s="63"/>
      <c r="D251" s="67"/>
      <c r="E251" s="67"/>
      <c r="F251" s="68"/>
      <c r="G251" s="65"/>
      <c r="H251" s="65"/>
      <c r="I251" s="68"/>
      <c r="J251" s="65"/>
      <c r="K251" s="68"/>
      <c r="L251" s="81"/>
      <c r="M251" s="68"/>
      <c r="N251" s="81"/>
      <c r="O251" s="81"/>
      <c r="P251" s="81"/>
      <c r="Q251" s="68"/>
      <c r="R251" s="68"/>
      <c r="S251" s="68"/>
      <c r="T251" s="68"/>
      <c r="U251" s="68"/>
      <c r="V251" s="68"/>
      <c r="W251" s="81"/>
    </row>
    <row r="252" spans="1:24" ht="117.75" hidden="1" customHeight="1">
      <c r="A252" s="66"/>
      <c r="C252" s="63"/>
      <c r="D252" s="67"/>
      <c r="E252" s="67"/>
      <c r="F252" s="68"/>
      <c r="G252" s="65"/>
      <c r="H252" s="65"/>
      <c r="I252" s="68"/>
      <c r="J252" s="65"/>
      <c r="K252" s="68"/>
      <c r="L252" s="81"/>
      <c r="M252" s="68"/>
      <c r="N252" s="81"/>
      <c r="O252" s="81"/>
      <c r="P252" s="81"/>
      <c r="Q252" s="68"/>
      <c r="R252" s="68"/>
      <c r="S252" s="68"/>
      <c r="T252" s="68"/>
      <c r="U252" s="68"/>
      <c r="V252" s="68"/>
      <c r="W252" s="81"/>
    </row>
    <row r="253" spans="1:24" ht="117.75" hidden="1" customHeight="1">
      <c r="A253" s="66"/>
      <c r="C253" s="63"/>
      <c r="D253" s="67"/>
      <c r="E253" s="67"/>
      <c r="F253" s="68"/>
      <c r="G253" s="65"/>
      <c r="H253" s="65"/>
      <c r="I253" s="68"/>
      <c r="J253" s="65"/>
      <c r="K253" s="68"/>
      <c r="L253" s="81"/>
      <c r="M253" s="68"/>
      <c r="N253" s="81"/>
      <c r="O253" s="81"/>
      <c r="P253" s="81"/>
      <c r="Q253" s="68"/>
      <c r="R253" s="68"/>
      <c r="S253" s="68"/>
      <c r="T253" s="68"/>
      <c r="U253" s="68"/>
      <c r="V253" s="68"/>
      <c r="W253" s="81"/>
    </row>
    <row r="254" spans="1:24" ht="117.75" hidden="1" customHeight="1">
      <c r="A254" s="66"/>
      <c r="C254" s="63"/>
      <c r="D254" s="67"/>
      <c r="E254" s="67"/>
      <c r="F254" s="68"/>
      <c r="G254" s="65"/>
      <c r="H254" s="65"/>
      <c r="I254" s="68"/>
      <c r="J254" s="65"/>
      <c r="K254" s="68"/>
      <c r="L254" s="81"/>
      <c r="M254" s="68"/>
      <c r="N254" s="81"/>
      <c r="O254" s="81"/>
      <c r="P254" s="81"/>
      <c r="Q254" s="68"/>
      <c r="R254" s="68"/>
      <c r="S254" s="68"/>
      <c r="T254" s="68"/>
      <c r="U254" s="68"/>
      <c r="V254" s="68"/>
      <c r="W254" s="81"/>
    </row>
    <row r="255" spans="1:24" ht="117.75" hidden="1" customHeight="1">
      <c r="A255" s="66"/>
      <c r="C255" s="63"/>
      <c r="D255" s="67"/>
      <c r="E255" s="67"/>
      <c r="F255" s="68"/>
      <c r="G255" s="65"/>
      <c r="H255" s="65"/>
      <c r="I255" s="68"/>
      <c r="J255" s="65"/>
      <c r="K255" s="68"/>
      <c r="L255" s="81"/>
      <c r="M255" s="68"/>
      <c r="N255" s="81"/>
      <c r="O255" s="81"/>
      <c r="P255" s="81"/>
      <c r="Q255" s="68"/>
      <c r="R255" s="68"/>
      <c r="S255" s="68"/>
      <c r="T255" s="68"/>
      <c r="U255" s="68"/>
      <c r="V255" s="68"/>
      <c r="W255" s="81"/>
    </row>
    <row r="256" spans="1:24" ht="117.75" hidden="1" customHeight="1">
      <c r="A256" s="66"/>
      <c r="C256" s="63"/>
      <c r="D256" s="67"/>
      <c r="E256" s="67"/>
      <c r="F256" s="68"/>
      <c r="G256" s="65"/>
      <c r="H256" s="65"/>
      <c r="I256" s="68"/>
      <c r="J256" s="65"/>
      <c r="K256" s="68"/>
      <c r="L256" s="81"/>
      <c r="M256" s="68"/>
      <c r="N256" s="81"/>
      <c r="O256" s="81"/>
      <c r="P256" s="81"/>
      <c r="Q256" s="68"/>
      <c r="R256" s="68"/>
      <c r="S256" s="68"/>
      <c r="T256" s="68"/>
      <c r="U256" s="68"/>
      <c r="V256" s="68"/>
      <c r="W256" s="81"/>
    </row>
    <row r="257" spans="1:23" ht="117.75" hidden="1" customHeight="1">
      <c r="A257" s="66"/>
      <c r="C257" s="63"/>
      <c r="D257" s="67"/>
      <c r="E257" s="67"/>
      <c r="F257" s="68"/>
      <c r="G257" s="65"/>
      <c r="H257" s="65"/>
      <c r="I257" s="68"/>
      <c r="J257" s="65"/>
      <c r="K257" s="68"/>
      <c r="L257" s="81"/>
      <c r="M257" s="68"/>
      <c r="N257" s="81"/>
      <c r="O257" s="81"/>
      <c r="P257" s="81"/>
      <c r="Q257" s="68"/>
      <c r="R257" s="68"/>
      <c r="S257" s="68"/>
      <c r="T257" s="68"/>
      <c r="U257" s="68"/>
      <c r="V257" s="68"/>
      <c r="W257" s="81"/>
    </row>
    <row r="258" spans="1:23" ht="117.75" hidden="1" customHeight="1">
      <c r="A258" s="66"/>
      <c r="C258" s="63"/>
      <c r="D258" s="67"/>
      <c r="E258" s="67"/>
      <c r="F258" s="68"/>
      <c r="G258" s="65"/>
      <c r="H258" s="65"/>
      <c r="I258" s="68"/>
      <c r="J258" s="65"/>
      <c r="K258" s="68"/>
      <c r="L258" s="81"/>
      <c r="M258" s="68"/>
      <c r="N258" s="81"/>
      <c r="O258" s="81"/>
      <c r="P258" s="81"/>
      <c r="Q258" s="68"/>
      <c r="R258" s="68"/>
      <c r="S258" s="68"/>
      <c r="T258" s="68"/>
      <c r="U258" s="68"/>
      <c r="V258" s="68"/>
      <c r="W258" s="81"/>
    </row>
    <row r="259" spans="1:23" ht="117.75" hidden="1" customHeight="1">
      <c r="A259" s="66"/>
      <c r="C259" s="63"/>
      <c r="D259" s="67"/>
      <c r="E259" s="67"/>
      <c r="F259" s="68"/>
      <c r="G259" s="65"/>
      <c r="H259" s="65"/>
      <c r="I259" s="68"/>
      <c r="J259" s="65"/>
      <c r="K259" s="68"/>
      <c r="L259" s="81"/>
      <c r="M259" s="68"/>
      <c r="N259" s="81"/>
      <c r="O259" s="81"/>
      <c r="P259" s="81"/>
      <c r="Q259" s="68"/>
      <c r="R259" s="68"/>
      <c r="S259" s="68"/>
      <c r="T259" s="68"/>
      <c r="U259" s="68"/>
      <c r="V259" s="68"/>
      <c r="W259" s="81"/>
    </row>
    <row r="260" spans="1:23" ht="117.75" hidden="1" customHeight="1">
      <c r="A260" s="66"/>
      <c r="C260" s="63"/>
      <c r="D260" s="67"/>
      <c r="E260" s="67"/>
      <c r="F260" s="68"/>
      <c r="G260" s="65"/>
      <c r="H260" s="65"/>
      <c r="I260" s="68"/>
      <c r="J260" s="65"/>
      <c r="K260" s="68"/>
      <c r="L260" s="81"/>
      <c r="M260" s="68"/>
      <c r="N260" s="81"/>
      <c r="O260" s="81"/>
      <c r="P260" s="81"/>
      <c r="Q260" s="68"/>
      <c r="R260" s="68"/>
      <c r="S260" s="68"/>
      <c r="T260" s="68"/>
      <c r="U260" s="68"/>
      <c r="V260" s="68"/>
      <c r="W260" s="81"/>
    </row>
    <row r="261" spans="1:23" ht="117.75" hidden="1" customHeight="1">
      <c r="A261" s="66"/>
      <c r="C261" s="63"/>
      <c r="D261" s="67"/>
      <c r="E261" s="67"/>
      <c r="F261" s="68"/>
      <c r="G261" s="65"/>
      <c r="H261" s="65"/>
      <c r="I261" s="68"/>
      <c r="J261" s="65"/>
      <c r="K261" s="68"/>
      <c r="L261" s="81"/>
      <c r="M261" s="68"/>
      <c r="N261" s="81"/>
      <c r="O261" s="81"/>
      <c r="P261" s="81"/>
      <c r="Q261" s="68"/>
      <c r="R261" s="68"/>
      <c r="S261" s="68"/>
      <c r="T261" s="68"/>
      <c r="U261" s="68"/>
      <c r="V261" s="68"/>
      <c r="W261" s="81"/>
    </row>
    <row r="262" spans="1:23" ht="117.75" hidden="1" customHeight="1">
      <c r="A262" s="66"/>
      <c r="C262" s="63"/>
      <c r="D262" s="67"/>
      <c r="E262" s="67"/>
      <c r="F262" s="68"/>
      <c r="G262" s="65"/>
      <c r="H262" s="65"/>
      <c r="I262" s="68"/>
      <c r="J262" s="65"/>
      <c r="K262" s="68"/>
      <c r="L262" s="81"/>
      <c r="M262" s="68"/>
      <c r="N262" s="81"/>
      <c r="O262" s="81"/>
      <c r="P262" s="81"/>
      <c r="Q262" s="68"/>
      <c r="R262" s="68"/>
      <c r="S262" s="68"/>
      <c r="T262" s="68"/>
      <c r="U262" s="68"/>
      <c r="V262" s="68"/>
      <c r="W262" s="81"/>
    </row>
    <row r="263" spans="1:23" ht="117.75" hidden="1" customHeight="1">
      <c r="A263" s="66"/>
      <c r="C263" s="63"/>
      <c r="D263" s="67"/>
      <c r="E263" s="67"/>
      <c r="F263" s="68"/>
      <c r="G263" s="65"/>
      <c r="H263" s="65"/>
      <c r="I263" s="68"/>
      <c r="J263" s="65"/>
      <c r="K263" s="68"/>
      <c r="L263" s="81"/>
      <c r="M263" s="68"/>
      <c r="N263" s="81"/>
      <c r="O263" s="81"/>
      <c r="P263" s="81"/>
      <c r="Q263" s="68"/>
      <c r="R263" s="68"/>
      <c r="S263" s="68"/>
      <c r="T263" s="68"/>
      <c r="U263" s="68"/>
      <c r="V263" s="68"/>
      <c r="W263" s="81"/>
    </row>
    <row r="264" spans="1:23" ht="117.75" hidden="1" customHeight="1">
      <c r="A264" s="66"/>
      <c r="C264" s="63"/>
      <c r="D264" s="67"/>
      <c r="E264" s="67"/>
      <c r="F264" s="68"/>
      <c r="G264" s="65"/>
      <c r="H264" s="65"/>
      <c r="I264" s="68"/>
      <c r="J264" s="65"/>
      <c r="K264" s="68"/>
      <c r="L264" s="81"/>
      <c r="M264" s="68"/>
      <c r="N264" s="81"/>
      <c r="O264" s="81"/>
      <c r="P264" s="81"/>
      <c r="Q264" s="68"/>
      <c r="R264" s="68"/>
      <c r="S264" s="68"/>
      <c r="T264" s="68"/>
      <c r="U264" s="68"/>
      <c r="V264" s="68"/>
      <c r="W264" s="81"/>
    </row>
    <row r="265" spans="1:23" ht="117.75" hidden="1" customHeight="1">
      <c r="A265" s="66"/>
      <c r="C265" s="63"/>
      <c r="D265" s="67"/>
      <c r="E265" s="67"/>
      <c r="F265" s="68"/>
      <c r="G265" s="65"/>
      <c r="H265" s="65"/>
      <c r="I265" s="68"/>
      <c r="J265" s="65"/>
      <c r="K265" s="68"/>
      <c r="L265" s="81"/>
      <c r="M265" s="68"/>
      <c r="N265" s="81"/>
      <c r="O265" s="81"/>
      <c r="P265" s="81"/>
      <c r="Q265" s="68"/>
      <c r="R265" s="68"/>
      <c r="S265" s="68"/>
      <c r="T265" s="68"/>
      <c r="U265" s="68"/>
      <c r="V265" s="68"/>
      <c r="W265" s="81"/>
    </row>
    <row r="266" spans="1:23" ht="117.75" hidden="1" customHeight="1">
      <c r="A266" s="66"/>
      <c r="C266" s="63"/>
      <c r="D266" s="67"/>
      <c r="E266" s="67"/>
      <c r="F266" s="68"/>
      <c r="G266" s="65"/>
      <c r="H266" s="65"/>
      <c r="I266" s="68"/>
      <c r="J266" s="65"/>
      <c r="K266" s="68"/>
      <c r="L266" s="81"/>
      <c r="M266" s="68"/>
      <c r="N266" s="81"/>
      <c r="O266" s="81"/>
      <c r="P266" s="81"/>
      <c r="Q266" s="68"/>
      <c r="R266" s="68"/>
      <c r="S266" s="68"/>
      <c r="T266" s="68"/>
      <c r="U266" s="68"/>
      <c r="V266" s="68"/>
      <c r="W266" s="81"/>
    </row>
    <row r="267" spans="1:23" ht="117.75" hidden="1" customHeight="1">
      <c r="A267" s="66"/>
      <c r="C267" s="63"/>
      <c r="D267" s="67"/>
      <c r="E267" s="67"/>
      <c r="F267" s="68"/>
      <c r="G267" s="65"/>
      <c r="H267" s="65"/>
      <c r="I267" s="68"/>
      <c r="J267" s="65"/>
      <c r="K267" s="68"/>
      <c r="L267" s="81"/>
      <c r="M267" s="68"/>
      <c r="N267" s="81"/>
      <c r="O267" s="81"/>
      <c r="P267" s="81"/>
      <c r="Q267" s="68"/>
      <c r="R267" s="68"/>
      <c r="S267" s="68"/>
      <c r="T267" s="68"/>
      <c r="U267" s="68"/>
      <c r="V267" s="68"/>
      <c r="W267" s="81"/>
    </row>
    <row r="268" spans="1:23" ht="117.75" hidden="1" customHeight="1">
      <c r="A268" s="66"/>
      <c r="C268" s="63"/>
      <c r="D268" s="67"/>
      <c r="E268" s="67"/>
      <c r="F268" s="68"/>
      <c r="G268" s="65"/>
      <c r="H268" s="65"/>
      <c r="I268" s="68"/>
      <c r="J268" s="65"/>
      <c r="K268" s="68"/>
      <c r="L268" s="81"/>
      <c r="M268" s="68"/>
      <c r="N268" s="81"/>
      <c r="O268" s="81"/>
      <c r="P268" s="81"/>
      <c r="Q268" s="68"/>
      <c r="R268" s="68"/>
      <c r="S268" s="68"/>
      <c r="T268" s="68"/>
      <c r="U268" s="68"/>
      <c r="V268" s="68"/>
      <c r="W268" s="81"/>
    </row>
    <row r="269" spans="1:23" ht="117.75" hidden="1" customHeight="1">
      <c r="A269" s="66"/>
      <c r="C269" s="63"/>
      <c r="D269" s="67"/>
      <c r="E269" s="67"/>
      <c r="F269" s="68"/>
      <c r="G269" s="65"/>
      <c r="H269" s="65"/>
      <c r="I269" s="68"/>
      <c r="J269" s="65"/>
      <c r="K269" s="68"/>
      <c r="L269" s="81"/>
      <c r="M269" s="68"/>
      <c r="N269" s="81"/>
      <c r="O269" s="81"/>
      <c r="P269" s="81"/>
      <c r="Q269" s="68"/>
      <c r="R269" s="68"/>
      <c r="S269" s="68"/>
      <c r="T269" s="68"/>
      <c r="U269" s="68"/>
      <c r="V269" s="68"/>
      <c r="W269" s="81"/>
    </row>
    <row r="270" spans="1:23" ht="117.75" hidden="1" customHeight="1">
      <c r="A270" s="66"/>
      <c r="C270" s="63"/>
      <c r="D270" s="67"/>
      <c r="E270" s="67"/>
      <c r="F270" s="68"/>
      <c r="G270" s="65"/>
      <c r="H270" s="65"/>
      <c r="I270" s="68"/>
      <c r="J270" s="65"/>
      <c r="K270" s="68"/>
      <c r="L270" s="81"/>
      <c r="M270" s="68"/>
      <c r="N270" s="81"/>
      <c r="O270" s="81"/>
      <c r="P270" s="81"/>
      <c r="Q270" s="68"/>
      <c r="R270" s="68"/>
      <c r="S270" s="68"/>
      <c r="T270" s="68"/>
      <c r="U270" s="68"/>
      <c r="V270" s="68"/>
      <c r="W270" s="81"/>
    </row>
    <row r="271" spans="1:23" ht="117.75" hidden="1" customHeight="1">
      <c r="A271" s="66"/>
      <c r="C271" s="63"/>
      <c r="D271" s="67"/>
      <c r="E271" s="67"/>
      <c r="F271" s="68"/>
      <c r="G271" s="65"/>
      <c r="H271" s="65"/>
      <c r="I271" s="68"/>
      <c r="J271" s="65"/>
      <c r="K271" s="68"/>
      <c r="L271" s="81"/>
      <c r="M271" s="68"/>
      <c r="N271" s="81"/>
      <c r="O271" s="81"/>
      <c r="P271" s="81"/>
      <c r="Q271" s="68"/>
      <c r="R271" s="68"/>
      <c r="S271" s="68"/>
      <c r="T271" s="68"/>
      <c r="U271" s="68"/>
      <c r="V271" s="68"/>
      <c r="W271" s="81"/>
    </row>
    <row r="272" spans="1:23" ht="117.75" hidden="1" customHeight="1">
      <c r="A272" s="66"/>
      <c r="C272" s="63"/>
      <c r="D272" s="67"/>
      <c r="E272" s="67"/>
      <c r="F272" s="68"/>
      <c r="G272" s="65"/>
      <c r="H272" s="65"/>
      <c r="I272" s="68"/>
      <c r="J272" s="65"/>
      <c r="K272" s="68"/>
      <c r="L272" s="81"/>
      <c r="M272" s="68"/>
      <c r="N272" s="81"/>
      <c r="O272" s="81"/>
      <c r="P272" s="81"/>
      <c r="Q272" s="68"/>
      <c r="R272" s="68"/>
      <c r="S272" s="68"/>
      <c r="T272" s="68"/>
      <c r="U272" s="68"/>
      <c r="V272" s="68"/>
      <c r="W272" s="81"/>
    </row>
    <row r="273" spans="3:16" ht="117.75" hidden="1" customHeight="1">
      <c r="I273" s="64"/>
      <c r="O273" s="60"/>
      <c r="P273" s="60"/>
    </row>
    <row r="274" spans="3:16" ht="117.75" hidden="1" customHeight="1">
      <c r="C274" s="63"/>
      <c r="I274" s="64"/>
      <c r="O274" s="60"/>
      <c r="P274" s="60"/>
    </row>
    <row r="275" spans="3:16" ht="117.75" hidden="1" customHeight="1">
      <c r="C275" s="63"/>
      <c r="I275" s="64"/>
      <c r="O275" s="60"/>
      <c r="P275" s="60"/>
    </row>
    <row r="276" spans="3:16" ht="117.75" hidden="1" customHeight="1">
      <c r="O276" s="60"/>
      <c r="P276" s="60"/>
    </row>
    <row r="277" spans="3:16" ht="117.75" hidden="1" customHeight="1">
      <c r="I277" s="64"/>
      <c r="O277" s="60"/>
      <c r="P277" s="60"/>
    </row>
    <row r="278" spans="3:16" ht="117.75" hidden="1" customHeight="1">
      <c r="I278" s="64"/>
      <c r="O278" s="60"/>
      <c r="P278" s="60"/>
    </row>
    <row r="279" spans="3:16" ht="117.75" hidden="1" customHeight="1">
      <c r="I279" s="64"/>
      <c r="O279" s="60"/>
      <c r="P279" s="60"/>
    </row>
    <row r="280" spans="3:16" ht="117.75" hidden="1" customHeight="1">
      <c r="I280" s="64"/>
      <c r="O280" s="60"/>
      <c r="P280" s="60"/>
    </row>
    <row r="281" spans="3:16" ht="117.75" hidden="1" customHeight="1">
      <c r="I281" s="64"/>
      <c r="O281" s="60"/>
      <c r="P281" s="60"/>
    </row>
    <row r="282" spans="3:16" ht="117.75" hidden="1" customHeight="1">
      <c r="C282" s="63"/>
      <c r="I282" s="64"/>
      <c r="O282" s="60"/>
      <c r="P282" s="60"/>
    </row>
    <row r="283" spans="3:16" ht="117.75" hidden="1" customHeight="1">
      <c r="C283" s="63"/>
      <c r="I283" s="64"/>
      <c r="O283" s="60"/>
      <c r="P283" s="60"/>
    </row>
    <row r="284" spans="3:16" ht="117.75" hidden="1" customHeight="1">
      <c r="O284" s="60"/>
      <c r="P284" s="60"/>
    </row>
    <row r="285" spans="3:16" ht="117.75" hidden="1" customHeight="1">
      <c r="I285" s="64"/>
      <c r="O285" s="60"/>
      <c r="P285" s="60"/>
    </row>
    <row r="286" spans="3:16" ht="117.75" hidden="1" customHeight="1">
      <c r="I286" s="64"/>
      <c r="O286" s="60"/>
      <c r="P286" s="60"/>
    </row>
    <row r="287" spans="3:16" ht="117.75" hidden="1" customHeight="1">
      <c r="I287" s="64"/>
      <c r="O287" s="60"/>
      <c r="P287" s="60"/>
    </row>
    <row r="288" spans="3:16" ht="117.75" hidden="1" customHeight="1">
      <c r="I288" s="64"/>
      <c r="O288" s="60"/>
      <c r="P288" s="60"/>
    </row>
    <row r="289" spans="3:16" ht="117.75" hidden="1" customHeight="1">
      <c r="I289" s="64"/>
      <c r="O289" s="60"/>
      <c r="P289" s="60"/>
    </row>
    <row r="290" spans="3:16" ht="117.75" hidden="1" customHeight="1">
      <c r="C290" s="63"/>
      <c r="I290" s="64"/>
      <c r="O290" s="60"/>
      <c r="P290" s="60"/>
    </row>
    <row r="291" spans="3:16" ht="117.75" hidden="1" customHeight="1">
      <c r="C291" s="63"/>
      <c r="I291" s="64"/>
      <c r="O291" s="60"/>
      <c r="P291" s="60"/>
    </row>
    <row r="292" spans="3:16" ht="117.75" hidden="1" customHeight="1">
      <c r="O292" s="60"/>
      <c r="P292" s="60"/>
    </row>
    <row r="293" spans="3:16" ht="117.75" hidden="1" customHeight="1">
      <c r="I293" s="64"/>
      <c r="O293" s="60"/>
      <c r="P293" s="60"/>
    </row>
    <row r="294" spans="3:16" ht="117.75" hidden="1" customHeight="1">
      <c r="I294" s="64"/>
      <c r="O294" s="60"/>
      <c r="P294" s="60"/>
    </row>
    <row r="295" spans="3:16" ht="117.75" hidden="1" customHeight="1">
      <c r="I295" s="64"/>
      <c r="O295" s="60"/>
      <c r="P295" s="60"/>
    </row>
    <row r="296" spans="3:16" ht="117.75" hidden="1" customHeight="1">
      <c r="I296" s="64"/>
      <c r="O296" s="60"/>
      <c r="P296" s="60"/>
    </row>
    <row r="297" spans="3:16" ht="117.75" hidden="1" customHeight="1">
      <c r="I297" s="64"/>
      <c r="O297" s="60"/>
      <c r="P297" s="60"/>
    </row>
    <row r="298" spans="3:16" ht="117.75" hidden="1" customHeight="1">
      <c r="C298" s="63"/>
      <c r="I298" s="64"/>
      <c r="O298" s="60"/>
      <c r="P298" s="60"/>
    </row>
    <row r="299" spans="3:16" ht="117.75" hidden="1" customHeight="1">
      <c r="C299" s="63"/>
      <c r="I299" s="64"/>
      <c r="O299" s="60"/>
      <c r="P299" s="60"/>
    </row>
    <row r="300" spans="3:16" ht="117.75" hidden="1" customHeight="1">
      <c r="O300" s="60"/>
      <c r="P300" s="60"/>
    </row>
    <row r="301" spans="3:16" ht="117.75" hidden="1" customHeight="1">
      <c r="I301" s="64"/>
      <c r="O301" s="60"/>
      <c r="P301" s="60"/>
    </row>
    <row r="302" spans="3:16" ht="117.75" hidden="1" customHeight="1">
      <c r="I302" s="64"/>
      <c r="O302" s="60"/>
      <c r="P302" s="60"/>
    </row>
    <row r="303" spans="3:16" ht="117.75" hidden="1" customHeight="1">
      <c r="I303" s="64"/>
      <c r="O303" s="60"/>
      <c r="P303" s="60"/>
    </row>
    <row r="304" spans="3:16" ht="117.75" hidden="1" customHeight="1">
      <c r="I304" s="64"/>
      <c r="O304" s="60"/>
      <c r="P304" s="60"/>
    </row>
    <row r="305" spans="3:16" ht="117.75" hidden="1" customHeight="1">
      <c r="I305" s="64"/>
      <c r="O305" s="60"/>
      <c r="P305" s="60"/>
    </row>
    <row r="306" spans="3:16" ht="117.75" hidden="1" customHeight="1">
      <c r="C306" s="63"/>
      <c r="I306" s="64"/>
      <c r="O306" s="60"/>
      <c r="P306" s="60"/>
    </row>
    <row r="307" spans="3:16" ht="117.75" hidden="1" customHeight="1">
      <c r="C307" s="63"/>
      <c r="I307" s="64"/>
      <c r="O307" s="60"/>
      <c r="P307" s="60"/>
    </row>
    <row r="308" spans="3:16" ht="117.75" hidden="1" customHeight="1">
      <c r="O308" s="60"/>
      <c r="P308" s="60"/>
    </row>
    <row r="309" spans="3:16" ht="117.75" hidden="1" customHeight="1">
      <c r="I309" s="64"/>
      <c r="O309" s="60"/>
      <c r="P309" s="60"/>
    </row>
    <row r="310" spans="3:16" ht="117.75" hidden="1" customHeight="1">
      <c r="I310" s="64"/>
      <c r="O310" s="60"/>
      <c r="P310" s="60"/>
    </row>
    <row r="311" spans="3:16" ht="117.75" hidden="1" customHeight="1">
      <c r="I311" s="64"/>
      <c r="O311" s="60"/>
      <c r="P311" s="60"/>
    </row>
    <row r="312" spans="3:16" ht="117.75" hidden="1" customHeight="1">
      <c r="I312" s="64"/>
      <c r="O312" s="60"/>
      <c r="P312" s="60"/>
    </row>
    <row r="313" spans="3:16" ht="117.75" hidden="1" customHeight="1">
      <c r="I313" s="64"/>
      <c r="O313" s="60"/>
      <c r="P313" s="60"/>
    </row>
    <row r="314" spans="3:16" ht="117.75" hidden="1" customHeight="1">
      <c r="C314" s="63"/>
      <c r="I314" s="64"/>
      <c r="O314" s="60"/>
      <c r="P314" s="60"/>
    </row>
    <row r="315" spans="3:16" ht="117.75" hidden="1" customHeight="1">
      <c r="C315" s="63"/>
      <c r="I315" s="64"/>
      <c r="O315" s="60"/>
      <c r="P315" s="60"/>
    </row>
    <row r="316" spans="3:16" ht="117.75" hidden="1" customHeight="1">
      <c r="O316" s="60"/>
      <c r="P316" s="60"/>
    </row>
    <row r="317" spans="3:16" ht="117.75" hidden="1" customHeight="1">
      <c r="I317" s="64"/>
      <c r="O317" s="60"/>
      <c r="P317" s="60"/>
    </row>
    <row r="318" spans="3:16" ht="117.75" hidden="1" customHeight="1">
      <c r="I318" s="64"/>
      <c r="O318" s="60"/>
      <c r="P318" s="60"/>
    </row>
    <row r="319" spans="3:16" ht="117.75" hidden="1" customHeight="1">
      <c r="I319" s="64"/>
      <c r="O319" s="60"/>
      <c r="P319" s="60"/>
    </row>
    <row r="320" spans="3:16" ht="117.75" hidden="1" customHeight="1">
      <c r="I320" s="64"/>
      <c r="O320" s="60"/>
      <c r="P320" s="60"/>
    </row>
    <row r="321" spans="1:22" ht="117.75" hidden="1" customHeight="1">
      <c r="I321" s="64"/>
      <c r="O321" s="60"/>
      <c r="P321" s="60"/>
    </row>
    <row r="322" spans="1:22" ht="117.75" hidden="1" customHeight="1">
      <c r="C322" s="63"/>
      <c r="I322" s="64"/>
      <c r="O322" s="60"/>
      <c r="P322" s="60"/>
    </row>
    <row r="323" spans="1:22" ht="117.75" hidden="1" customHeight="1">
      <c r="C323" s="63"/>
      <c r="I323" s="64"/>
      <c r="O323" s="60"/>
      <c r="P323" s="60"/>
    </row>
    <row r="324" spans="1:22" ht="117.75" hidden="1" customHeight="1">
      <c r="O324" s="60"/>
      <c r="P324" s="60"/>
    </row>
    <row r="325" spans="1:22" ht="117.75" hidden="1" customHeight="1">
      <c r="I325" s="64"/>
      <c r="O325" s="60"/>
      <c r="P325" s="60"/>
    </row>
    <row r="326" spans="1:22" ht="117.75" hidden="1" customHeight="1">
      <c r="I326" s="64"/>
      <c r="O326" s="60"/>
      <c r="P326" s="60"/>
    </row>
    <row r="327" spans="1:22" ht="117.75" hidden="1" customHeight="1">
      <c r="I327" s="64"/>
      <c r="O327" s="60"/>
      <c r="P327" s="60"/>
    </row>
    <row r="328" spans="1:22" ht="117.75" hidden="1" customHeight="1">
      <c r="I328" s="64"/>
      <c r="O328" s="60"/>
      <c r="P328" s="60"/>
    </row>
    <row r="329" spans="1:22" ht="117.75" hidden="1" customHeight="1">
      <c r="A329" s="62"/>
      <c r="C329" s="78"/>
      <c r="D329" s="78"/>
      <c r="E329" s="74"/>
      <c r="F329" s="74"/>
      <c r="G329" s="74"/>
      <c r="H329" s="74"/>
      <c r="I329" s="74"/>
      <c r="J329" s="74"/>
      <c r="K329" s="74"/>
      <c r="L329" s="74"/>
      <c r="M329" s="74"/>
      <c r="N329" s="74"/>
      <c r="O329" s="74"/>
      <c r="P329" s="87"/>
      <c r="Q329" s="125"/>
      <c r="R329" s="125"/>
      <c r="S329" s="125"/>
      <c r="T329" s="125"/>
      <c r="U329" s="125"/>
      <c r="V329" s="125"/>
    </row>
    <row r="330" spans="1:22" ht="117.75" hidden="1" customHeight="1">
      <c r="C330" s="63"/>
    </row>
    <row r="331" spans="1:22" ht="117.75" hidden="1" customHeight="1">
      <c r="C331" s="63"/>
    </row>
    <row r="332" spans="1:22" ht="117.75" hidden="1" customHeight="1">
      <c r="C332" s="63"/>
    </row>
    <row r="333" spans="1:22" ht="117.75" hidden="1" customHeight="1">
      <c r="C333" s="63"/>
    </row>
    <row r="334" spans="1:22" ht="117.75" hidden="1" customHeight="1">
      <c r="C334" s="63"/>
    </row>
    <row r="335" spans="1:22" ht="117.75" hidden="1" customHeight="1">
      <c r="C335" s="63"/>
    </row>
    <row r="336" spans="1:22" ht="117.75" hidden="1" customHeight="1">
      <c r="C336" s="63"/>
    </row>
    <row r="337" spans="3:3" ht="117.75" hidden="1" customHeight="1">
      <c r="C337" s="63"/>
    </row>
    <row r="338" spans="3:3" ht="117.75" hidden="1" customHeight="1">
      <c r="C338" s="63"/>
    </row>
    <row r="339" spans="3:3" ht="117.75" hidden="1" customHeight="1">
      <c r="C339" s="63"/>
    </row>
    <row r="340" spans="3:3" ht="117.75" hidden="1" customHeight="1">
      <c r="C340" s="63"/>
    </row>
    <row r="341" spans="3:3" ht="117.75" hidden="1" customHeight="1">
      <c r="C341" s="63"/>
    </row>
    <row r="342" spans="3:3" ht="117.75" hidden="1" customHeight="1">
      <c r="C342" s="63"/>
    </row>
    <row r="343" spans="3:3" ht="117.75" hidden="1" customHeight="1">
      <c r="C343" s="63"/>
    </row>
    <row r="344" spans="3:3" ht="117.75" hidden="1" customHeight="1">
      <c r="C344" s="63"/>
    </row>
    <row r="345" spans="3:3" ht="117.75" hidden="1" customHeight="1">
      <c r="C345" s="63"/>
    </row>
    <row r="346" spans="3:3" ht="117.75" hidden="1" customHeight="1">
      <c r="C346" s="63"/>
    </row>
    <row r="347" spans="3:3" ht="117.75" hidden="1" customHeight="1">
      <c r="C347" s="63"/>
    </row>
    <row r="348" spans="3:3" ht="117.75" hidden="1" customHeight="1">
      <c r="C348" s="63"/>
    </row>
    <row r="349" spans="3:3" ht="117.75" hidden="1" customHeight="1">
      <c r="C349" s="63"/>
    </row>
    <row r="350" spans="3:3" ht="117.75" hidden="1" customHeight="1">
      <c r="C350" s="63"/>
    </row>
    <row r="351" spans="3:3" ht="117.75" hidden="1" customHeight="1">
      <c r="C351" s="63"/>
    </row>
    <row r="352" spans="3:3" ht="117.75" hidden="1" customHeight="1">
      <c r="C352" s="63"/>
    </row>
    <row r="353" spans="3:3" ht="117.75" hidden="1" customHeight="1">
      <c r="C353" s="63"/>
    </row>
    <row r="354" spans="3:3" ht="117.75" hidden="1" customHeight="1">
      <c r="C354" s="63"/>
    </row>
    <row r="355" spans="3:3" ht="117.75" hidden="1" customHeight="1">
      <c r="C355" s="63"/>
    </row>
    <row r="356" spans="3:3" ht="117.75" hidden="1" customHeight="1">
      <c r="C356" s="63"/>
    </row>
    <row r="357" spans="3:3" ht="117.75" hidden="1" customHeight="1">
      <c r="C357" s="63"/>
    </row>
    <row r="358" spans="3:3" ht="117.75" hidden="1" customHeight="1">
      <c r="C358" s="63"/>
    </row>
    <row r="359" spans="3:3" ht="117.75" hidden="1" customHeight="1">
      <c r="C359" s="63"/>
    </row>
    <row r="360" spans="3:3" ht="117.75" hidden="1" customHeight="1">
      <c r="C360" s="63"/>
    </row>
    <row r="361" spans="3:3" ht="117.75" hidden="1" customHeight="1">
      <c r="C361" s="63"/>
    </row>
    <row r="362" spans="3:3" ht="117.75" hidden="1" customHeight="1">
      <c r="C362" s="63"/>
    </row>
    <row r="363" spans="3:3" ht="117.75" hidden="1" customHeight="1">
      <c r="C363" s="63"/>
    </row>
    <row r="364" spans="3:3" ht="117.75" hidden="1" customHeight="1">
      <c r="C364" s="63"/>
    </row>
    <row r="365" spans="3:3" ht="117.75" hidden="1" customHeight="1">
      <c r="C365" s="63"/>
    </row>
    <row r="366" spans="3:3" ht="117.75" hidden="1" customHeight="1">
      <c r="C366" s="63"/>
    </row>
    <row r="367" spans="3:3" ht="117.75" hidden="1" customHeight="1">
      <c r="C367" s="63"/>
    </row>
    <row r="368" spans="3:3" ht="117.75" hidden="1" customHeight="1">
      <c r="C368" s="63"/>
    </row>
    <row r="369" spans="3:3" ht="117.75" hidden="1" customHeight="1">
      <c r="C369" s="63"/>
    </row>
    <row r="370" spans="3:3" ht="117.75" hidden="1" customHeight="1">
      <c r="C370" s="63"/>
    </row>
    <row r="371" spans="3:3" ht="117.75" hidden="1" customHeight="1">
      <c r="C371" s="63"/>
    </row>
    <row r="372" spans="3:3" ht="117.75" hidden="1" customHeight="1">
      <c r="C372" s="63"/>
    </row>
    <row r="373" spans="3:3" ht="117.75" hidden="1" customHeight="1">
      <c r="C373" s="63"/>
    </row>
    <row r="374" spans="3:3" ht="117.75" hidden="1" customHeight="1">
      <c r="C374" s="63"/>
    </row>
    <row r="375" spans="3:3" ht="117.75" hidden="1" customHeight="1">
      <c r="C375" s="63"/>
    </row>
    <row r="376" spans="3:3" ht="117.75" hidden="1" customHeight="1">
      <c r="C376" s="63"/>
    </row>
    <row r="377" spans="3:3" ht="117.75" hidden="1" customHeight="1">
      <c r="C377" s="63"/>
    </row>
    <row r="378" spans="3:3" ht="117.75" hidden="1" customHeight="1">
      <c r="C378" s="63"/>
    </row>
    <row r="379" spans="3:3" ht="117.75" hidden="1" customHeight="1">
      <c r="C379" s="63"/>
    </row>
    <row r="380" spans="3:3" ht="117.75" hidden="1" customHeight="1">
      <c r="C380" s="63"/>
    </row>
    <row r="381" spans="3:3" ht="117.75" hidden="1" customHeight="1">
      <c r="C381" s="63"/>
    </row>
    <row r="382" spans="3:3" ht="117.75" hidden="1" customHeight="1">
      <c r="C382" s="63"/>
    </row>
    <row r="383" spans="3:3" ht="117.75" hidden="1" customHeight="1">
      <c r="C383" s="63"/>
    </row>
    <row r="384" spans="3:3" ht="117.75" hidden="1" customHeight="1">
      <c r="C384" s="63"/>
    </row>
    <row r="385" spans="3:3" ht="117.75" hidden="1" customHeight="1">
      <c r="C385" s="63"/>
    </row>
    <row r="386" spans="3:3" ht="117.75" hidden="1" customHeight="1">
      <c r="C386" s="63"/>
    </row>
    <row r="387" spans="3:3" ht="117.75" hidden="1" customHeight="1">
      <c r="C387" s="63"/>
    </row>
    <row r="388" spans="3:3" ht="117.75" hidden="1" customHeight="1">
      <c r="C388" s="63"/>
    </row>
    <row r="389" spans="3:3" ht="117.75" hidden="1" customHeight="1">
      <c r="C389" s="63"/>
    </row>
    <row r="390" spans="3:3" ht="117.75" hidden="1" customHeight="1">
      <c r="C390" s="63"/>
    </row>
    <row r="391" spans="3:3" ht="117.75" hidden="1" customHeight="1">
      <c r="C391" s="63"/>
    </row>
    <row r="392" spans="3:3" ht="117.75" hidden="1" customHeight="1">
      <c r="C392" s="63"/>
    </row>
    <row r="393" spans="3:3" ht="117.75" hidden="1" customHeight="1">
      <c r="C393" s="63"/>
    </row>
    <row r="394" spans="3:3" ht="117.75" hidden="1" customHeight="1">
      <c r="C394" s="63"/>
    </row>
    <row r="395" spans="3:3" ht="117.75" hidden="1" customHeight="1">
      <c r="C395" s="63"/>
    </row>
    <row r="396" spans="3:3" ht="117.75" hidden="1" customHeight="1">
      <c r="C396" s="63"/>
    </row>
    <row r="397" spans="3:3" ht="117.75" hidden="1" customHeight="1">
      <c r="C397" s="63"/>
    </row>
    <row r="398" spans="3:3" ht="117.75" hidden="1" customHeight="1">
      <c r="C398" s="63"/>
    </row>
    <row r="399" spans="3:3" ht="117.75" hidden="1" customHeight="1">
      <c r="C399" s="63"/>
    </row>
    <row r="400" spans="3:3" ht="117.75" hidden="1" customHeight="1">
      <c r="C400" s="63"/>
    </row>
    <row r="401" spans="3:3" ht="117.75" hidden="1" customHeight="1">
      <c r="C401" s="63"/>
    </row>
    <row r="402" spans="3:3" ht="117.75" hidden="1" customHeight="1">
      <c r="C402" s="63"/>
    </row>
    <row r="403" spans="3:3" ht="117.75" hidden="1" customHeight="1">
      <c r="C403" s="63"/>
    </row>
    <row r="404" spans="3:3" ht="117.75" hidden="1" customHeight="1">
      <c r="C404" s="63"/>
    </row>
    <row r="405" spans="3:3" ht="117.75" hidden="1" customHeight="1">
      <c r="C405" s="63"/>
    </row>
    <row r="406" spans="3:3" ht="117.75" hidden="1" customHeight="1">
      <c r="C406" s="63"/>
    </row>
    <row r="407" spans="3:3" ht="117.75" hidden="1" customHeight="1">
      <c r="C407" s="63"/>
    </row>
    <row r="408" spans="3:3" ht="117.75" hidden="1" customHeight="1">
      <c r="C408" s="63"/>
    </row>
    <row r="409" spans="3:3" ht="117.75" hidden="1" customHeight="1">
      <c r="C409" s="63"/>
    </row>
    <row r="410" spans="3:3" ht="117.75" hidden="1" customHeight="1">
      <c r="C410" s="63"/>
    </row>
    <row r="411" spans="3:3" ht="117.75" hidden="1" customHeight="1">
      <c r="C411" s="63"/>
    </row>
    <row r="412" spans="3:3" ht="117.75" hidden="1" customHeight="1">
      <c r="C412" s="63"/>
    </row>
    <row r="413" spans="3:3" ht="117.75" hidden="1" customHeight="1">
      <c r="C413" s="63"/>
    </row>
    <row r="414" spans="3:3" ht="117.75" hidden="1" customHeight="1">
      <c r="C414" s="63"/>
    </row>
    <row r="415" spans="3:3" ht="117.75" hidden="1" customHeight="1">
      <c r="C415" s="63"/>
    </row>
    <row r="416" spans="3:3" ht="117.75" hidden="1" customHeight="1">
      <c r="C416" s="63"/>
    </row>
    <row r="417" spans="3:3" ht="117.75" hidden="1" customHeight="1">
      <c r="C417" s="63"/>
    </row>
    <row r="418" spans="3:3" ht="117.75" hidden="1" customHeight="1">
      <c r="C418" s="63"/>
    </row>
    <row r="419" spans="3:3" ht="117.75" hidden="1" customHeight="1">
      <c r="C419" s="63"/>
    </row>
    <row r="420" spans="3:3" ht="117.75" hidden="1" customHeight="1">
      <c r="C420" s="63"/>
    </row>
    <row r="421" spans="3:3" ht="117.75" hidden="1" customHeight="1">
      <c r="C421" s="63"/>
    </row>
    <row r="422" spans="3:3" ht="117.75" hidden="1" customHeight="1">
      <c r="C422" s="63"/>
    </row>
    <row r="423" spans="3:3" ht="117.75" hidden="1" customHeight="1">
      <c r="C423" s="63"/>
    </row>
    <row r="424" spans="3:3" ht="117.75" hidden="1" customHeight="1">
      <c r="C424" s="63"/>
    </row>
    <row r="425" spans="3:3" ht="117.75" hidden="1" customHeight="1">
      <c r="C425" s="63"/>
    </row>
    <row r="426" spans="3:3" ht="117.75" hidden="1" customHeight="1">
      <c r="C426" s="63"/>
    </row>
    <row r="427" spans="3:3" ht="117.75" hidden="1" customHeight="1">
      <c r="C427" s="63"/>
    </row>
    <row r="428" spans="3:3" ht="117.75" hidden="1" customHeight="1">
      <c r="C428" s="63"/>
    </row>
    <row r="429" spans="3:3" ht="117.75" hidden="1" customHeight="1">
      <c r="C429" s="63"/>
    </row>
    <row r="430" spans="3:3" ht="117.75" hidden="1" customHeight="1">
      <c r="C430" s="63"/>
    </row>
    <row r="431" spans="3:3" ht="117.75" hidden="1" customHeight="1">
      <c r="C431" s="63"/>
    </row>
    <row r="432" spans="3:3" ht="117.75" hidden="1" customHeight="1">
      <c r="C432" s="63"/>
    </row>
    <row r="433" spans="3:3" ht="117.75" hidden="1" customHeight="1">
      <c r="C433" s="63"/>
    </row>
    <row r="434" spans="3:3" ht="117.75" hidden="1" customHeight="1">
      <c r="C434" s="63"/>
    </row>
    <row r="435" spans="3:3" ht="117.75" hidden="1" customHeight="1">
      <c r="C435" s="63"/>
    </row>
    <row r="436" spans="3:3" ht="117.75" hidden="1" customHeight="1">
      <c r="C436" s="63"/>
    </row>
    <row r="437" spans="3:3" ht="117.75" hidden="1" customHeight="1">
      <c r="C437" s="63"/>
    </row>
    <row r="438" spans="3:3" ht="117.75" hidden="1" customHeight="1">
      <c r="C438" s="63"/>
    </row>
    <row r="439" spans="3:3" ht="117.75" hidden="1" customHeight="1">
      <c r="C439" s="63"/>
    </row>
    <row r="440" spans="3:3" ht="117.75" hidden="1" customHeight="1">
      <c r="C440" s="63"/>
    </row>
    <row r="441" spans="3:3" ht="117.75" hidden="1" customHeight="1">
      <c r="C441" s="63"/>
    </row>
    <row r="442" spans="3:3" ht="117.75" hidden="1" customHeight="1">
      <c r="C442" s="63"/>
    </row>
    <row r="443" spans="3:3" ht="117.75" hidden="1" customHeight="1">
      <c r="C443" s="63"/>
    </row>
    <row r="444" spans="3:3" ht="117.75" hidden="1" customHeight="1">
      <c r="C444" s="63"/>
    </row>
    <row r="445" spans="3:3" ht="117.75" hidden="1" customHeight="1">
      <c r="C445" s="63"/>
    </row>
    <row r="446" spans="3:3" ht="117.75" hidden="1" customHeight="1">
      <c r="C446" s="63"/>
    </row>
    <row r="447" spans="3:3" ht="117.75" hidden="1" customHeight="1">
      <c r="C447" s="63"/>
    </row>
    <row r="448" spans="3:3" ht="117.75" hidden="1" customHeight="1">
      <c r="C448" s="63"/>
    </row>
    <row r="449" spans="3:3" ht="117.75" hidden="1" customHeight="1">
      <c r="C449" s="63"/>
    </row>
    <row r="450" spans="3:3" ht="117.75" hidden="1" customHeight="1">
      <c r="C450" s="63"/>
    </row>
    <row r="451" spans="3:3" ht="117.75" hidden="1" customHeight="1">
      <c r="C451" s="63"/>
    </row>
    <row r="452" spans="3:3" ht="117.75" hidden="1" customHeight="1">
      <c r="C452" s="63"/>
    </row>
    <row r="453" spans="3:3" ht="117.75" hidden="1" customHeight="1">
      <c r="C453" s="63"/>
    </row>
    <row r="454" spans="3:3" ht="117.75" hidden="1" customHeight="1">
      <c r="C454" s="63"/>
    </row>
    <row r="455" spans="3:3" ht="117.75" hidden="1" customHeight="1">
      <c r="C455" s="63"/>
    </row>
    <row r="456" spans="3:3" ht="117.75" hidden="1" customHeight="1">
      <c r="C456" s="63"/>
    </row>
    <row r="457" spans="3:3" ht="117.75" hidden="1" customHeight="1">
      <c r="C457" s="63"/>
    </row>
    <row r="458" spans="3:3" ht="117.75" hidden="1" customHeight="1">
      <c r="C458" s="63"/>
    </row>
    <row r="459" spans="3:3" ht="117.75" hidden="1" customHeight="1">
      <c r="C459" s="63"/>
    </row>
    <row r="460" spans="3:3" ht="117.75" hidden="1" customHeight="1">
      <c r="C460" s="63"/>
    </row>
    <row r="461" spans="3:3" ht="117.75" hidden="1" customHeight="1">
      <c r="C461" s="63"/>
    </row>
    <row r="462" spans="3:3" ht="117.75" hidden="1" customHeight="1">
      <c r="C462" s="63"/>
    </row>
    <row r="463" spans="3:3" ht="117.75" hidden="1" customHeight="1">
      <c r="C463" s="63"/>
    </row>
    <row r="464" spans="3:3" ht="117.75" hidden="1" customHeight="1">
      <c r="C464" s="63"/>
    </row>
    <row r="465" spans="3:3" ht="117.75" hidden="1" customHeight="1">
      <c r="C465" s="63"/>
    </row>
    <row r="466" spans="3:3" ht="117.75" hidden="1" customHeight="1">
      <c r="C466" s="63"/>
    </row>
    <row r="467" spans="3:3" ht="117.75" hidden="1" customHeight="1">
      <c r="C467" s="63"/>
    </row>
    <row r="468" spans="3:3" ht="117.75" hidden="1" customHeight="1">
      <c r="C468" s="63"/>
    </row>
    <row r="469" spans="3:3" ht="117.75" hidden="1" customHeight="1">
      <c r="C469" s="63"/>
    </row>
    <row r="470" spans="3:3" ht="117.75" hidden="1" customHeight="1">
      <c r="C470" s="63"/>
    </row>
    <row r="471" spans="3:3" ht="117.75" hidden="1" customHeight="1">
      <c r="C471" s="63"/>
    </row>
    <row r="472" spans="3:3" ht="117.75" hidden="1" customHeight="1">
      <c r="C472" s="63"/>
    </row>
    <row r="473" spans="3:3" ht="117.75" hidden="1" customHeight="1">
      <c r="C473" s="63"/>
    </row>
    <row r="474" spans="3:3" ht="117.75" hidden="1" customHeight="1">
      <c r="C474" s="63"/>
    </row>
    <row r="475" spans="3:3" ht="117.75" hidden="1" customHeight="1">
      <c r="C475" s="63"/>
    </row>
    <row r="476" spans="3:3" ht="117.75" hidden="1" customHeight="1">
      <c r="C476" s="63"/>
    </row>
    <row r="477" spans="3:3" ht="117.75" hidden="1" customHeight="1">
      <c r="C477" s="63"/>
    </row>
    <row r="478" spans="3:3" ht="117.75" hidden="1" customHeight="1">
      <c r="C478" s="63"/>
    </row>
    <row r="479" spans="3:3" ht="117.75" hidden="1" customHeight="1">
      <c r="C479" s="63"/>
    </row>
    <row r="480" spans="3:3" ht="117.75" hidden="1" customHeight="1">
      <c r="C480" s="63"/>
    </row>
    <row r="481" spans="3:3" ht="117.75" hidden="1" customHeight="1">
      <c r="C481" s="63"/>
    </row>
    <row r="482" spans="3:3" ht="117.75" hidden="1" customHeight="1">
      <c r="C482" s="63"/>
    </row>
    <row r="483" spans="3:3" ht="117.75" hidden="1" customHeight="1">
      <c r="C483" s="63"/>
    </row>
    <row r="484" spans="3:3" ht="117.75" hidden="1" customHeight="1">
      <c r="C484" s="63"/>
    </row>
    <row r="485" spans="3:3" ht="117.75" hidden="1" customHeight="1">
      <c r="C485" s="63"/>
    </row>
    <row r="486" spans="3:3" ht="117.75" hidden="1" customHeight="1">
      <c r="C486" s="63"/>
    </row>
    <row r="487" spans="3:3" ht="117.75" hidden="1" customHeight="1">
      <c r="C487" s="63"/>
    </row>
    <row r="488" spans="3:3" ht="117.75" hidden="1" customHeight="1">
      <c r="C488" s="63"/>
    </row>
    <row r="489" spans="3:3" ht="117.75" hidden="1" customHeight="1">
      <c r="C489" s="63"/>
    </row>
    <row r="490" spans="3:3" ht="117.75" hidden="1" customHeight="1">
      <c r="C490" s="63"/>
    </row>
    <row r="491" spans="3:3" ht="117.75" hidden="1" customHeight="1">
      <c r="C491" s="63"/>
    </row>
    <row r="492" spans="3:3" ht="117.75" hidden="1" customHeight="1">
      <c r="C492" s="63"/>
    </row>
    <row r="493" spans="3:3" ht="117.75" hidden="1" customHeight="1">
      <c r="C493" s="63"/>
    </row>
    <row r="494" spans="3:3" ht="117.75" hidden="1" customHeight="1">
      <c r="C494" s="63"/>
    </row>
    <row r="495" spans="3:3" ht="117.75" hidden="1" customHeight="1">
      <c r="C495" s="63"/>
    </row>
    <row r="496" spans="3:3" ht="117.75" hidden="1" customHeight="1">
      <c r="C496" s="63"/>
    </row>
    <row r="497" spans="3:3" ht="117.75" hidden="1" customHeight="1">
      <c r="C497" s="63"/>
    </row>
    <row r="498" spans="3:3" ht="117.75" hidden="1" customHeight="1">
      <c r="C498" s="63"/>
    </row>
    <row r="499" spans="3:3" ht="117.75" hidden="1" customHeight="1">
      <c r="C499" s="63"/>
    </row>
    <row r="500" spans="3:3" ht="117.75" hidden="1" customHeight="1">
      <c r="C500" s="63"/>
    </row>
    <row r="501" spans="3:3" ht="117.75" hidden="1" customHeight="1">
      <c r="C501" s="63"/>
    </row>
    <row r="502" spans="3:3" ht="117.75" hidden="1" customHeight="1">
      <c r="C502" s="63"/>
    </row>
    <row r="503" spans="3:3" ht="117.75" hidden="1" customHeight="1">
      <c r="C503" s="63"/>
    </row>
  </sheetData>
  <sheetProtection sheet="1" selectLockedCells="1"/>
  <mergeCells count="32">
    <mergeCell ref="I28:I29"/>
    <mergeCell ref="Q21:X21"/>
    <mergeCell ref="B9:I9"/>
    <mergeCell ref="L9:W9"/>
    <mergeCell ref="L10:N10"/>
    <mergeCell ref="O10:Q10"/>
    <mergeCell ref="R10:T10"/>
    <mergeCell ref="U10:W10"/>
    <mergeCell ref="B6:C6"/>
    <mergeCell ref="E6:F6"/>
    <mergeCell ref="G6:K6"/>
    <mergeCell ref="P6:Q6"/>
    <mergeCell ref="B10:C10"/>
    <mergeCell ref="D10:E10"/>
    <mergeCell ref="F10:G10"/>
    <mergeCell ref="H10:I10"/>
    <mergeCell ref="H31:J31"/>
    <mergeCell ref="R6:S6"/>
    <mergeCell ref="U6:V6"/>
    <mergeCell ref="W6:X6"/>
    <mergeCell ref="F2:S2"/>
    <mergeCell ref="A12:H12"/>
    <mergeCell ref="A19:A20"/>
    <mergeCell ref="I19:I20"/>
    <mergeCell ref="I12:P12"/>
    <mergeCell ref="Q12:X12"/>
    <mergeCell ref="Q19:Q20"/>
    <mergeCell ref="A21:H21"/>
    <mergeCell ref="A28:A29"/>
    <mergeCell ref="I21:P21"/>
    <mergeCell ref="A4:X4"/>
    <mergeCell ref="A30:X30"/>
  </mergeCells>
  <conditionalFormatting sqref="H37">
    <cfRule type="iconSet" priority="107">
      <iconSet>
        <cfvo type="percent" val="0"/>
        <cfvo type="num" val="1.8"/>
        <cfvo type="num" val="3"/>
      </iconSet>
    </cfRule>
  </conditionalFormatting>
  <conditionalFormatting sqref="G37">
    <cfRule type="iconSet" priority="106">
      <iconSet>
        <cfvo type="percent" val="0"/>
        <cfvo type="num" val="1.8"/>
        <cfvo type="num" val="3"/>
      </iconSet>
    </cfRule>
  </conditionalFormatting>
  <conditionalFormatting sqref="G37">
    <cfRule type="iconSet" priority="104">
      <iconSet reverse="1">
        <cfvo type="percent" val="0"/>
        <cfvo type="num" val="2"/>
        <cfvo type="num" val="3.5"/>
      </iconSet>
    </cfRule>
  </conditionalFormatting>
  <conditionalFormatting sqref="G37">
    <cfRule type="iconSet" priority="103">
      <iconSet reverse="1">
        <cfvo type="percent" val="0"/>
        <cfvo type="num" val="0.18"/>
        <cfvo type="num" val="0.21"/>
      </iconSet>
    </cfRule>
  </conditionalFormatting>
  <conditionalFormatting sqref="G36">
    <cfRule type="iconSet" priority="102">
      <iconSet>
        <cfvo type="percent" val="0"/>
        <cfvo type="num" val="0.7"/>
        <cfvo type="num" val="0.84"/>
      </iconSet>
    </cfRule>
  </conditionalFormatting>
  <conditionalFormatting sqref="E37">
    <cfRule type="iconSet" priority="99">
      <iconSet reverse="1">
        <cfvo type="percent" val="0"/>
        <cfvo type="num" val="0.3"/>
        <cfvo type="num" val="0.4"/>
      </iconSet>
    </cfRule>
  </conditionalFormatting>
  <conditionalFormatting sqref="E37">
    <cfRule type="iconSet" priority="95">
      <iconSet>
        <cfvo type="percent" val="0"/>
        <cfvo type="num" val="1.8"/>
        <cfvo type="num" val="3"/>
      </iconSet>
    </cfRule>
  </conditionalFormatting>
  <conditionalFormatting sqref="A30">
    <cfRule type="iconSet" priority="94">
      <iconSet>
        <cfvo type="percent" val="0"/>
        <cfvo type="num" val="1.8"/>
        <cfvo type="num" val="3"/>
      </iconSet>
    </cfRule>
  </conditionalFormatting>
  <conditionalFormatting sqref="A30">
    <cfRule type="iconSet" priority="93">
      <iconSet reverse="1">
        <cfvo type="percent" val="0"/>
        <cfvo type="num" val="0.3"/>
        <cfvo type="num" val="0.4"/>
      </iconSet>
    </cfRule>
  </conditionalFormatting>
  <conditionalFormatting sqref="A30">
    <cfRule type="iconSet" priority="92">
      <iconSet reverse="1">
        <cfvo type="percent" val="0"/>
        <cfvo type="num" val="0.18"/>
        <cfvo type="num" val="0.21"/>
      </iconSet>
    </cfRule>
  </conditionalFormatting>
  <conditionalFormatting sqref="E36">
    <cfRule type="iconSet" priority="91">
      <iconSet reverse="1">
        <cfvo type="percent" val="0"/>
        <cfvo type="num" val="0.3"/>
        <cfvo type="num" val="0.4"/>
      </iconSet>
    </cfRule>
  </conditionalFormatting>
  <conditionalFormatting sqref="E36">
    <cfRule type="iconSet" priority="87">
      <iconSet>
        <cfvo type="percent" val="0"/>
        <cfvo type="num" val="1.8"/>
        <cfvo type="num" val="3"/>
      </iconSet>
    </cfRule>
  </conditionalFormatting>
  <conditionalFormatting sqref="I13">
    <cfRule type="iconSet" priority="81">
      <iconSet>
        <cfvo type="percent" val="0"/>
        <cfvo type="num" val="1.8"/>
        <cfvo type="num" val="3"/>
      </iconSet>
    </cfRule>
  </conditionalFormatting>
  <conditionalFormatting sqref="Q21">
    <cfRule type="iconSet" priority="63">
      <iconSet reverse="1">
        <cfvo type="percent" val="0"/>
        <cfvo type="num" val="2"/>
        <cfvo type="num" val="3.5"/>
      </iconSet>
    </cfRule>
  </conditionalFormatting>
  <conditionalFormatting sqref="Q21">
    <cfRule type="iconSet" priority="62">
      <iconSet>
        <cfvo type="percent" val="0"/>
        <cfvo type="num" val="1.8"/>
        <cfvo type="num" val="3"/>
      </iconSet>
    </cfRule>
  </conditionalFormatting>
  <conditionalFormatting sqref="Q21">
    <cfRule type="iconSet" priority="61">
      <iconSet>
        <cfvo type="percent" val="0"/>
        <cfvo type="num" val="2.99"/>
        <cfvo type="num" val="3.5"/>
      </iconSet>
    </cfRule>
  </conditionalFormatting>
  <hyperlinks>
    <hyperlink ref="B10:C10" location="summary!A1" display="Summary" xr:uid="{00000000-0004-0000-0000-000000000000}"/>
    <hyperlink ref="D10:E10" location="referrals!A1" display="Referrals" xr:uid="{00000000-0004-0000-0000-000001000000}"/>
    <hyperlink ref="F10:G10" location="instructions!A1" display="Instructions" xr:uid="{00000000-0004-0000-0000-000002000000}"/>
    <hyperlink ref="H10:I10" location="definitions!A1" display="Definitions" xr:uid="{00000000-0004-0000-0000-000003000000}"/>
  </hyperlinks>
  <printOptions horizontalCentered="1"/>
  <pageMargins left="0.2" right="0.2" top="0.25" bottom="0.25" header="0.3" footer="0.3"/>
  <pageSetup scale="52" orientation="landscape" horizontalDpi="0" verticalDpi="0"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25400</xdr:rowOff>
              </from>
              <to>
                <xdr:col>2</xdr:col>
                <xdr:colOff>12700</xdr:colOff>
                <xdr:row>3</xdr:row>
                <xdr:rowOff>292100</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86" id="{00000000-000E-0000-0000-00007E010000}">
            <xm:f>data!O19&lt;0.75</xm:f>
            <x14:dxf>
              <fill>
                <patternFill>
                  <bgColor rgb="FFFF0000"/>
                </patternFill>
              </fill>
            </x14:dxf>
          </x14:cfRule>
          <x14:cfRule type="expression" priority="387" id="{00000000-000E-0000-0000-00007F010000}">
            <xm:f>AND(data!O19&gt;=0.75,data!O19&lt;=0.84999)</xm:f>
            <x14:dxf>
              <fill>
                <patternFill>
                  <bgColor rgb="FFFFFF00"/>
                </patternFill>
              </fill>
            </x14:dxf>
          </x14:cfRule>
          <x14:cfRule type="expression" priority="388" id="{00000000-000E-0000-0000-000080010000}">
            <xm:f>data!O19&gt;0.94</xm:f>
            <x14:dxf>
              <font>
                <color theme="0"/>
              </font>
              <fill>
                <patternFill>
                  <bgColor theme="1"/>
                </patternFill>
              </fill>
            </x14:dxf>
          </x14:cfRule>
          <x14:cfRule type="expression" priority="389" id="{00000000-000E-0000-0000-000081010000}">
            <xm:f>AND(data!O19&gt;=0.85,data!O19&lt;=0.93999)</xm:f>
            <x14:dxf>
              <fill>
                <patternFill>
                  <bgColor rgb="FF00B050"/>
                </patternFill>
              </fill>
            </x14:dxf>
          </x14:cfRule>
          <xm:sqref>A12</xm:sqref>
        </x14:conditionalFormatting>
        <x14:conditionalFormatting xmlns:xm="http://schemas.microsoft.com/office/excel/2006/main">
          <x14:cfRule type="expression" priority="390" id="{00000000-000E-0000-0000-000082010000}">
            <xm:f>data!T19&lt;0.75</xm:f>
            <x14:dxf>
              <fill>
                <patternFill>
                  <bgColor rgb="FFFF0000"/>
                </patternFill>
              </fill>
            </x14:dxf>
          </x14:cfRule>
          <x14:cfRule type="expression" priority="391" id="{00000000-000E-0000-0000-000083010000}">
            <xm:f>AND(data!T19&gt;=0.75,data!T19&lt;=0.84999)</xm:f>
            <x14:dxf>
              <fill>
                <patternFill>
                  <bgColor rgb="FFFFFF00"/>
                </patternFill>
              </fill>
            </x14:dxf>
          </x14:cfRule>
          <x14:cfRule type="expression" priority="392" id="{00000000-000E-0000-0000-000084010000}">
            <xm:f>data!T19&gt;0.94</xm:f>
            <x14:dxf>
              <font>
                <color theme="0"/>
              </font>
              <fill>
                <patternFill>
                  <bgColor theme="1"/>
                </patternFill>
              </fill>
            </x14:dxf>
          </x14:cfRule>
          <x14:cfRule type="expression" priority="393" id="{00000000-000E-0000-0000-000085010000}">
            <xm:f>AND(data!T19&gt;=0.85,data!T19&lt;=0.93999)</xm:f>
            <x14:dxf>
              <fill>
                <patternFill>
                  <bgColor rgb="FF00B050"/>
                </patternFill>
              </fill>
            </x14:dxf>
          </x14:cfRule>
          <xm:sqref>I12</xm:sqref>
        </x14:conditionalFormatting>
        <x14:conditionalFormatting xmlns:xm="http://schemas.microsoft.com/office/excel/2006/main">
          <x14:cfRule type="expression" priority="394" id="{00000000-000E-0000-0000-000086010000}">
            <xm:f>data!R19&lt;0.75</xm:f>
            <x14:dxf>
              <fill>
                <patternFill>
                  <bgColor rgb="FFFF0000"/>
                </patternFill>
              </fill>
            </x14:dxf>
          </x14:cfRule>
          <x14:cfRule type="expression" priority="395" id="{00000000-000E-0000-0000-000087010000}">
            <xm:f>AND(data!R19&gt;=0.75,data!R19&lt;=0.84999)</xm:f>
            <x14:dxf>
              <fill>
                <patternFill>
                  <bgColor rgb="FFFFFF00"/>
                </patternFill>
              </fill>
            </x14:dxf>
          </x14:cfRule>
          <x14:cfRule type="expression" priority="396" id="{00000000-000E-0000-0000-000088010000}">
            <xm:f>data!R19&gt;0.94</xm:f>
            <x14:dxf>
              <font>
                <color theme="0"/>
              </font>
              <fill>
                <patternFill>
                  <bgColor theme="1"/>
                </patternFill>
              </fill>
            </x14:dxf>
          </x14:cfRule>
          <x14:cfRule type="expression" priority="397" id="{00000000-000E-0000-0000-000089010000}">
            <xm:f>AND(data!R19&gt;=0.85,data!R19&lt;=0.93999)</xm:f>
            <x14:dxf>
              <fill>
                <patternFill>
                  <bgColor rgb="FF00B050"/>
                </patternFill>
              </fill>
            </x14:dxf>
          </x14:cfRule>
          <xm:sqref>Q12</xm:sqref>
        </x14:conditionalFormatting>
        <x14:conditionalFormatting xmlns:xm="http://schemas.microsoft.com/office/excel/2006/main">
          <x14:cfRule type="iconSet" priority="385"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I32:I35</xm:sqref>
        </x14:conditionalFormatting>
        <x14:conditionalFormatting xmlns:xm="http://schemas.microsoft.com/office/excel/2006/main">
          <x14:cfRule type="expression" priority="1" id="{1F432AFE-B48C-40FD-8391-1CF76A390695}">
            <xm:f>data!Y19&lt;0.75</xm:f>
            <x14:dxf>
              <fill>
                <patternFill>
                  <bgColor rgb="FFFF0000"/>
                </patternFill>
              </fill>
            </x14:dxf>
          </x14:cfRule>
          <x14:cfRule type="expression" priority="2" id="{5D5C14AC-6869-4800-8974-9F994D93A503}">
            <xm:f>AND(data!Y19&gt;=0.85,data!Y19&lt;=0.94)</xm:f>
            <x14:dxf>
              <fill>
                <patternFill>
                  <bgColor rgb="FF00B050"/>
                </patternFill>
              </fill>
            </x14:dxf>
          </x14:cfRule>
          <x14:cfRule type="expression" priority="3" id="{542F8E34-8368-41DE-A0BA-6662B2AD935A}">
            <xm:f>AND(data!Y19&gt;=0.75,data!Y19&lt;=0.84999)</xm:f>
            <x14:dxf>
              <fill>
                <patternFill>
                  <bgColor rgb="FFFFFF00"/>
                </patternFill>
              </fill>
            </x14:dxf>
          </x14:cfRule>
          <x14:cfRule type="expression" priority="4" id="{E3602DCB-D481-4BD6-AF8E-E5E5AA7F5D43}">
            <xm:f>data!Y19&gt;0.94</xm:f>
            <x14:dxf>
              <font>
                <color theme="0"/>
              </font>
              <fill>
                <patternFill>
                  <bgColor theme="1"/>
                </patternFill>
              </fill>
            </x14:dxf>
          </x14:cfRule>
          <xm:sqref>I21:P21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data!$B$39:$B$116</xm:f>
          </x14:formula1>
          <xm:sqref>R6</xm:sqref>
        </x14:dataValidation>
        <x14:dataValidation type="list" allowBlank="1" showInputMessage="1" showErrorMessage="1" xr:uid="{00000000-0002-0000-0000-000001000000}">
          <x14:formula1>
            <xm:f>data!$G$1:$G$21</xm:f>
          </x14:formula1>
          <xm:sqref>B6</xm:sqref>
        </x14:dataValidation>
        <x14:dataValidation type="list" allowBlank="1" showInputMessage="1" showErrorMessage="1" xr:uid="{00000000-0002-0000-0000-000002000000}">
          <x14:formula1>
            <xm:f>data!$B$2:$B$26</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V4026"/>
  <sheetViews>
    <sheetView topLeftCell="K3988" workbookViewId="0">
      <selection activeCell="W3976" sqref="W3976"/>
    </sheetView>
  </sheetViews>
  <sheetFormatPr baseColWidth="10" defaultColWidth="8.83203125" defaultRowHeight="15"/>
  <cols>
    <col min="1" max="1" width="8.83203125" style="110"/>
    <col min="2" max="2" width="19.83203125" style="57" customWidth="1"/>
    <col min="3" max="3" width="8.83203125" style="57" bestFit="1" customWidth="1"/>
    <col min="4" max="4" width="7.33203125" style="57" customWidth="1"/>
    <col min="5" max="5" width="8.83203125" style="57"/>
    <col min="6" max="6" width="25.83203125" bestFit="1" customWidth="1"/>
    <col min="7" max="7" width="18.83203125" style="57" customWidth="1"/>
    <col min="8" max="8" width="13.83203125" bestFit="1" customWidth="1"/>
    <col min="9" max="9" width="26.33203125" bestFit="1" customWidth="1"/>
    <col min="10" max="10" width="37.1640625" bestFit="1" customWidth="1"/>
    <col min="11" max="11" width="32" bestFit="1" customWidth="1"/>
    <col min="12" max="12" width="12.83203125" style="110" customWidth="1"/>
    <col min="13" max="14" width="11.83203125" style="110" customWidth="1"/>
    <col min="15" max="15" width="11.83203125" customWidth="1"/>
    <col min="16" max="17" width="11.83203125" style="110" customWidth="1"/>
    <col min="18" max="18" width="11.83203125" customWidth="1"/>
    <col min="19" max="19" width="11.83203125" style="110" customWidth="1"/>
    <col min="20" max="20" width="11.83203125" customWidth="1"/>
    <col min="21" max="21" width="11.83203125" style="110" customWidth="1"/>
    <col min="22" max="22" width="11.83203125" style="282" customWidth="1"/>
    <col min="23" max="24" width="11.83203125" style="110" customWidth="1"/>
    <col min="25" max="25" width="8.83203125" customWidth="1"/>
    <col min="26" max="27" width="13" style="110" customWidth="1"/>
    <col min="29" max="29" width="34" bestFit="1" customWidth="1"/>
    <col min="51" max="51" width="9.83203125" bestFit="1" customWidth="1"/>
  </cols>
  <sheetData>
    <row r="1" spans="1:204">
      <c r="A1" s="110" t="s">
        <v>128</v>
      </c>
      <c r="B1" s="57" t="str">
        <f>display!B$6</f>
        <v>All</v>
      </c>
      <c r="E1" s="56" t="s">
        <v>129</v>
      </c>
      <c r="F1" s="56"/>
      <c r="G1" s="56" t="s">
        <v>129</v>
      </c>
      <c r="H1" s="56" t="str">
        <f>display!G$6</f>
        <v>All</v>
      </c>
      <c r="I1" s="57"/>
      <c r="J1" s="57"/>
      <c r="K1" s="57" t="s">
        <v>36</v>
      </c>
      <c r="O1" s="57"/>
      <c r="R1" s="57"/>
      <c r="T1" s="57"/>
      <c r="V1" s="282" t="s">
        <v>3</v>
      </c>
      <c r="Y1" s="57"/>
    </row>
    <row r="2" spans="1:204" ht="76" thickBot="1">
      <c r="A2" s="110">
        <v>1</v>
      </c>
      <c r="B2" s="57" t="str">
        <f t="shared" ref="B2:B25" si="0">VLOOKUP($B$1&amp;A2,E$2:F$604,2,FALSE)</f>
        <v>All</v>
      </c>
      <c r="E2" s="57" t="str">
        <f>$E$1&amp;1</f>
        <v>All1</v>
      </c>
      <c r="F2" t="s">
        <v>129</v>
      </c>
      <c r="G2" s="56" t="s">
        <v>114</v>
      </c>
      <c r="J2" s="57"/>
      <c r="K2" s="57"/>
      <c r="L2" s="255" t="s">
        <v>24</v>
      </c>
      <c r="M2" s="112" t="s">
        <v>28</v>
      </c>
      <c r="N2" s="112" t="s">
        <v>29</v>
      </c>
      <c r="O2" s="112" t="s">
        <v>47</v>
      </c>
      <c r="P2" s="112" t="s">
        <v>30</v>
      </c>
      <c r="Q2" s="112" t="s">
        <v>46</v>
      </c>
      <c r="R2" s="112" t="s">
        <v>9</v>
      </c>
      <c r="S2" s="112" t="s">
        <v>40</v>
      </c>
      <c r="T2" s="112" t="s">
        <v>10</v>
      </c>
      <c r="U2" s="74" t="s">
        <v>61</v>
      </c>
      <c r="V2" s="283" t="s">
        <v>31</v>
      </c>
      <c r="W2" s="112" t="s">
        <v>32</v>
      </c>
      <c r="X2" s="112" t="s">
        <v>33</v>
      </c>
      <c r="Y2" s="112" t="s">
        <v>51</v>
      </c>
      <c r="Z2" s="125" t="s">
        <v>60</v>
      </c>
      <c r="AA2" s="125"/>
      <c r="AC2" s="57"/>
      <c r="AD2" s="57"/>
      <c r="AE2" s="82" t="s">
        <v>24</v>
      </c>
      <c r="AF2" s="125" t="s">
        <v>28</v>
      </c>
      <c r="AG2" s="125" t="s">
        <v>29</v>
      </c>
      <c r="AH2" s="125" t="s">
        <v>47</v>
      </c>
      <c r="AI2" s="125" t="s">
        <v>30</v>
      </c>
      <c r="AJ2" s="125" t="s">
        <v>46</v>
      </c>
      <c r="AK2" s="125" t="s">
        <v>9</v>
      </c>
      <c r="AL2" s="125" t="s">
        <v>40</v>
      </c>
      <c r="AM2" s="125" t="s">
        <v>10</v>
      </c>
      <c r="AN2" s="87" t="s">
        <v>61</v>
      </c>
      <c r="AO2" s="87" t="s">
        <v>31</v>
      </c>
      <c r="AP2" s="125" t="s">
        <v>32</v>
      </c>
      <c r="AQ2" s="125" t="s">
        <v>33</v>
      </c>
      <c r="AR2" s="125" t="s">
        <v>51</v>
      </c>
      <c r="AS2" s="125" t="s">
        <v>60</v>
      </c>
      <c r="AU2" s="57"/>
      <c r="AV2" s="57"/>
      <c r="AW2" s="82"/>
      <c r="AX2" s="125"/>
      <c r="AY2" s="125"/>
      <c r="AZ2" s="125"/>
      <c r="BA2" s="125"/>
      <c r="BB2" s="125"/>
      <c r="BC2" s="125"/>
      <c r="BD2" s="125"/>
      <c r="BE2" s="125"/>
      <c r="BF2" s="87"/>
      <c r="BG2" s="87"/>
      <c r="BH2" s="125"/>
      <c r="BI2" s="125"/>
      <c r="BJ2" s="125"/>
      <c r="BK2" s="125"/>
      <c r="BL2" s="82"/>
      <c r="BM2" s="82"/>
      <c r="BN2" s="82"/>
      <c r="BO2" s="82"/>
      <c r="BP2" s="125"/>
      <c r="BQ2" s="125"/>
      <c r="BR2" s="125"/>
      <c r="BS2" s="125"/>
      <c r="BT2" s="125"/>
      <c r="BU2" s="125"/>
      <c r="BV2" s="125"/>
      <c r="BW2" s="125"/>
      <c r="BX2" s="87"/>
      <c r="BY2" s="87"/>
      <c r="BZ2" s="125"/>
      <c r="CA2" s="125"/>
      <c r="CB2" s="125"/>
      <c r="CC2" s="125"/>
      <c r="CD2" s="82"/>
      <c r="CE2" s="82"/>
      <c r="CF2" s="82"/>
      <c r="CG2" s="82"/>
      <c r="CH2" s="125"/>
      <c r="CI2" s="125"/>
      <c r="CJ2" s="125"/>
      <c r="CK2" s="125"/>
      <c r="CL2" s="125"/>
      <c r="CM2" s="125"/>
      <c r="CN2" s="125"/>
      <c r="CO2" s="125"/>
      <c r="CP2" s="87"/>
      <c r="CQ2" s="87"/>
      <c r="CR2" s="125"/>
      <c r="CS2" s="125"/>
      <c r="CT2" s="125"/>
      <c r="CU2" s="125"/>
      <c r="CV2" s="82"/>
      <c r="CW2" s="82"/>
      <c r="CX2" s="82"/>
      <c r="CY2" s="82"/>
      <c r="CZ2" s="125"/>
      <c r="DA2" s="125"/>
      <c r="DB2" s="125"/>
      <c r="DC2" s="125"/>
      <c r="DD2" s="125"/>
      <c r="DE2" s="125"/>
      <c r="DF2" s="125"/>
      <c r="DG2" s="125"/>
      <c r="DH2" s="87"/>
      <c r="DI2" s="87"/>
      <c r="DJ2" s="125"/>
      <c r="DK2" s="125"/>
      <c r="DL2" s="125"/>
      <c r="DM2" s="125"/>
      <c r="DN2" s="82"/>
      <c r="DO2" s="82"/>
      <c r="DP2" s="82"/>
      <c r="DQ2" s="82"/>
      <c r="DR2" s="125"/>
      <c r="DS2" s="125"/>
      <c r="DT2" s="125"/>
      <c r="DU2" s="125"/>
      <c r="DV2" s="125"/>
      <c r="DW2" s="125"/>
      <c r="DX2" s="125"/>
      <c r="DY2" s="125"/>
      <c r="DZ2" s="87"/>
      <c r="EA2" s="87"/>
      <c r="EB2" s="125"/>
      <c r="EC2" s="125"/>
      <c r="ED2" s="125"/>
      <c r="EE2" s="125"/>
      <c r="EF2" s="82"/>
      <c r="EG2" s="82"/>
      <c r="EH2" s="82"/>
      <c r="EI2" s="82"/>
      <c r="EJ2" s="125"/>
      <c r="EK2" s="125"/>
      <c r="EL2" s="125"/>
      <c r="EM2" s="125"/>
      <c r="EN2" s="125"/>
      <c r="EO2" s="125"/>
      <c r="EP2" s="125"/>
      <c r="EQ2" s="125"/>
      <c r="ER2" s="87"/>
      <c r="ES2" s="87"/>
      <c r="ET2" s="125"/>
      <c r="EU2" s="125"/>
      <c r="EV2" s="125"/>
      <c r="EW2" s="125"/>
      <c r="EX2" s="82"/>
      <c r="EY2" s="82"/>
      <c r="EZ2" s="82"/>
      <c r="FA2" s="82"/>
      <c r="FB2" s="125"/>
      <c r="FC2" s="125"/>
      <c r="FD2" s="125"/>
      <c r="FE2" s="125"/>
      <c r="FF2" s="125"/>
      <c r="FG2" s="125"/>
      <c r="FH2" s="125"/>
      <c r="FI2" s="125"/>
      <c r="FJ2" s="87"/>
      <c r="FK2" s="87"/>
      <c r="FL2" s="125"/>
      <c r="FM2" s="125"/>
      <c r="FN2" s="125"/>
      <c r="FO2" s="125"/>
      <c r="FP2" s="82"/>
      <c r="FQ2" s="82"/>
      <c r="FR2" s="82"/>
      <c r="FS2" s="82"/>
      <c r="FT2" s="125"/>
      <c r="FU2" s="125"/>
      <c r="FV2" s="125"/>
      <c r="FW2" s="125"/>
      <c r="FX2" s="125"/>
      <c r="FY2" s="125"/>
      <c r="FZ2" s="125"/>
      <c r="GA2" s="125"/>
      <c r="GB2" s="87"/>
      <c r="GC2" s="87"/>
      <c r="GD2" s="125"/>
      <c r="GE2" s="125"/>
      <c r="GF2" s="125"/>
      <c r="GG2" s="125"/>
      <c r="GH2" s="82"/>
      <c r="GI2" s="82"/>
      <c r="GJ2" s="82"/>
      <c r="GK2" s="82"/>
      <c r="GL2" s="82"/>
      <c r="GM2" s="82"/>
      <c r="GN2" s="82"/>
      <c r="GO2" s="82"/>
      <c r="GP2" s="82"/>
      <c r="GQ2" s="82"/>
      <c r="GR2" s="82"/>
      <c r="GS2" s="82"/>
      <c r="GT2" s="82"/>
      <c r="GU2" s="82"/>
      <c r="GV2" s="82"/>
    </row>
    <row r="3" spans="1:204">
      <c r="A3" s="110">
        <v>2</v>
      </c>
      <c r="B3" s="57" t="str">
        <f t="shared" si="0"/>
        <v>Adoptions Together</v>
      </c>
      <c r="E3" s="57" t="str">
        <f>$E$1&amp;2</f>
        <v>All2</v>
      </c>
      <c r="F3" s="57" t="s">
        <v>19</v>
      </c>
      <c r="G3" s="57" t="s">
        <v>13</v>
      </c>
      <c r="H3" s="73">
        <f>VLOOKUP(display!R6,B39:C116,2,FALSE)</f>
        <v>42917</v>
      </c>
      <c r="J3" s="57" t="str">
        <f t="shared" ref="J3:J8" si="1">$H$1&amp;$B$1&amp;$H3</f>
        <v>AllAll42917</v>
      </c>
      <c r="K3" s="57"/>
      <c r="M3" s="67">
        <f t="shared" ref="M3:N8" si="2">SUMIF($J$22:$J$10000,$J3,M$22:M$10000)</f>
        <v>151</v>
      </c>
      <c r="N3" s="67">
        <f t="shared" si="2"/>
        <v>129</v>
      </c>
      <c r="O3" s="60">
        <f t="shared" ref="O3:O8" si="3">M3/N3</f>
        <v>1.1705426356589148</v>
      </c>
      <c r="P3" s="67">
        <f t="shared" ref="P3:Q8" si="4">SUMIF($J$22:$J$10000,$J3,P$22:P$10000)</f>
        <v>827</v>
      </c>
      <c r="Q3" s="67">
        <f t="shared" si="4"/>
        <v>1058</v>
      </c>
      <c r="R3" s="60">
        <f t="shared" ref="R3:R8" si="5">P3/Q3</f>
        <v>0.78166351606805295</v>
      </c>
      <c r="S3" s="67">
        <f t="shared" ref="S3:S8" si="6">SUMIF($J$22:$J$10000,$J3,S$22:S$10000)</f>
        <v>1000</v>
      </c>
      <c r="T3" s="60">
        <f t="shared" ref="T3:T8" si="7">Q3/S3</f>
        <v>1.0580000000000001</v>
      </c>
      <c r="U3" s="67">
        <f t="shared" ref="U3:X8" si="8">SUMIF($J$22:$J$10000,$J3,U$22:U$10000)</f>
        <v>761</v>
      </c>
      <c r="V3" s="284">
        <f t="shared" si="8"/>
        <v>0</v>
      </c>
      <c r="W3" s="67">
        <f t="shared" si="8"/>
        <v>26</v>
      </c>
      <c r="X3" s="67">
        <f t="shared" si="8"/>
        <v>38</v>
      </c>
      <c r="Y3" s="60">
        <f t="shared" ref="Y3:Y8" si="9">W3/X3</f>
        <v>0.68421052631578949</v>
      </c>
      <c r="Z3" s="67">
        <f t="shared" ref="Z3:Z8" si="10">SUMIF($J$22:$J$10000,$J3,Z$22:Z$10000)</f>
        <v>67</v>
      </c>
      <c r="AA3" s="67"/>
      <c r="AC3" s="224" t="str">
        <f t="shared" ref="AC3:AC8" si="11">"All CPP-FV ProvidersCPP-FV"&amp;$H3</f>
        <v>All CPP-FV ProvidersCPP-FV42917</v>
      </c>
      <c r="AD3" s="225"/>
      <c r="AE3" s="225"/>
      <c r="AF3" s="226">
        <f t="shared" ref="AF3:AF8" si="12">SUMIF($J$22:$J$10000,$AC3,M$22:M$10000)</f>
        <v>7</v>
      </c>
      <c r="AG3" s="226">
        <f t="shared" ref="AG3:AG8" si="13">SUMIF($J$22:$J$10000,$AC3,N$22:N$10000)</f>
        <v>6</v>
      </c>
      <c r="AH3" s="227">
        <f t="shared" ref="AH3:AH8" si="14">AF3/AG3</f>
        <v>1.1666666666666667</v>
      </c>
      <c r="AI3" s="226">
        <f t="shared" ref="AI3:AI8" si="15">SUMIF($J$22:$J$10000,$AC3,P$22:P$10000)</f>
        <v>30</v>
      </c>
      <c r="AJ3" s="226">
        <f t="shared" ref="AJ3:AJ8" si="16">SUMIF($J$22:$J$10000,$AC3,Q$22:Q$10000)</f>
        <v>37</v>
      </c>
      <c r="AK3" s="227">
        <f t="shared" ref="AK3:AK8" si="17">AI3/AJ3</f>
        <v>0.81081081081081086</v>
      </c>
      <c r="AL3" s="226">
        <f t="shared" ref="AL3:AL8" si="18">SUMIF($J$22:$J$10000,$AC3,S$22:S$10000)</f>
        <v>32</v>
      </c>
      <c r="AM3" s="227">
        <f t="shared" ref="AM3:AM8" si="19">AJ3/AL3</f>
        <v>1.15625</v>
      </c>
      <c r="AN3" s="226">
        <f t="shared" ref="AN3:AN8" si="20">SUMIF($J$22:$J$10000,$AC3,U$22:U$10000)</f>
        <v>29</v>
      </c>
      <c r="AO3" s="227">
        <f t="shared" ref="AO3:AO8" si="21">SUMIF($J$22:$J$10000,$AC3,V$22:V$10000)</f>
        <v>0</v>
      </c>
      <c r="AP3" s="226">
        <f t="shared" ref="AP3:AP8" si="22">SUMIF($J$22:$J$10000,$AC3,W$22:W$10000)</f>
        <v>0</v>
      </c>
      <c r="AQ3" s="226">
        <f t="shared" ref="AQ3:AQ8" si="23">SUMIF($J$22:$J$10000,$AC3,X$22:X$10000)</f>
        <v>0</v>
      </c>
      <c r="AR3" s="227" t="e">
        <f t="shared" ref="AR3:AR8" si="24">AP3/AQ3</f>
        <v>#DIV/0!</v>
      </c>
      <c r="AS3" s="228">
        <f t="shared" ref="AS3:AS8" si="25">SUMIF($J$22:$J$10000,$AC3,Z$22:Z$10000)</f>
        <v>1</v>
      </c>
      <c r="AW3" s="76"/>
      <c r="AX3" s="57"/>
      <c r="AY3" s="63"/>
      <c r="AZ3" s="67"/>
      <c r="BA3" s="67"/>
      <c r="BB3" s="68"/>
      <c r="BC3" s="65"/>
      <c r="BD3" s="65"/>
      <c r="BE3" s="65"/>
      <c r="BF3" s="65"/>
      <c r="BG3" s="68"/>
      <c r="BH3" s="65"/>
      <c r="BI3" s="68"/>
      <c r="BJ3" s="81"/>
      <c r="BK3" s="81"/>
      <c r="BL3" s="68"/>
      <c r="BM3" s="65"/>
      <c r="BP3" s="80"/>
      <c r="BQ3" s="80"/>
      <c r="BR3" s="120"/>
      <c r="BS3" s="80"/>
      <c r="BT3" s="80"/>
      <c r="BU3" s="120"/>
      <c r="BV3" s="80"/>
      <c r="BW3" s="120"/>
      <c r="BX3" s="80"/>
      <c r="BY3" s="120"/>
      <c r="BZ3" s="211"/>
      <c r="CA3" s="211"/>
      <c r="CB3" s="120"/>
      <c r="CC3" s="80"/>
    </row>
    <row r="4" spans="1:204">
      <c r="A4" s="110">
        <v>3</v>
      </c>
      <c r="B4" s="57" t="str">
        <f t="shared" si="0"/>
        <v>CFS</v>
      </c>
      <c r="E4" s="57" t="str">
        <f>$E$1&amp;3</f>
        <v>All3</v>
      </c>
      <c r="F4" s="57" t="s">
        <v>295</v>
      </c>
      <c r="G4" s="57" t="s">
        <v>1</v>
      </c>
      <c r="H4" s="73">
        <f>INDEX(A$39:C$116,MATCH(H3,C$39:C$116,1)+1,3)</f>
        <v>42948</v>
      </c>
      <c r="J4" s="57" t="str">
        <f t="shared" si="1"/>
        <v>AllAll42948</v>
      </c>
      <c r="K4" s="57"/>
      <c r="M4" s="67">
        <f t="shared" si="2"/>
        <v>149</v>
      </c>
      <c r="N4" s="67">
        <f t="shared" si="2"/>
        <v>128</v>
      </c>
      <c r="O4" s="60">
        <f t="shared" si="3"/>
        <v>1.1640625</v>
      </c>
      <c r="P4" s="67">
        <f t="shared" si="4"/>
        <v>823</v>
      </c>
      <c r="Q4" s="67">
        <f t="shared" si="4"/>
        <v>1107</v>
      </c>
      <c r="R4" s="60">
        <f t="shared" si="5"/>
        <v>0.74345076784101172</v>
      </c>
      <c r="S4" s="67">
        <f t="shared" si="6"/>
        <v>998</v>
      </c>
      <c r="T4" s="60">
        <f t="shared" si="7"/>
        <v>1.1092184368737474</v>
      </c>
      <c r="U4" s="67">
        <f t="shared" si="8"/>
        <v>763</v>
      </c>
      <c r="V4" s="284">
        <f t="shared" si="8"/>
        <v>0</v>
      </c>
      <c r="W4" s="67">
        <f t="shared" si="8"/>
        <v>53</v>
      </c>
      <c r="X4" s="67">
        <f t="shared" si="8"/>
        <v>85</v>
      </c>
      <c r="Y4" s="60">
        <f t="shared" si="9"/>
        <v>0.62352941176470589</v>
      </c>
      <c r="Z4" s="67">
        <f t="shared" si="10"/>
        <v>63</v>
      </c>
      <c r="AA4" s="67"/>
      <c r="AC4" s="229" t="str">
        <f t="shared" si="11"/>
        <v>All CPP-FV ProvidersCPP-FV42948</v>
      </c>
      <c r="AD4" s="82"/>
      <c r="AE4" s="82"/>
      <c r="AF4" s="92">
        <f t="shared" si="12"/>
        <v>7</v>
      </c>
      <c r="AG4" s="92">
        <f t="shared" si="13"/>
        <v>6</v>
      </c>
      <c r="AH4" s="230">
        <f t="shared" si="14"/>
        <v>1.1666666666666667</v>
      </c>
      <c r="AI4" s="92">
        <f t="shared" si="15"/>
        <v>30</v>
      </c>
      <c r="AJ4" s="92">
        <f t="shared" si="16"/>
        <v>37</v>
      </c>
      <c r="AK4" s="230">
        <f t="shared" si="17"/>
        <v>0.81081081081081086</v>
      </c>
      <c r="AL4" s="92">
        <f t="shared" si="18"/>
        <v>32</v>
      </c>
      <c r="AM4" s="230">
        <f t="shared" si="19"/>
        <v>1.15625</v>
      </c>
      <c r="AN4" s="92">
        <f t="shared" si="20"/>
        <v>30</v>
      </c>
      <c r="AO4" s="230">
        <f t="shared" si="21"/>
        <v>0</v>
      </c>
      <c r="AP4" s="92">
        <f t="shared" si="22"/>
        <v>0</v>
      </c>
      <c r="AQ4" s="92">
        <f t="shared" si="23"/>
        <v>0</v>
      </c>
      <c r="AR4" s="230" t="e">
        <f t="shared" si="24"/>
        <v>#DIV/0!</v>
      </c>
      <c r="AS4" s="231">
        <f t="shared" si="25"/>
        <v>0</v>
      </c>
      <c r="AW4" s="76"/>
      <c r="AX4" s="57"/>
      <c r="AY4" s="63"/>
      <c r="AZ4" s="67"/>
      <c r="BA4" s="67"/>
      <c r="BB4" s="68"/>
      <c r="BC4" s="65"/>
      <c r="BD4" s="65"/>
      <c r="BE4" s="65"/>
      <c r="BF4" s="65"/>
      <c r="BG4" s="68"/>
      <c r="BH4" s="65"/>
      <c r="BI4" s="68"/>
      <c r="BJ4" s="81"/>
      <c r="BK4" s="81"/>
      <c r="BL4" s="68"/>
      <c r="BM4" s="65"/>
      <c r="BP4" s="80"/>
      <c r="BQ4" s="80"/>
      <c r="BR4" s="120"/>
      <c r="BS4" s="80"/>
      <c r="BT4" s="80"/>
      <c r="BU4" s="120"/>
      <c r="BV4" s="80"/>
      <c r="BW4" s="120"/>
      <c r="BX4" s="80"/>
      <c r="BY4" s="120"/>
      <c r="BZ4" s="211"/>
      <c r="CA4" s="211"/>
      <c r="CB4" s="120"/>
      <c r="CC4" s="80"/>
    </row>
    <row r="5" spans="1:204">
      <c r="A5" s="110">
        <v>4</v>
      </c>
      <c r="B5" s="57" t="str">
        <f t="shared" si="0"/>
        <v>Community Connections</v>
      </c>
      <c r="E5" s="57" t="str">
        <f>$E$1&amp;4</f>
        <v>All4</v>
      </c>
      <c r="F5" s="57" t="s">
        <v>21</v>
      </c>
      <c r="G5" s="57" t="s">
        <v>14</v>
      </c>
      <c r="H5" s="73">
        <f>INDEX(A$39:C$116,MATCH(H4,C$39:C$116,1)+1,3)</f>
        <v>42979</v>
      </c>
      <c r="J5" s="57" t="str">
        <f t="shared" si="1"/>
        <v>AllAll42979</v>
      </c>
      <c r="K5" s="57"/>
      <c r="M5" s="67">
        <f t="shared" si="2"/>
        <v>141</v>
      </c>
      <c r="N5" s="67">
        <f t="shared" si="2"/>
        <v>128</v>
      </c>
      <c r="O5" s="60">
        <f t="shared" si="3"/>
        <v>1.1015625</v>
      </c>
      <c r="P5" s="67">
        <f t="shared" si="4"/>
        <v>811</v>
      </c>
      <c r="Q5" s="67">
        <f t="shared" si="4"/>
        <v>1004</v>
      </c>
      <c r="R5" s="60">
        <f t="shared" si="5"/>
        <v>0.80776892430278879</v>
      </c>
      <c r="S5" s="67">
        <f t="shared" si="6"/>
        <v>998</v>
      </c>
      <c r="T5" s="60">
        <f t="shared" si="7"/>
        <v>1.0060120240480961</v>
      </c>
      <c r="U5" s="67">
        <f t="shared" si="8"/>
        <v>750</v>
      </c>
      <c r="V5" s="284">
        <f t="shared" si="8"/>
        <v>0</v>
      </c>
      <c r="W5" s="67">
        <f t="shared" si="8"/>
        <v>45</v>
      </c>
      <c r="X5" s="67">
        <f t="shared" si="8"/>
        <v>79</v>
      </c>
      <c r="Y5" s="60">
        <f t="shared" si="9"/>
        <v>0.569620253164557</v>
      </c>
      <c r="Z5" s="67">
        <f t="shared" si="10"/>
        <v>63</v>
      </c>
      <c r="AA5" s="67"/>
      <c r="AC5" s="229" t="str">
        <f t="shared" si="11"/>
        <v>All CPP-FV ProvidersCPP-FV42979</v>
      </c>
      <c r="AD5" s="82"/>
      <c r="AE5" s="82"/>
      <c r="AF5" s="92">
        <f t="shared" si="12"/>
        <v>7</v>
      </c>
      <c r="AG5" s="92">
        <f t="shared" si="13"/>
        <v>6</v>
      </c>
      <c r="AH5" s="230">
        <f t="shared" si="14"/>
        <v>1.1666666666666667</v>
      </c>
      <c r="AI5" s="92">
        <f t="shared" si="15"/>
        <v>26</v>
      </c>
      <c r="AJ5" s="92">
        <f t="shared" si="16"/>
        <v>37</v>
      </c>
      <c r="AK5" s="230">
        <f t="shared" si="17"/>
        <v>0.70270270270270274</v>
      </c>
      <c r="AL5" s="92">
        <f t="shared" si="18"/>
        <v>32</v>
      </c>
      <c r="AM5" s="230">
        <f t="shared" si="19"/>
        <v>1.15625</v>
      </c>
      <c r="AN5" s="92">
        <f t="shared" si="20"/>
        <v>26</v>
      </c>
      <c r="AO5" s="230">
        <f t="shared" si="21"/>
        <v>0</v>
      </c>
      <c r="AP5" s="92">
        <f t="shared" si="22"/>
        <v>4</v>
      </c>
      <c r="AQ5" s="92">
        <f t="shared" si="23"/>
        <v>4</v>
      </c>
      <c r="AR5" s="230">
        <f t="shared" si="24"/>
        <v>1</v>
      </c>
      <c r="AS5" s="231">
        <f t="shared" si="25"/>
        <v>0</v>
      </c>
      <c r="AW5" s="76"/>
      <c r="AX5" s="57"/>
      <c r="AY5" s="63"/>
      <c r="AZ5" s="67"/>
      <c r="BA5" s="67"/>
      <c r="BB5" s="68"/>
      <c r="BC5" s="65"/>
      <c r="BD5" s="65"/>
      <c r="BE5" s="65"/>
      <c r="BF5" s="65"/>
      <c r="BG5" s="68"/>
      <c r="BH5" s="65"/>
      <c r="BI5" s="68"/>
      <c r="BJ5" s="81"/>
      <c r="BK5" s="81"/>
      <c r="BL5" s="68"/>
      <c r="BM5" s="65"/>
      <c r="BP5" s="80"/>
      <c r="BQ5" s="80"/>
      <c r="BR5" s="120"/>
      <c r="BS5" s="80"/>
      <c r="BT5" s="80"/>
      <c r="BU5" s="120"/>
      <c r="BV5" s="80"/>
      <c r="BW5" s="120"/>
      <c r="BX5" s="80"/>
      <c r="BY5" s="120"/>
      <c r="BZ5" s="211"/>
      <c r="CA5" s="211"/>
      <c r="CB5" s="120"/>
      <c r="CC5" s="80"/>
    </row>
    <row r="6" spans="1:204">
      <c r="A6" s="110">
        <v>5</v>
      </c>
      <c r="B6" s="57" t="str">
        <f t="shared" si="0"/>
        <v>Contemporary</v>
      </c>
      <c r="E6" s="57" t="str">
        <f>$E$1&amp;5</f>
        <v>All5</v>
      </c>
      <c r="F6" s="57" t="s">
        <v>1270</v>
      </c>
      <c r="G6" s="57" t="s">
        <v>15</v>
      </c>
      <c r="H6" s="73">
        <f>INDEX(A$39:C$116,MATCH(H5,C$39:C$116,1)+1,3)</f>
        <v>43009</v>
      </c>
      <c r="J6" s="57" t="str">
        <f t="shared" si="1"/>
        <v>AllAll43009</v>
      </c>
      <c r="K6" s="57"/>
      <c r="M6" s="67">
        <f t="shared" si="2"/>
        <v>82.5</v>
      </c>
      <c r="N6" s="67">
        <f t="shared" si="2"/>
        <v>96.5</v>
      </c>
      <c r="O6" s="60">
        <f t="shared" si="3"/>
        <v>0.85492227979274615</v>
      </c>
      <c r="P6" s="67">
        <f t="shared" si="4"/>
        <v>737</v>
      </c>
      <c r="Q6" s="67">
        <f t="shared" si="4"/>
        <v>736</v>
      </c>
      <c r="R6" s="60">
        <f t="shared" si="5"/>
        <v>1.0013586956521738</v>
      </c>
      <c r="S6" s="67">
        <f t="shared" si="6"/>
        <v>828</v>
      </c>
      <c r="T6" s="60">
        <f t="shared" si="7"/>
        <v>0.88888888888888884</v>
      </c>
      <c r="U6" s="67">
        <f t="shared" si="8"/>
        <v>666</v>
      </c>
      <c r="V6" s="284">
        <f t="shared" si="8"/>
        <v>0</v>
      </c>
      <c r="W6" s="67">
        <f t="shared" si="8"/>
        <v>14</v>
      </c>
      <c r="X6" s="67">
        <f t="shared" si="8"/>
        <v>58</v>
      </c>
      <c r="Y6" s="60">
        <f t="shared" si="9"/>
        <v>0.2413793103448276</v>
      </c>
      <c r="Z6" s="67">
        <f t="shared" si="10"/>
        <v>71</v>
      </c>
      <c r="AA6" s="67"/>
      <c r="AC6" s="229" t="str">
        <f t="shared" si="11"/>
        <v>All CPP-FV ProvidersCPP-FV43009</v>
      </c>
      <c r="AD6" s="82"/>
      <c r="AE6" s="82"/>
      <c r="AF6" s="92">
        <f t="shared" si="12"/>
        <v>3.5</v>
      </c>
      <c r="AG6" s="92">
        <f t="shared" si="13"/>
        <v>3.5</v>
      </c>
      <c r="AH6" s="230">
        <f t="shared" si="14"/>
        <v>1</v>
      </c>
      <c r="AI6" s="92">
        <f t="shared" si="15"/>
        <v>24</v>
      </c>
      <c r="AJ6" s="92">
        <f t="shared" si="16"/>
        <v>21</v>
      </c>
      <c r="AK6" s="230">
        <f t="shared" si="17"/>
        <v>1.1428571428571428</v>
      </c>
      <c r="AL6" s="92">
        <f t="shared" si="18"/>
        <v>21</v>
      </c>
      <c r="AM6" s="230">
        <f t="shared" si="19"/>
        <v>1</v>
      </c>
      <c r="AN6" s="92">
        <f t="shared" si="20"/>
        <v>23</v>
      </c>
      <c r="AO6" s="230">
        <f t="shared" si="21"/>
        <v>0</v>
      </c>
      <c r="AP6" s="92">
        <f t="shared" si="22"/>
        <v>1</v>
      </c>
      <c r="AQ6" s="92">
        <f t="shared" si="23"/>
        <v>1</v>
      </c>
      <c r="AR6" s="230">
        <f t="shared" si="24"/>
        <v>1</v>
      </c>
      <c r="AS6" s="231">
        <f t="shared" si="25"/>
        <v>1</v>
      </c>
      <c r="AW6" s="76"/>
      <c r="AX6" s="57"/>
      <c r="AY6" s="63"/>
      <c r="AZ6" s="67"/>
      <c r="BA6" s="67"/>
      <c r="BB6" s="68"/>
      <c r="BC6" s="65"/>
      <c r="BD6" s="65"/>
      <c r="BE6" s="65"/>
      <c r="BF6" s="65"/>
      <c r="BG6" s="68"/>
      <c r="BH6" s="65"/>
      <c r="BI6" s="68"/>
      <c r="BJ6" s="81"/>
      <c r="BK6" s="81"/>
      <c r="BL6" s="68"/>
      <c r="BM6" s="65"/>
      <c r="BP6" s="80"/>
      <c r="BQ6" s="80"/>
      <c r="BR6" s="120"/>
      <c r="BS6" s="80"/>
      <c r="BT6" s="80"/>
      <c r="BU6" s="120"/>
      <c r="BV6" s="80"/>
      <c r="BW6" s="120"/>
      <c r="BX6" s="80"/>
      <c r="BY6" s="120"/>
      <c r="BZ6" s="211"/>
      <c r="CA6" s="211"/>
      <c r="CB6" s="120"/>
      <c r="CC6" s="80"/>
    </row>
    <row r="7" spans="1:204">
      <c r="A7" s="110">
        <v>6</v>
      </c>
      <c r="B7" s="57" t="str">
        <f t="shared" si="0"/>
        <v>Federal City</v>
      </c>
      <c r="E7" s="57" t="str">
        <f>$E$1&amp;6</f>
        <v>All6</v>
      </c>
      <c r="F7" s="57" t="s">
        <v>115</v>
      </c>
      <c r="G7" s="57" t="s">
        <v>11</v>
      </c>
      <c r="H7" s="73">
        <f>INDEX(A$39:C$116,MATCH(H6,C$39:C$116,1)+1,3)</f>
        <v>43040</v>
      </c>
      <c r="J7" s="57" t="str">
        <f t="shared" si="1"/>
        <v>AllAll43040</v>
      </c>
      <c r="K7" s="57"/>
      <c r="M7" s="67">
        <f t="shared" si="2"/>
        <v>71</v>
      </c>
      <c r="N7" s="67">
        <f t="shared" si="2"/>
        <v>88.5</v>
      </c>
      <c r="O7" s="60">
        <f t="shared" si="3"/>
        <v>0.80225988700564976</v>
      </c>
      <c r="P7" s="67">
        <f t="shared" si="4"/>
        <v>691</v>
      </c>
      <c r="Q7" s="67">
        <f t="shared" si="4"/>
        <v>648</v>
      </c>
      <c r="R7" s="60">
        <f t="shared" si="5"/>
        <v>1.066358024691358</v>
      </c>
      <c r="S7" s="67">
        <f t="shared" si="6"/>
        <v>789</v>
      </c>
      <c r="T7" s="60">
        <f t="shared" si="7"/>
        <v>0.82129277566539927</v>
      </c>
      <c r="U7" s="67">
        <f t="shared" si="8"/>
        <v>653</v>
      </c>
      <c r="V7" s="284">
        <f t="shared" si="8"/>
        <v>0</v>
      </c>
      <c r="W7" s="67">
        <f t="shared" si="8"/>
        <v>48</v>
      </c>
      <c r="X7" s="67">
        <f t="shared" si="8"/>
        <v>78</v>
      </c>
      <c r="Y7" s="60">
        <f t="shared" si="9"/>
        <v>0.61538461538461542</v>
      </c>
      <c r="Z7" s="67">
        <f t="shared" si="10"/>
        <v>38</v>
      </c>
      <c r="AA7" s="67"/>
      <c r="AC7" s="229" t="str">
        <f t="shared" si="11"/>
        <v>All CPP-FV ProvidersCPP-FV43040</v>
      </c>
      <c r="AD7" s="82"/>
      <c r="AE7" s="82"/>
      <c r="AF7" s="92">
        <f t="shared" si="12"/>
        <v>3.5</v>
      </c>
      <c r="AG7" s="92">
        <f t="shared" si="13"/>
        <v>3.5</v>
      </c>
      <c r="AH7" s="230">
        <f t="shared" si="14"/>
        <v>1</v>
      </c>
      <c r="AI7" s="92">
        <f t="shared" si="15"/>
        <v>24</v>
      </c>
      <c r="AJ7" s="92">
        <f t="shared" si="16"/>
        <v>21</v>
      </c>
      <c r="AK7" s="230">
        <f t="shared" si="17"/>
        <v>1.1428571428571428</v>
      </c>
      <c r="AL7" s="92">
        <f t="shared" si="18"/>
        <v>21</v>
      </c>
      <c r="AM7" s="230">
        <f t="shared" si="19"/>
        <v>1</v>
      </c>
      <c r="AN7" s="92">
        <f t="shared" si="20"/>
        <v>24</v>
      </c>
      <c r="AO7" s="230">
        <f t="shared" si="21"/>
        <v>0</v>
      </c>
      <c r="AP7" s="92">
        <f t="shared" si="22"/>
        <v>0</v>
      </c>
      <c r="AQ7" s="92">
        <f t="shared" si="23"/>
        <v>0</v>
      </c>
      <c r="AR7" s="230" t="e">
        <f t="shared" si="24"/>
        <v>#DIV/0!</v>
      </c>
      <c r="AS7" s="231">
        <f t="shared" si="25"/>
        <v>0</v>
      </c>
      <c r="AW7" s="76"/>
      <c r="AX7" s="57"/>
      <c r="AY7" s="63"/>
      <c r="AZ7" s="67"/>
      <c r="BA7" s="67"/>
      <c r="BB7" s="68"/>
      <c r="BC7" s="65"/>
      <c r="BD7" s="65"/>
      <c r="BE7" s="65"/>
      <c r="BF7" s="65"/>
      <c r="BG7" s="68"/>
      <c r="BH7" s="65"/>
      <c r="BI7" s="68"/>
      <c r="BJ7" s="81"/>
      <c r="BK7" s="81"/>
      <c r="BL7" s="68"/>
      <c r="BM7" s="65"/>
      <c r="BP7" s="80"/>
      <c r="BQ7" s="80"/>
      <c r="BR7" s="120"/>
      <c r="BS7" s="80"/>
      <c r="BT7" s="80"/>
      <c r="BU7" s="120"/>
      <c r="BV7" s="80"/>
      <c r="BW7" s="120"/>
      <c r="BX7" s="80"/>
      <c r="BY7" s="120"/>
      <c r="BZ7" s="211"/>
      <c r="CA7" s="211"/>
      <c r="CB7" s="120"/>
      <c r="CC7" s="80"/>
    </row>
    <row r="8" spans="1:204">
      <c r="A8" s="110">
        <v>7</v>
      </c>
      <c r="B8" s="57" t="str">
        <f t="shared" si="0"/>
        <v>First Home Care</v>
      </c>
      <c r="E8" s="57" t="str">
        <f>$E$1&amp;7</f>
        <v>All7</v>
      </c>
      <c r="F8" s="57" t="s">
        <v>20</v>
      </c>
      <c r="G8" s="57" t="s">
        <v>12</v>
      </c>
      <c r="H8" s="73">
        <f>INDEX(A$39:C$116,MATCH(H7,C$39:C$116,1)+1,3)</f>
        <v>43070</v>
      </c>
      <c r="J8" s="57" t="str">
        <f t="shared" si="1"/>
        <v>AllAll43070</v>
      </c>
      <c r="K8" s="57"/>
      <c r="M8" s="67">
        <f t="shared" si="2"/>
        <v>70.5</v>
      </c>
      <c r="N8" s="67">
        <f t="shared" si="2"/>
        <v>82.5</v>
      </c>
      <c r="O8" s="60">
        <f t="shared" si="3"/>
        <v>0.8545454545454545</v>
      </c>
      <c r="P8" s="67">
        <f t="shared" si="4"/>
        <v>619</v>
      </c>
      <c r="Q8" s="67">
        <f t="shared" si="4"/>
        <v>653</v>
      </c>
      <c r="R8" s="60">
        <f t="shared" si="5"/>
        <v>0.94793261868300149</v>
      </c>
      <c r="S8" s="67">
        <f t="shared" si="6"/>
        <v>753</v>
      </c>
      <c r="T8" s="60">
        <f t="shared" si="7"/>
        <v>0.86719787516600266</v>
      </c>
      <c r="U8" s="67">
        <f t="shared" si="8"/>
        <v>590</v>
      </c>
      <c r="V8" s="284">
        <f t="shared" si="8"/>
        <v>0</v>
      </c>
      <c r="W8" s="67">
        <f t="shared" si="8"/>
        <v>48</v>
      </c>
      <c r="X8" s="67">
        <f t="shared" si="8"/>
        <v>81</v>
      </c>
      <c r="Y8" s="60">
        <f t="shared" si="9"/>
        <v>0.59259259259259256</v>
      </c>
      <c r="Z8" s="67">
        <f t="shared" si="10"/>
        <v>29</v>
      </c>
      <c r="AA8" s="67"/>
      <c r="AC8" s="229" t="str">
        <f t="shared" si="11"/>
        <v>All CPP-FV ProvidersCPP-FV43070</v>
      </c>
      <c r="AD8" s="82"/>
      <c r="AE8" s="82"/>
      <c r="AF8" s="92">
        <f t="shared" si="12"/>
        <v>3.5</v>
      </c>
      <c r="AG8" s="92">
        <f t="shared" si="13"/>
        <v>3.5</v>
      </c>
      <c r="AH8" s="230">
        <f t="shared" si="14"/>
        <v>1</v>
      </c>
      <c r="AI8" s="92">
        <f t="shared" si="15"/>
        <v>23</v>
      </c>
      <c r="AJ8" s="92">
        <f t="shared" si="16"/>
        <v>21</v>
      </c>
      <c r="AK8" s="230">
        <f t="shared" si="17"/>
        <v>1.0952380952380953</v>
      </c>
      <c r="AL8" s="92">
        <f t="shared" si="18"/>
        <v>21</v>
      </c>
      <c r="AM8" s="230">
        <f t="shared" si="19"/>
        <v>1</v>
      </c>
      <c r="AN8" s="92">
        <f t="shared" si="20"/>
        <v>23</v>
      </c>
      <c r="AO8" s="230">
        <f t="shared" si="21"/>
        <v>0</v>
      </c>
      <c r="AP8" s="92">
        <f t="shared" si="22"/>
        <v>0</v>
      </c>
      <c r="AQ8" s="92">
        <f t="shared" si="23"/>
        <v>0</v>
      </c>
      <c r="AR8" s="230" t="e">
        <f t="shared" si="24"/>
        <v>#DIV/0!</v>
      </c>
      <c r="AS8" s="231">
        <f t="shared" si="25"/>
        <v>0</v>
      </c>
      <c r="AW8" s="76"/>
      <c r="AX8" s="57"/>
      <c r="AY8" s="63"/>
      <c r="AZ8" s="67"/>
      <c r="BA8" s="67"/>
      <c r="BB8" s="68"/>
      <c r="BC8" s="65"/>
      <c r="BD8" s="65"/>
      <c r="BE8" s="65"/>
      <c r="BF8" s="65"/>
      <c r="BG8" s="68"/>
      <c r="BH8" s="65"/>
      <c r="BI8" s="68"/>
      <c r="BJ8" s="81"/>
      <c r="BK8" s="81"/>
      <c r="BL8" s="68"/>
      <c r="BM8" s="65"/>
      <c r="BP8" s="80"/>
      <c r="BQ8" s="80"/>
      <c r="BR8" s="120"/>
      <c r="BS8" s="80"/>
      <c r="BT8" s="80"/>
      <c r="BU8" s="120"/>
      <c r="BV8" s="80"/>
      <c r="BW8" s="120"/>
      <c r="BX8" s="80"/>
      <c r="BY8" s="120"/>
      <c r="BZ8" s="211"/>
      <c r="CA8" s="211"/>
      <c r="CB8" s="120"/>
      <c r="CC8" s="80"/>
    </row>
    <row r="9" spans="1:204" ht="16" thickBot="1">
      <c r="A9" s="110">
        <v>8</v>
      </c>
      <c r="B9" s="57" t="str">
        <f t="shared" si="0"/>
        <v>FPS</v>
      </c>
      <c r="E9" s="57" t="str">
        <f>$E$1&amp;8</f>
        <v>All8</v>
      </c>
      <c r="F9" s="57" t="s">
        <v>69</v>
      </c>
      <c r="G9" s="57" t="s">
        <v>64</v>
      </c>
      <c r="H9" t="s">
        <v>62</v>
      </c>
      <c r="J9" s="57" t="s">
        <v>62</v>
      </c>
      <c r="K9" s="57"/>
      <c r="M9" s="223">
        <f>AVERAGE(M3:M8)</f>
        <v>110.83333333333333</v>
      </c>
      <c r="N9" s="223">
        <f>AVERAGE(N3:N8)</f>
        <v>108.75</v>
      </c>
      <c r="O9" s="57"/>
      <c r="P9" s="223">
        <f>AVERAGE(P3:P8)</f>
        <v>751.33333333333337</v>
      </c>
      <c r="Q9" s="223">
        <f>AVERAGE(Q3:Q8)</f>
        <v>867.66666666666663</v>
      </c>
      <c r="R9" s="57"/>
      <c r="S9" s="223">
        <f>AVERAGE(S3:S8)</f>
        <v>894.33333333333337</v>
      </c>
      <c r="T9" s="57"/>
      <c r="W9" s="223">
        <f>AVERAGE(W3:W8)</f>
        <v>39</v>
      </c>
      <c r="X9" s="223">
        <f>AVERAGE(X3:X8)</f>
        <v>69.833333333333329</v>
      </c>
      <c r="Y9" s="57"/>
      <c r="AC9" s="229" t="s">
        <v>62</v>
      </c>
      <c r="AD9" s="82"/>
      <c r="AE9" s="82"/>
      <c r="AF9" s="82"/>
      <c r="AG9" s="82"/>
      <c r="AH9" s="82"/>
      <c r="AI9" s="82"/>
      <c r="AJ9" s="82"/>
      <c r="AK9" s="82"/>
      <c r="AL9" s="82"/>
      <c r="AM9" s="82"/>
      <c r="AN9" s="82"/>
      <c r="AO9" s="82"/>
      <c r="AP9" s="82"/>
      <c r="AQ9" s="82"/>
      <c r="AR9" s="82"/>
      <c r="AS9" s="232"/>
      <c r="AW9" s="76"/>
      <c r="AX9" s="57"/>
      <c r="AY9" s="63"/>
      <c r="AZ9" s="67"/>
      <c r="BA9" s="67"/>
      <c r="BB9" s="68"/>
      <c r="BC9" s="65"/>
      <c r="BD9" s="65"/>
      <c r="BE9" s="65"/>
      <c r="BF9" s="65"/>
      <c r="BG9" s="68"/>
      <c r="BH9" s="65"/>
      <c r="BI9" s="68"/>
      <c r="BJ9" s="81"/>
      <c r="BK9" s="81"/>
      <c r="BL9" s="68"/>
      <c r="BM9" s="65"/>
      <c r="BP9" s="80"/>
      <c r="BQ9" s="80"/>
      <c r="BR9" s="120"/>
      <c r="BS9" s="80"/>
      <c r="BT9" s="80"/>
      <c r="BU9" s="120"/>
      <c r="BV9" s="80"/>
      <c r="BW9" s="120"/>
      <c r="BX9" s="80"/>
      <c r="BY9" s="120"/>
      <c r="BZ9" s="211"/>
      <c r="CA9" s="211"/>
      <c r="CB9" s="120"/>
      <c r="CC9" s="80"/>
    </row>
    <row r="10" spans="1:204" ht="16" thickBot="1">
      <c r="A10" s="110">
        <v>9</v>
      </c>
      <c r="B10" s="57" t="str">
        <f t="shared" si="0"/>
        <v>FWC</v>
      </c>
      <c r="E10" s="57" t="str">
        <f>$E$1&amp;9</f>
        <v>All9</v>
      </c>
      <c r="F10" s="57" t="s">
        <v>800</v>
      </c>
      <c r="G10" s="57" t="s">
        <v>130</v>
      </c>
      <c r="J10" s="197" t="s">
        <v>41</v>
      </c>
      <c r="K10" s="138"/>
      <c r="L10" s="256"/>
      <c r="M10" s="256"/>
      <c r="N10" s="256"/>
      <c r="O10" s="198">
        <f>IF(4*(AVERAGE(O6:O8))&gt;4,4,4*(AVERAGE(O6:O8)))</f>
        <v>3.3489701617918008</v>
      </c>
      <c r="P10" s="256"/>
      <c r="Q10" s="256"/>
      <c r="R10" s="198">
        <f>IF(4*(AVERAGE(R6:R8))&gt;4,4,4*(AVERAGE(R6:R8)))</f>
        <v>4</v>
      </c>
      <c r="S10" s="256"/>
      <c r="T10" s="198">
        <f>IF(4*(AVERAGE(T6:T8))&gt;4,4,4*(AVERAGE(T6:T8)))</f>
        <v>3.4365060529603877</v>
      </c>
      <c r="U10" s="256"/>
      <c r="V10" s="285">
        <f>IF(4*(AVERAGE(V6:V8))&gt;4,4,4*(AVERAGE(V6:V8)))</f>
        <v>0</v>
      </c>
      <c r="W10" s="256"/>
      <c r="X10" s="256"/>
      <c r="Y10" s="199">
        <f>IF(SUM(data!X6:X8)=0,0,4*(SUM(W6:W8)/SUM(X6:X8)))</f>
        <v>2.0276497695852536</v>
      </c>
      <c r="AC10" s="197" t="s">
        <v>41</v>
      </c>
      <c r="AD10" s="138"/>
      <c r="AE10" s="138"/>
      <c r="AF10" s="138"/>
      <c r="AG10" s="138"/>
      <c r="AH10" s="198">
        <f>IF(4*(AVERAGE(AH6:AH8))&gt;4,4,4*(AVERAGE(AH6:AH8)))</f>
        <v>4</v>
      </c>
      <c r="AI10" s="138"/>
      <c r="AJ10" s="138"/>
      <c r="AK10" s="198">
        <f>IF(4*(AVERAGE(AK6:AK8))&gt;4,4,4*(AVERAGE(AK6:AK8)))</f>
        <v>4</v>
      </c>
      <c r="AL10" s="138"/>
      <c r="AM10" s="198">
        <f>IF(4*(AVERAGE(AM6:AM8))&gt;4,4,4*(AVERAGE(AM6:AM8)))</f>
        <v>4</v>
      </c>
      <c r="AN10" s="138"/>
      <c r="AO10" s="198">
        <f>IF(4*(AVERAGE(AO6:AO8))&gt;4,4,4*(AVERAGE(AO6:AO8)))</f>
        <v>0</v>
      </c>
      <c r="AP10" s="138"/>
      <c r="AQ10" s="138"/>
      <c r="AR10" s="199">
        <f>IF(SUM(data!AQ6:AQ8)=0,0,4*(SUM(AP6:AP8)/SUM(AQ6:AQ8)))</f>
        <v>4</v>
      </c>
      <c r="AS10" s="232"/>
      <c r="AW10" s="76"/>
      <c r="AX10" s="57"/>
      <c r="AY10" s="63"/>
      <c r="AZ10" s="67"/>
      <c r="BA10" s="67"/>
      <c r="BB10" s="68"/>
      <c r="BC10" s="65"/>
      <c r="BD10" s="65"/>
      <c r="BE10" s="65"/>
      <c r="BF10" s="65"/>
      <c r="BG10" s="68"/>
      <c r="BH10" s="65"/>
      <c r="BI10" s="68"/>
      <c r="BJ10" s="81"/>
      <c r="BK10" s="81"/>
      <c r="BL10" s="68"/>
      <c r="BM10" s="65"/>
      <c r="BP10" s="80"/>
      <c r="BQ10" s="80"/>
      <c r="BR10" s="120"/>
      <c r="BS10" s="80"/>
      <c r="BT10" s="80"/>
      <c r="BU10" s="120"/>
      <c r="BV10" s="80"/>
      <c r="BW10" s="120"/>
      <c r="BX10" s="80"/>
      <c r="BY10" s="120"/>
      <c r="BZ10" s="211"/>
      <c r="CA10" s="211"/>
      <c r="CB10" s="120"/>
      <c r="CC10" s="80"/>
    </row>
    <row r="11" spans="1:204" ht="16" thickBot="1">
      <c r="A11" s="110">
        <v>10</v>
      </c>
      <c r="B11" s="57" t="str">
        <f t="shared" si="0"/>
        <v>Green Door</v>
      </c>
      <c r="E11" s="57" t="str">
        <f>$E$1&amp;10</f>
        <v>All10</v>
      </c>
      <c r="F11" s="57" t="s">
        <v>860</v>
      </c>
      <c r="J11" s="200" t="s">
        <v>42</v>
      </c>
      <c r="K11" s="201"/>
      <c r="L11" s="257"/>
      <c r="M11" s="257"/>
      <c r="N11" s="257"/>
      <c r="O11" s="202">
        <f>IF(4*(AVERAGE(O3:O5))&gt;4,4,4*(AVERAGE(O3:O5)))</f>
        <v>4</v>
      </c>
      <c r="P11" s="257"/>
      <c r="Q11" s="257"/>
      <c r="R11" s="202">
        <f>IF(4*(AVERAGE(R3:R5))&gt;4,4,4*(AVERAGE(R3:R5)))</f>
        <v>3.110510944282471</v>
      </c>
      <c r="S11" s="257"/>
      <c r="T11" s="202">
        <f>IF(4*(AVERAGE(T3:T5))&gt;4,4,4*(AVERAGE(T3:T5)))</f>
        <v>4</v>
      </c>
      <c r="U11" s="257"/>
      <c r="V11" s="286">
        <f>IF(4*(AVERAGE(V3:V5))&gt;4,4,4*(AVERAGE(V3:V5)))</f>
        <v>0</v>
      </c>
      <c r="W11" s="257"/>
      <c r="X11" s="257"/>
      <c r="Y11" s="203">
        <f>IF(SUM(data!X3:X5)=0,0,4*(SUM(W3:W5)/SUM(X3:X5)))</f>
        <v>2.4554455445544554</v>
      </c>
      <c r="AC11" s="200" t="s">
        <v>42</v>
      </c>
      <c r="AD11" s="201"/>
      <c r="AE11" s="201"/>
      <c r="AF11" s="201"/>
      <c r="AG11" s="201"/>
      <c r="AH11" s="202">
        <f>IF(4*(AVERAGE(AH3:AH5))&gt;4,4,4*(AVERAGE(AH3:AH5)))</f>
        <v>4</v>
      </c>
      <c r="AI11" s="201"/>
      <c r="AJ11" s="201"/>
      <c r="AK11" s="202">
        <f>IF(4*(AVERAGE(AK3:AK5))&gt;4,4,4*(AVERAGE(AK3:AK5)))</f>
        <v>3.0990990990990994</v>
      </c>
      <c r="AL11" s="201"/>
      <c r="AM11" s="202">
        <f>IF(4*(AVERAGE(AM3:AM5))&gt;4,4,4*(AVERAGE(AM3:AM5)))</f>
        <v>4</v>
      </c>
      <c r="AN11" s="201"/>
      <c r="AO11" s="202">
        <f>IF(4*(AVERAGE(AO3:AO5))&gt;4,4,4*(AVERAGE(AO3:AO5)))</f>
        <v>0</v>
      </c>
      <c r="AP11" s="201"/>
      <c r="AQ11" s="201"/>
      <c r="AR11" s="203">
        <f>IF(SUM(data!AQ3:AQ5)=0,0,4*(SUM(AP3:AP5)/SUM(AQ3:AQ5)))</f>
        <v>4</v>
      </c>
      <c r="AS11" s="232"/>
      <c r="AW11" s="76"/>
      <c r="AX11" s="57"/>
      <c r="AY11" s="63"/>
      <c r="AZ11" s="67"/>
      <c r="BA11" s="67"/>
      <c r="BB11" s="68"/>
      <c r="BC11" s="65"/>
      <c r="BD11" s="65"/>
      <c r="BE11" s="68"/>
      <c r="BF11" s="65"/>
      <c r="BG11" s="68"/>
      <c r="BH11" s="65"/>
      <c r="BI11" s="68"/>
      <c r="BJ11" s="81"/>
      <c r="BK11" s="81"/>
      <c r="BL11" s="68"/>
      <c r="BM11" s="65"/>
      <c r="BP11" s="80"/>
      <c r="BQ11" s="80"/>
      <c r="BR11" s="120"/>
      <c r="BS11" s="80"/>
      <c r="BT11" s="80"/>
      <c r="BU11" s="120"/>
      <c r="BV11" s="80"/>
      <c r="BW11" s="120"/>
      <c r="BX11" s="80"/>
      <c r="BY11" s="120"/>
      <c r="BZ11" s="211"/>
      <c r="CA11" s="211"/>
      <c r="CB11" s="120"/>
      <c r="CC11" s="80"/>
    </row>
    <row r="12" spans="1:204">
      <c r="A12" s="110">
        <v>11</v>
      </c>
      <c r="B12" s="57" t="str">
        <f t="shared" si="0"/>
        <v>Hillcrest</v>
      </c>
      <c r="E12" s="57" t="str">
        <f>$E$1&amp;11</f>
        <v>All11</v>
      </c>
      <c r="F12" s="57" t="s">
        <v>5</v>
      </c>
      <c r="J12" s="57"/>
      <c r="K12" s="57"/>
      <c r="O12" s="57" t="s">
        <v>63</v>
      </c>
      <c r="R12" s="57" t="s">
        <v>63</v>
      </c>
      <c r="T12" s="57" t="s">
        <v>63</v>
      </c>
      <c r="Y12" s="57"/>
      <c r="AB12" s="57"/>
      <c r="AC12" s="229"/>
      <c r="AD12" s="82"/>
      <c r="AE12" s="82"/>
      <c r="AF12" s="82"/>
      <c r="AG12" s="82"/>
      <c r="AH12" s="82" t="s">
        <v>63</v>
      </c>
      <c r="AI12" s="82"/>
      <c r="AJ12" s="82"/>
      <c r="AK12" s="82" t="s">
        <v>63</v>
      </c>
      <c r="AL12" s="82"/>
      <c r="AM12" s="82" t="s">
        <v>63</v>
      </c>
      <c r="AN12" s="82"/>
      <c r="AO12" s="82"/>
      <c r="AP12" s="82"/>
      <c r="AQ12" s="82"/>
      <c r="AR12" s="82"/>
      <c r="AS12" s="232"/>
      <c r="AW12" s="76"/>
      <c r="AX12" s="57"/>
      <c r="AY12" s="63"/>
      <c r="AZ12" s="67"/>
      <c r="BA12" s="67"/>
      <c r="BB12" s="68"/>
      <c r="BC12" s="65"/>
      <c r="BD12" s="65"/>
      <c r="BE12" s="65"/>
      <c r="BF12" s="65"/>
      <c r="BG12" s="68"/>
      <c r="BH12" s="65"/>
      <c r="BI12" s="68"/>
      <c r="BJ12" s="81"/>
      <c r="BK12" s="81"/>
      <c r="BL12" s="68"/>
      <c r="BM12" s="65"/>
      <c r="BP12" s="80"/>
      <c r="BQ12" s="80"/>
      <c r="BR12" s="120"/>
      <c r="BS12" s="80"/>
      <c r="BT12" s="80"/>
      <c r="BU12" s="120"/>
      <c r="BV12" s="80"/>
      <c r="BW12" s="120"/>
      <c r="BX12" s="80"/>
      <c r="BY12" s="120"/>
      <c r="BZ12" s="211"/>
      <c r="CA12" s="211"/>
      <c r="CB12" s="120"/>
      <c r="CC12" s="80"/>
    </row>
    <row r="13" spans="1:204">
      <c r="A13" s="110">
        <v>12</v>
      </c>
      <c r="B13" s="57" t="str">
        <f t="shared" si="0"/>
        <v>LAYC</v>
      </c>
      <c r="E13" s="57" t="str">
        <f>$E$1&amp;12</f>
        <v>All12</v>
      </c>
      <c r="F13" s="57" t="s">
        <v>18</v>
      </c>
      <c r="J13" s="57"/>
      <c r="K13" s="57"/>
      <c r="O13" s="60"/>
      <c r="R13" s="60"/>
      <c r="T13" s="60"/>
      <c r="Y13" s="57"/>
      <c r="AB13" s="57"/>
      <c r="AC13" s="229"/>
      <c r="AD13" s="82"/>
      <c r="AE13" s="82"/>
      <c r="AF13" s="82"/>
      <c r="AG13" s="82"/>
      <c r="AH13" s="230"/>
      <c r="AI13" s="82"/>
      <c r="AJ13" s="82"/>
      <c r="AK13" s="230"/>
      <c r="AL13" s="82"/>
      <c r="AM13" s="230"/>
      <c r="AN13" s="82"/>
      <c r="AO13" s="82"/>
      <c r="AP13" s="82"/>
      <c r="AQ13" s="82"/>
      <c r="AR13" s="82"/>
      <c r="AS13" s="232"/>
      <c r="AW13" s="76"/>
      <c r="AX13" s="57"/>
      <c r="AY13" s="63"/>
      <c r="AZ13" s="67"/>
      <c r="BA13" s="67"/>
      <c r="BB13" s="68"/>
      <c r="BC13" s="65"/>
      <c r="BD13" s="65"/>
      <c r="BE13" s="65"/>
      <c r="BF13" s="65"/>
      <c r="BG13" s="68"/>
      <c r="BH13" s="65"/>
      <c r="BI13" s="68"/>
      <c r="BJ13" s="81"/>
      <c r="BK13" s="81"/>
      <c r="BL13" s="68"/>
      <c r="BM13" s="65"/>
      <c r="BP13" s="80"/>
      <c r="BQ13" s="80"/>
      <c r="BR13" s="120"/>
      <c r="BS13" s="80"/>
      <c r="BT13" s="80"/>
      <c r="BU13" s="120"/>
      <c r="BV13" s="80"/>
      <c r="BW13" s="120"/>
      <c r="BX13" s="80"/>
      <c r="BY13" s="120"/>
      <c r="BZ13" s="211"/>
      <c r="CA13" s="211"/>
      <c r="CB13" s="120"/>
      <c r="CC13" s="80"/>
    </row>
    <row r="14" spans="1:204">
      <c r="A14" s="110">
        <v>13</v>
      </c>
      <c r="B14" s="57" t="str">
        <f t="shared" si="0"/>
        <v>LES</v>
      </c>
      <c r="E14" s="57" t="str">
        <f>$E$1&amp;13</f>
        <v>All13</v>
      </c>
      <c r="F14" s="57" t="s">
        <v>68</v>
      </c>
      <c r="J14" s="57"/>
      <c r="K14" s="57"/>
      <c r="O14" s="60"/>
      <c r="R14" s="60"/>
      <c r="T14" s="60"/>
      <c r="Y14" s="57"/>
      <c r="AB14" s="57"/>
      <c r="AC14" s="229"/>
      <c r="AD14" s="82"/>
      <c r="AE14" s="82"/>
      <c r="AF14" s="82"/>
      <c r="AG14" s="82"/>
      <c r="AH14" s="230"/>
      <c r="AI14" s="82"/>
      <c r="AJ14" s="82"/>
      <c r="AK14" s="230"/>
      <c r="AL14" s="82"/>
      <c r="AM14" s="230"/>
      <c r="AN14" s="82"/>
      <c r="AO14" s="82"/>
      <c r="AP14" s="82"/>
      <c r="AQ14" s="82"/>
      <c r="AR14" s="82"/>
      <c r="AS14" s="232"/>
      <c r="AW14" s="76"/>
      <c r="AX14" s="57"/>
      <c r="AY14" s="63"/>
      <c r="AZ14" s="67"/>
      <c r="BA14" s="67"/>
      <c r="BB14" s="68"/>
      <c r="BC14" s="65"/>
      <c r="BD14" s="65"/>
      <c r="BE14" s="65"/>
      <c r="BF14" s="65"/>
      <c r="BG14" s="68"/>
      <c r="BH14" s="65"/>
      <c r="BI14" s="68"/>
      <c r="BJ14" s="81"/>
      <c r="BK14" s="81"/>
      <c r="BL14" s="68"/>
      <c r="BM14" s="65"/>
      <c r="BP14" s="80"/>
      <c r="BQ14" s="80"/>
      <c r="BR14" s="120"/>
      <c r="BS14" s="80"/>
      <c r="BT14" s="80"/>
      <c r="BU14" s="120"/>
      <c r="BV14" s="80"/>
      <c r="BW14" s="120"/>
      <c r="BX14" s="80"/>
      <c r="BY14" s="120"/>
      <c r="BZ14" s="211"/>
      <c r="CA14" s="211"/>
      <c r="CB14" s="120"/>
      <c r="CC14" s="80"/>
    </row>
    <row r="15" spans="1:204">
      <c r="A15" s="110">
        <v>14</v>
      </c>
      <c r="B15" s="57" t="str">
        <f t="shared" si="0"/>
        <v>Marys Center</v>
      </c>
      <c r="E15" s="57" t="str">
        <f>$E$1&amp;14</f>
        <v>All14</v>
      </c>
      <c r="F15" s="57" t="s">
        <v>16</v>
      </c>
      <c r="J15" s="57"/>
      <c r="K15" s="57"/>
      <c r="O15" s="60"/>
      <c r="R15" s="60"/>
      <c r="T15" s="60"/>
      <c r="Y15" s="57"/>
      <c r="AB15" s="57"/>
      <c r="AC15" s="229"/>
      <c r="AD15" s="82"/>
      <c r="AE15" s="82"/>
      <c r="AF15" s="82"/>
      <c r="AG15" s="82"/>
      <c r="AH15" s="230"/>
      <c r="AI15" s="82"/>
      <c r="AJ15" s="82"/>
      <c r="AK15" s="230"/>
      <c r="AL15" s="82"/>
      <c r="AM15" s="230"/>
      <c r="AN15" s="82"/>
      <c r="AO15" s="82"/>
      <c r="AP15" s="82"/>
      <c r="AQ15" s="82"/>
      <c r="AR15" s="82"/>
      <c r="AS15" s="232"/>
      <c r="AW15" s="76"/>
      <c r="AX15" s="57"/>
      <c r="AY15" s="63"/>
      <c r="AZ15" s="67"/>
      <c r="BA15" s="67"/>
      <c r="BB15" s="68"/>
      <c r="BC15" s="65"/>
      <c r="BD15" s="65"/>
      <c r="BE15" s="68"/>
      <c r="BF15" s="65"/>
      <c r="BG15" s="68"/>
      <c r="BH15" s="65"/>
      <c r="BI15" s="68"/>
      <c r="BJ15" s="81"/>
      <c r="BK15" s="81"/>
      <c r="BL15" s="68"/>
      <c r="BM15" s="65"/>
      <c r="BP15" s="80"/>
      <c r="BQ15" s="80"/>
      <c r="BR15" s="120"/>
      <c r="BS15" s="80"/>
      <c r="BT15" s="80"/>
      <c r="BU15" s="120"/>
      <c r="BV15" s="80"/>
      <c r="BW15" s="120"/>
      <c r="BX15" s="80"/>
      <c r="BY15" s="120"/>
      <c r="BZ15" s="211"/>
      <c r="CA15" s="211"/>
      <c r="CB15" s="120"/>
      <c r="CC15" s="80"/>
    </row>
    <row r="16" spans="1:204">
      <c r="A16" s="110">
        <v>15</v>
      </c>
      <c r="B16" s="57" t="str">
        <f t="shared" si="0"/>
        <v>MBI HS</v>
      </c>
      <c r="E16" s="57" t="str">
        <f>$E$1&amp;15</f>
        <v>All15</v>
      </c>
      <c r="F16" s="57" t="s">
        <v>70</v>
      </c>
      <c r="J16" s="57" t="str">
        <f>$H$1&amp;$B$1&amp;$H6</f>
        <v>AllAll43009</v>
      </c>
      <c r="K16" s="57"/>
      <c r="O16" s="68"/>
      <c r="R16" s="68"/>
      <c r="T16" s="68"/>
      <c r="Y16" s="57"/>
      <c r="AB16" s="57"/>
      <c r="AC16" s="229" t="str">
        <f>"All CPP-FV ProvidersCPP-FV"&amp;$H6</f>
        <v>All CPP-FV ProvidersCPP-FV43009</v>
      </c>
      <c r="AD16" s="82"/>
      <c r="AE16" s="82"/>
      <c r="AF16" s="82"/>
      <c r="AG16" s="82"/>
      <c r="AH16" s="91"/>
      <c r="AI16" s="82"/>
      <c r="AJ16" s="82"/>
      <c r="AK16" s="91"/>
      <c r="AL16" s="82"/>
      <c r="AM16" s="91"/>
      <c r="AN16" s="82"/>
      <c r="AO16" s="82"/>
      <c r="AP16" s="82"/>
      <c r="AQ16" s="82"/>
      <c r="AR16" s="82"/>
      <c r="AS16" s="232"/>
      <c r="AW16" s="76"/>
      <c r="AX16" s="57"/>
      <c r="AY16" s="63"/>
      <c r="AZ16" s="67"/>
      <c r="BA16" s="67"/>
      <c r="BB16" s="68"/>
      <c r="BC16" s="65"/>
      <c r="BD16" s="65"/>
      <c r="BE16" s="68"/>
      <c r="BF16" s="65"/>
      <c r="BG16" s="68"/>
      <c r="BH16" s="65"/>
      <c r="BI16" s="68"/>
      <c r="BJ16" s="81"/>
      <c r="BK16" s="81"/>
      <c r="BL16" s="68"/>
      <c r="BM16" s="65"/>
      <c r="BP16" s="80"/>
      <c r="BQ16" s="80"/>
      <c r="BR16" s="120"/>
      <c r="BS16" s="80"/>
      <c r="BT16" s="80"/>
      <c r="BU16" s="120"/>
      <c r="BV16" s="80"/>
      <c r="BW16" s="120"/>
      <c r="BX16" s="80"/>
      <c r="BY16" s="120"/>
      <c r="BZ16" s="211"/>
      <c r="CA16" s="211"/>
      <c r="CB16" s="120"/>
      <c r="CC16" s="80"/>
    </row>
    <row r="17" spans="1:81">
      <c r="A17" s="110">
        <v>16</v>
      </c>
      <c r="B17" s="57" t="str">
        <f t="shared" si="0"/>
        <v>MD Family Resources</v>
      </c>
      <c r="E17" s="57" t="str">
        <f>$E$1&amp;16</f>
        <v>All16</v>
      </c>
      <c r="F17" s="57" t="s">
        <v>667</v>
      </c>
      <c r="J17" s="57" t="str">
        <f>$H$1&amp;$B$1&amp;$H7</f>
        <v>AllAll43040</v>
      </c>
      <c r="K17" s="57"/>
      <c r="O17" s="68"/>
      <c r="R17" s="68"/>
      <c r="T17" s="68"/>
      <c r="Y17" s="57"/>
      <c r="AB17" s="57"/>
      <c r="AC17" s="229" t="str">
        <f>"All CPP-FV ProvidersCPP-FV"&amp;$H7</f>
        <v>All CPP-FV ProvidersCPP-FV43040</v>
      </c>
      <c r="AD17" s="82"/>
      <c r="AE17" s="82"/>
      <c r="AF17" s="82"/>
      <c r="AG17" s="82"/>
      <c r="AH17" s="91"/>
      <c r="AI17" s="82"/>
      <c r="AJ17" s="82"/>
      <c r="AK17" s="91"/>
      <c r="AL17" s="82"/>
      <c r="AM17" s="91"/>
      <c r="AN17" s="82"/>
      <c r="AO17" s="82"/>
      <c r="AP17" s="82"/>
      <c r="AQ17" s="82"/>
      <c r="AR17" s="82"/>
      <c r="AS17" s="232"/>
      <c r="AW17" s="76"/>
      <c r="AX17" s="57"/>
      <c r="AY17" s="63"/>
      <c r="AZ17" s="67"/>
      <c r="BA17" s="67"/>
      <c r="BB17" s="68"/>
      <c r="BC17" s="65"/>
      <c r="BD17" s="65"/>
      <c r="BE17" s="65"/>
      <c r="BF17" s="65"/>
      <c r="BG17" s="68"/>
      <c r="BH17" s="65"/>
      <c r="BI17" s="68"/>
      <c r="BJ17" s="81"/>
      <c r="BK17" s="81"/>
      <c r="BL17" s="68"/>
      <c r="BM17" s="65"/>
      <c r="BP17" s="80"/>
      <c r="BQ17" s="80"/>
      <c r="BR17" s="120"/>
      <c r="BS17" s="80"/>
      <c r="BT17" s="80"/>
      <c r="BU17" s="120"/>
      <c r="BV17" s="80"/>
      <c r="BW17" s="120"/>
      <c r="BX17" s="80"/>
      <c r="BY17" s="120"/>
      <c r="BZ17" s="211"/>
      <c r="CA17" s="211"/>
      <c r="CB17" s="120"/>
      <c r="CC17" s="80"/>
    </row>
    <row r="18" spans="1:81">
      <c r="A18" s="110">
        <v>17</v>
      </c>
      <c r="B18" s="57" t="str">
        <f t="shared" si="0"/>
        <v>PASS</v>
      </c>
      <c r="E18" s="57" t="str">
        <f>$E$1&amp;17</f>
        <v>All17</v>
      </c>
      <c r="F18" s="57" t="s">
        <v>6</v>
      </c>
      <c r="J18" s="57" t="str">
        <f>$H$1&amp;$B$1&amp;$H8</f>
        <v>AllAll43070</v>
      </c>
      <c r="K18" s="57"/>
      <c r="O18" s="68"/>
      <c r="R18" s="68"/>
      <c r="T18" s="68"/>
      <c r="Y18" s="57"/>
      <c r="AB18" s="57"/>
      <c r="AC18" s="229" t="str">
        <f>"All CPP-FV ProvidersCPP-FV"&amp;$H8</f>
        <v>All CPP-FV ProvidersCPP-FV43070</v>
      </c>
      <c r="AD18" s="82"/>
      <c r="AE18" s="82"/>
      <c r="AF18" s="82"/>
      <c r="AG18" s="82"/>
      <c r="AH18" s="91"/>
      <c r="AI18" s="82"/>
      <c r="AJ18" s="82"/>
      <c r="AK18" s="91"/>
      <c r="AL18" s="82"/>
      <c r="AM18" s="91"/>
      <c r="AN18" s="82"/>
      <c r="AO18" s="82"/>
      <c r="AP18" s="82"/>
      <c r="AQ18" s="82"/>
      <c r="AR18" s="82"/>
      <c r="AS18" s="232"/>
      <c r="AW18" s="76"/>
      <c r="AX18" s="57"/>
      <c r="AY18" s="63"/>
      <c r="AZ18" s="67"/>
      <c r="BA18" s="67"/>
      <c r="BB18" s="68"/>
      <c r="BC18" s="65"/>
      <c r="BD18" s="65"/>
      <c r="BE18" s="68"/>
      <c r="BF18" s="65"/>
      <c r="BG18" s="68"/>
      <c r="BH18" s="65"/>
      <c r="BI18" s="68"/>
      <c r="BJ18" s="81"/>
      <c r="BK18" s="81"/>
      <c r="BL18" s="68"/>
      <c r="BM18" s="65"/>
      <c r="BP18" s="80"/>
      <c r="BQ18" s="80"/>
      <c r="BR18" s="120"/>
      <c r="BS18" s="80"/>
      <c r="BT18" s="80"/>
      <c r="BU18" s="120"/>
      <c r="BV18" s="80"/>
      <c r="BW18" s="120"/>
      <c r="BX18" s="80"/>
      <c r="BY18" s="120"/>
      <c r="BZ18" s="211"/>
      <c r="CA18" s="211"/>
      <c r="CB18" s="120"/>
      <c r="CC18" s="80"/>
    </row>
    <row r="19" spans="1:81" ht="16" thickBot="1">
      <c r="A19" s="110">
        <v>18</v>
      </c>
      <c r="B19" s="57" t="str">
        <f t="shared" si="0"/>
        <v>PIECE</v>
      </c>
      <c r="E19" s="57" t="str">
        <f>$E$1&amp;18</f>
        <v>All18</v>
      </c>
      <c r="F19" s="57" t="s">
        <v>43</v>
      </c>
      <c r="J19" s="57" t="s">
        <v>62</v>
      </c>
      <c r="K19" s="57"/>
      <c r="O19" s="60">
        <f>ROUND(SUM(data!M3:M8)/SUM(data!N3:N8),2)</f>
        <v>1.02</v>
      </c>
      <c r="P19" s="110">
        <f>SUMIF(data!Q3:Q8,"&gt;0",data!P3:P8)</f>
        <v>4508</v>
      </c>
      <c r="Q19" s="110">
        <f>SUMIF(data!Q3:Q8,"&gt;0",data!Q3:Q8)</f>
        <v>5206</v>
      </c>
      <c r="R19" s="60">
        <f>ROUND(P19/Q19,2)</f>
        <v>0.87</v>
      </c>
      <c r="S19" s="110">
        <f>SUMIF(data!S3:S8,"&gt;0",data!S3:S8)</f>
        <v>5366</v>
      </c>
      <c r="T19" s="60">
        <f>ROUND(Q19/S19,2)</f>
        <v>0.97</v>
      </c>
      <c r="W19" s="110">
        <f>SUMIF(data!X3:X8,"&gt;0",data!W3:W8)</f>
        <v>234</v>
      </c>
      <c r="X19" s="110">
        <f>SUMIF(data!Y3:Y8,"&gt;0",data!X3:X8)</f>
        <v>419</v>
      </c>
      <c r="Y19" s="60">
        <f>W19/X19</f>
        <v>0.55847255369928406</v>
      </c>
      <c r="AB19" s="57"/>
      <c r="AC19" s="233" t="s">
        <v>62</v>
      </c>
      <c r="AD19" s="234"/>
      <c r="AE19" s="234"/>
      <c r="AF19" s="234"/>
      <c r="AG19" s="234"/>
      <c r="AH19" s="235">
        <f>ROUND(SUM(data!AF3:AF8)/SUM(data!AG3:AG8),2)</f>
        <v>1.1100000000000001</v>
      </c>
      <c r="AI19" s="234">
        <f>SUMIF(data!AJ3:AJ8,"&gt;0",data!AI3:AI8)</f>
        <v>157</v>
      </c>
      <c r="AJ19" s="234">
        <f>SUMIF(data!AJ3:AJ8,"&gt;0",data!AJ3:AJ8)</f>
        <v>174</v>
      </c>
      <c r="AK19" s="235">
        <f>ROUND(AI19/AJ19,2)</f>
        <v>0.9</v>
      </c>
      <c r="AL19" s="234">
        <f>SUMIF(data!AL3:AL8,"&gt;0",data!AL3:AL8)</f>
        <v>159</v>
      </c>
      <c r="AM19" s="235">
        <f>ROUND(AJ19/AL19,2)</f>
        <v>1.0900000000000001</v>
      </c>
      <c r="AN19" s="234"/>
      <c r="AO19" s="234"/>
      <c r="AP19" s="234"/>
      <c r="AQ19" s="234"/>
      <c r="AR19" s="234"/>
      <c r="AS19" s="236"/>
      <c r="AW19" s="76"/>
      <c r="AX19" s="57"/>
      <c r="AY19" s="63"/>
      <c r="AZ19" s="67"/>
      <c r="BA19" s="67"/>
      <c r="BB19" s="68"/>
      <c r="BC19" s="65"/>
      <c r="BD19" s="65"/>
      <c r="BE19" s="68"/>
      <c r="BF19" s="65"/>
      <c r="BG19" s="68"/>
      <c r="BH19" s="65"/>
      <c r="BI19" s="68"/>
      <c r="BJ19" s="81"/>
      <c r="BK19" s="81"/>
      <c r="BL19" s="68"/>
      <c r="BM19" s="65"/>
      <c r="BP19" s="80"/>
      <c r="BQ19" s="80"/>
      <c r="BR19" s="120"/>
      <c r="BS19" s="80"/>
      <c r="BT19" s="80"/>
      <c r="BU19" s="120"/>
      <c r="BV19" s="80"/>
      <c r="BW19" s="120"/>
      <c r="BX19" s="80"/>
      <c r="BY19" s="120"/>
      <c r="BZ19" s="211"/>
      <c r="CA19" s="211"/>
      <c r="CB19" s="120"/>
      <c r="CC19" s="80"/>
    </row>
    <row r="20" spans="1:81">
      <c r="A20" s="110">
        <v>19</v>
      </c>
      <c r="B20" s="57" t="str">
        <f t="shared" si="0"/>
        <v>PSI Family Services</v>
      </c>
      <c r="E20" s="57" t="str">
        <f>$E$1&amp;19</f>
        <v>All19</v>
      </c>
      <c r="F20" s="57" t="s">
        <v>296</v>
      </c>
      <c r="J20" s="57"/>
      <c r="K20" s="57"/>
      <c r="O20" s="57"/>
      <c r="R20" s="57"/>
      <c r="T20" s="57"/>
      <c r="Y20" s="57"/>
      <c r="AB20" s="57"/>
      <c r="AW20" s="76"/>
      <c r="AX20" s="57"/>
      <c r="AY20" s="63"/>
      <c r="AZ20" s="67"/>
      <c r="BA20" s="67"/>
      <c r="BB20" s="68"/>
      <c r="BC20" s="65"/>
      <c r="BD20" s="65"/>
      <c r="BE20" s="68"/>
      <c r="BF20" s="65"/>
      <c r="BG20" s="68"/>
      <c r="BH20" s="65"/>
      <c r="BI20" s="68"/>
      <c r="BJ20" s="81"/>
      <c r="BK20" s="81"/>
      <c r="BL20" s="68"/>
      <c r="BM20" s="65"/>
      <c r="BP20" s="80"/>
      <c r="BQ20" s="80"/>
      <c r="BR20" s="120"/>
      <c r="BS20" s="80"/>
      <c r="BT20" s="80"/>
      <c r="BU20" s="120"/>
      <c r="BV20" s="80"/>
      <c r="BW20" s="120"/>
      <c r="BX20" s="80"/>
      <c r="BY20" s="120"/>
      <c r="BZ20" s="211"/>
      <c r="CA20" s="211"/>
      <c r="CB20" s="120"/>
      <c r="CC20" s="80"/>
    </row>
    <row r="21" spans="1:81" ht="76" thickBot="1">
      <c r="A21" s="110">
        <v>20</v>
      </c>
      <c r="B21" s="57" t="str">
        <f t="shared" si="0"/>
        <v>Riverside</v>
      </c>
      <c r="E21" s="57" t="str">
        <f>$E$1&amp;20</f>
        <v>All20</v>
      </c>
      <c r="F21" s="57" t="s">
        <v>116</v>
      </c>
      <c r="K21" s="57"/>
      <c r="L21" s="255" t="s">
        <v>24</v>
      </c>
      <c r="M21" s="112" t="s">
        <v>28</v>
      </c>
      <c r="N21" s="112" t="s">
        <v>29</v>
      </c>
      <c r="O21" s="112" t="s">
        <v>47</v>
      </c>
      <c r="P21" s="112" t="s">
        <v>30</v>
      </c>
      <c r="Q21" s="112" t="s">
        <v>46</v>
      </c>
      <c r="R21" s="112" t="s">
        <v>9</v>
      </c>
      <c r="S21" s="112" t="s">
        <v>40</v>
      </c>
      <c r="T21" s="112" t="s">
        <v>10</v>
      </c>
      <c r="U21" s="74" t="s">
        <v>61</v>
      </c>
      <c r="V21" s="283" t="s">
        <v>2398</v>
      </c>
      <c r="W21" s="112" t="s">
        <v>32</v>
      </c>
      <c r="X21" s="112" t="s">
        <v>33</v>
      </c>
      <c r="Y21" s="112" t="s">
        <v>51</v>
      </c>
      <c r="Z21" s="125" t="s">
        <v>60</v>
      </c>
      <c r="AA21" s="283" t="s">
        <v>2397</v>
      </c>
      <c r="AW21" s="76"/>
      <c r="AX21" s="57"/>
      <c r="AY21" s="63"/>
      <c r="AZ21" s="67"/>
      <c r="BA21" s="67"/>
      <c r="BB21" s="68"/>
      <c r="BC21" s="65"/>
      <c r="BD21" s="65"/>
      <c r="BE21" s="68"/>
      <c r="BF21" s="65"/>
      <c r="BG21" s="68"/>
      <c r="BH21" s="65"/>
      <c r="BI21" s="68"/>
      <c r="BJ21" s="81"/>
      <c r="BK21" s="81"/>
      <c r="BL21" s="68"/>
      <c r="BM21" s="65"/>
      <c r="BP21" s="80"/>
      <c r="BQ21" s="80"/>
      <c r="BR21" s="120"/>
      <c r="BS21" s="80"/>
      <c r="BT21" s="80"/>
      <c r="BU21" s="120"/>
      <c r="BV21" s="80"/>
      <c r="BW21" s="120"/>
      <c r="BX21" s="80"/>
      <c r="BY21" s="120"/>
      <c r="BZ21" s="211"/>
      <c r="CA21" s="211"/>
      <c r="CB21" s="120"/>
      <c r="CC21" s="80"/>
    </row>
    <row r="22" spans="1:81">
      <c r="A22" s="110">
        <v>21</v>
      </c>
      <c r="B22" s="57" t="str">
        <f t="shared" si="0"/>
        <v>TFCC</v>
      </c>
      <c r="E22" s="57" t="str">
        <f>$E$1&amp;21</f>
        <v>All21</v>
      </c>
      <c r="F22" s="57" t="s">
        <v>67</v>
      </c>
      <c r="I22" t="str">
        <f>K22&amp;"Apr-12"</f>
        <v>Adoptions TogetherAllApr-12</v>
      </c>
      <c r="J22" s="76" t="str">
        <f t="shared" ref="J22:J53" si="26">K22&amp;L22</f>
        <v>Adoptions TogetherAll41000</v>
      </c>
      <c r="K22" s="57" t="s">
        <v>318</v>
      </c>
      <c r="L22" s="73">
        <v>41000</v>
      </c>
      <c r="M22" s="124"/>
      <c r="N22" s="124"/>
      <c r="O22" s="68"/>
      <c r="P22" s="124"/>
      <c r="Q22" s="124"/>
      <c r="R22" s="68"/>
      <c r="S22" s="124"/>
      <c r="T22" s="68"/>
      <c r="U22" s="124"/>
      <c r="V22" s="284"/>
      <c r="W22" s="124"/>
      <c r="X22" s="124"/>
      <c r="Y22" s="68"/>
      <c r="Z22" s="124"/>
      <c r="AA22" s="284"/>
      <c r="AC22" s="224" t="str">
        <f t="shared" ref="AC22:AC27" si="27">"All A-CRA ProvidersA-CRA"&amp;$H3</f>
        <v>All A-CRA ProvidersA-CRA42917</v>
      </c>
      <c r="AD22" s="225"/>
      <c r="AE22" s="225"/>
      <c r="AF22" s="226">
        <f t="shared" ref="AF22:AG27" si="28">SUMIF($J$22:$J$10000,$AC22,M$22:M$10000)</f>
        <v>4</v>
      </c>
      <c r="AG22" s="226">
        <f t="shared" si="28"/>
        <v>7</v>
      </c>
      <c r="AH22" s="227">
        <f t="shared" ref="AH22:AH27" si="29">AF22/AG22</f>
        <v>0.5714285714285714</v>
      </c>
      <c r="AI22" s="226">
        <f t="shared" ref="AI22:AJ27" si="30">SUMIF($J$22:$J$10000,$AC22,P$22:P$10000)</f>
        <v>50</v>
      </c>
      <c r="AJ22" s="226">
        <f t="shared" si="30"/>
        <v>50</v>
      </c>
      <c r="AK22" s="227">
        <f t="shared" ref="AK22:AK27" si="31">AI22/AJ22</f>
        <v>1</v>
      </c>
      <c r="AL22" s="226">
        <f t="shared" ref="AL22:AL27" si="32">SUMIF($J$22:$J$10000,$AC22,S$22:S$10000)</f>
        <v>75</v>
      </c>
      <c r="AM22" s="227">
        <f t="shared" ref="AM22:AM27" si="33">AJ22/AL22</f>
        <v>0.66666666666666663</v>
      </c>
      <c r="AN22" s="226">
        <f t="shared" ref="AN22:AQ27" si="34">SUMIF($J$22:$J$10000,$AC22,U$22:U$10000)</f>
        <v>45</v>
      </c>
      <c r="AO22" s="227">
        <f t="shared" si="34"/>
        <v>0</v>
      </c>
      <c r="AP22" s="226">
        <f t="shared" si="34"/>
        <v>4</v>
      </c>
      <c r="AQ22" s="226">
        <f t="shared" si="34"/>
        <v>7</v>
      </c>
      <c r="AR22" s="227">
        <f t="shared" ref="AR22:AR27" si="35">AP22/AQ22</f>
        <v>0.5714285714285714</v>
      </c>
      <c r="AS22" s="228">
        <f t="shared" ref="AS22:AS27" si="36">SUMIF($J$22:$J$10000,$AC22,Z$22:Z$10000)</f>
        <v>5</v>
      </c>
      <c r="AW22" s="76"/>
      <c r="AX22" s="57"/>
      <c r="AY22" s="63"/>
      <c r="AZ22" s="67"/>
      <c r="BA22" s="67"/>
      <c r="BB22" s="68"/>
      <c r="BC22" s="65"/>
      <c r="BD22" s="65"/>
      <c r="BE22" s="68"/>
      <c r="BF22" s="65"/>
      <c r="BG22" s="68"/>
      <c r="BH22" s="65"/>
      <c r="BI22" s="68"/>
      <c r="BJ22" s="81"/>
      <c r="BK22" s="81"/>
      <c r="BL22" s="68"/>
      <c r="BM22" s="65"/>
      <c r="BP22" s="80"/>
      <c r="BQ22" s="80"/>
      <c r="BR22" s="120"/>
      <c r="BS22" s="80"/>
      <c r="BT22" s="80"/>
      <c r="BU22" s="120"/>
      <c r="BV22" s="80"/>
      <c r="BW22" s="120"/>
      <c r="BX22" s="80"/>
      <c r="BY22" s="120"/>
      <c r="BZ22" s="211"/>
      <c r="CA22" s="211"/>
      <c r="CB22" s="120"/>
      <c r="CC22" s="80"/>
    </row>
    <row r="23" spans="1:81">
      <c r="A23" s="110">
        <v>22</v>
      </c>
      <c r="B23" s="57" t="str">
        <f t="shared" si="0"/>
        <v>Universal</v>
      </c>
      <c r="E23" s="57" t="str">
        <f>$E$1&amp;22</f>
        <v>All22</v>
      </c>
      <c r="F23" s="57" t="s">
        <v>17</v>
      </c>
      <c r="I23" s="57" t="str">
        <f t="shared" ref="I23:I77" si="37">K23&amp;"Apr-12"</f>
        <v>Adoptions TogetherCPP-FVApr-12</v>
      </c>
      <c r="J23" s="76" t="str">
        <f t="shared" si="26"/>
        <v>Adoptions TogetherCPP-FV41000</v>
      </c>
      <c r="K23" s="57" t="s">
        <v>317</v>
      </c>
      <c r="L23" s="73">
        <v>41000</v>
      </c>
      <c r="M23" s="124"/>
      <c r="N23" s="124"/>
      <c r="O23" s="68"/>
      <c r="P23" s="124"/>
      <c r="Q23" s="124"/>
      <c r="R23" s="68"/>
      <c r="S23" s="124"/>
      <c r="T23" s="68"/>
      <c r="U23" s="124"/>
      <c r="V23" s="284"/>
      <c r="W23" s="124"/>
      <c r="X23" s="124"/>
      <c r="Y23" s="68"/>
      <c r="Z23" s="124"/>
      <c r="AA23" s="284"/>
      <c r="AC23" s="229" t="str">
        <f t="shared" si="27"/>
        <v>All A-CRA ProvidersA-CRA42948</v>
      </c>
      <c r="AD23" s="82"/>
      <c r="AE23" s="82"/>
      <c r="AF23" s="92">
        <f t="shared" si="28"/>
        <v>5</v>
      </c>
      <c r="AG23" s="92">
        <f t="shared" si="28"/>
        <v>7</v>
      </c>
      <c r="AH23" s="230">
        <f t="shared" si="29"/>
        <v>0.7142857142857143</v>
      </c>
      <c r="AI23" s="92">
        <f t="shared" si="30"/>
        <v>54</v>
      </c>
      <c r="AJ23" s="92">
        <f t="shared" si="30"/>
        <v>55</v>
      </c>
      <c r="AK23" s="230">
        <f t="shared" si="31"/>
        <v>0.98181818181818181</v>
      </c>
      <c r="AL23" s="92">
        <f t="shared" si="32"/>
        <v>75</v>
      </c>
      <c r="AM23" s="230">
        <f t="shared" si="33"/>
        <v>0.73333333333333328</v>
      </c>
      <c r="AN23" s="92">
        <f t="shared" si="34"/>
        <v>39</v>
      </c>
      <c r="AO23" s="230">
        <f t="shared" si="34"/>
        <v>0</v>
      </c>
      <c r="AP23" s="92">
        <f t="shared" si="34"/>
        <v>1</v>
      </c>
      <c r="AQ23" s="92">
        <f t="shared" si="34"/>
        <v>10</v>
      </c>
      <c r="AR23" s="230">
        <f t="shared" si="35"/>
        <v>0.1</v>
      </c>
      <c r="AS23" s="231">
        <f t="shared" si="36"/>
        <v>15</v>
      </c>
      <c r="AW23" s="76"/>
      <c r="AX23" s="57"/>
      <c r="AY23" s="63"/>
      <c r="AZ23" s="67"/>
      <c r="BA23" s="67"/>
      <c r="BB23" s="68"/>
      <c r="BC23" s="65"/>
      <c r="BD23" s="65"/>
      <c r="BE23" s="68"/>
      <c r="BF23" s="65"/>
      <c r="BG23" s="68"/>
      <c r="BH23" s="65"/>
      <c r="BI23" s="68"/>
      <c r="BJ23" s="81"/>
      <c r="BK23" s="81"/>
      <c r="BL23" s="68"/>
      <c r="BM23" s="65"/>
      <c r="BP23" s="80"/>
      <c r="BQ23" s="80"/>
      <c r="BR23" s="120"/>
      <c r="BS23" s="80"/>
      <c r="BT23" s="80"/>
      <c r="BU23" s="120"/>
      <c r="BV23" s="80"/>
      <c r="BW23" s="120"/>
      <c r="BX23" s="80"/>
      <c r="BY23" s="120"/>
      <c r="BZ23" s="211"/>
      <c r="CA23" s="211"/>
      <c r="CB23" s="120"/>
      <c r="CC23" s="80"/>
    </row>
    <row r="24" spans="1:81">
      <c r="A24" s="110">
        <v>23</v>
      </c>
      <c r="B24" s="57" t="str">
        <f t="shared" si="0"/>
        <v>Wayne Center</v>
      </c>
      <c r="E24" s="57" t="str">
        <f>$E$1&amp;23</f>
        <v>All23</v>
      </c>
      <c r="F24" s="57" t="s">
        <v>740</v>
      </c>
      <c r="H24" s="57"/>
      <c r="I24" s="57" t="str">
        <f t="shared" si="37"/>
        <v>All A-CRA ProvidersA-CRAApr-12</v>
      </c>
      <c r="J24" s="76" t="str">
        <f t="shared" si="26"/>
        <v>All A-CRA ProvidersA-CRA41000</v>
      </c>
      <c r="K24" s="57" t="s">
        <v>379</v>
      </c>
      <c r="L24" s="73">
        <v>41000</v>
      </c>
      <c r="M24" s="258">
        <v>0</v>
      </c>
      <c r="N24" s="258">
        <v>0</v>
      </c>
      <c r="O24" s="68" t="e">
        <f>M24/N24</f>
        <v>#DIV/0!</v>
      </c>
      <c r="P24" s="258">
        <v>0</v>
      </c>
      <c r="Q24" s="258">
        <v>0</v>
      </c>
      <c r="R24" s="68"/>
      <c r="S24" s="258">
        <v>0</v>
      </c>
      <c r="T24" s="68" t="e">
        <f>P24/S24</f>
        <v>#DIV/0!</v>
      </c>
      <c r="U24" s="258">
        <v>0</v>
      </c>
      <c r="V24" s="284"/>
      <c r="W24" s="258">
        <v>0</v>
      </c>
      <c r="X24" s="258">
        <v>0</v>
      </c>
      <c r="Y24" s="68" t="e">
        <f t="shared" ref="Y24:Y32" si="38">W24/X24</f>
        <v>#DIV/0!</v>
      </c>
      <c r="Z24" s="258">
        <v>0</v>
      </c>
      <c r="AA24" s="284">
        <v>0</v>
      </c>
      <c r="AC24" s="229" t="str">
        <f t="shared" si="27"/>
        <v>All A-CRA ProvidersA-CRA42979</v>
      </c>
      <c r="AD24" s="82"/>
      <c r="AE24" s="82"/>
      <c r="AF24" s="92">
        <f t="shared" si="28"/>
        <v>6</v>
      </c>
      <c r="AG24" s="92">
        <f t="shared" si="28"/>
        <v>7</v>
      </c>
      <c r="AH24" s="230">
        <f t="shared" si="29"/>
        <v>0.8571428571428571</v>
      </c>
      <c r="AI24" s="92">
        <f t="shared" si="30"/>
        <v>53</v>
      </c>
      <c r="AJ24" s="92">
        <f t="shared" si="30"/>
        <v>65</v>
      </c>
      <c r="AK24" s="230">
        <f t="shared" si="31"/>
        <v>0.81538461538461537</v>
      </c>
      <c r="AL24" s="92">
        <f t="shared" si="32"/>
        <v>75</v>
      </c>
      <c r="AM24" s="230">
        <f t="shared" si="33"/>
        <v>0.8666666666666667</v>
      </c>
      <c r="AN24" s="92">
        <f t="shared" si="34"/>
        <v>42</v>
      </c>
      <c r="AO24" s="230">
        <f t="shared" si="34"/>
        <v>0</v>
      </c>
      <c r="AP24" s="92">
        <f t="shared" si="34"/>
        <v>2</v>
      </c>
      <c r="AQ24" s="92">
        <f t="shared" si="34"/>
        <v>12</v>
      </c>
      <c r="AR24" s="230">
        <f t="shared" si="35"/>
        <v>0.16666666666666666</v>
      </c>
      <c r="AS24" s="231">
        <f t="shared" si="36"/>
        <v>11</v>
      </c>
      <c r="AW24" s="76"/>
      <c r="AX24" s="57"/>
      <c r="AY24" s="63"/>
      <c r="AZ24" s="67"/>
      <c r="BA24" s="67"/>
      <c r="BB24" s="68"/>
      <c r="BC24" s="65"/>
      <c r="BD24" s="65"/>
      <c r="BE24" s="68"/>
      <c r="BF24" s="65"/>
      <c r="BG24" s="68"/>
      <c r="BH24" s="65"/>
      <c r="BI24" s="68"/>
      <c r="BJ24" s="81"/>
      <c r="BK24" s="81"/>
      <c r="BL24" s="68"/>
      <c r="BM24" s="65"/>
      <c r="BP24" s="80"/>
      <c r="BQ24" s="80"/>
      <c r="BR24" s="120"/>
      <c r="BS24" s="80"/>
      <c r="BT24" s="80"/>
      <c r="BU24" s="120"/>
      <c r="BV24" s="80"/>
      <c r="BW24" s="120"/>
      <c r="BX24" s="80"/>
      <c r="BY24" s="120"/>
      <c r="BZ24" s="211"/>
      <c r="CA24" s="211"/>
      <c r="CB24" s="120"/>
      <c r="CC24" s="80"/>
    </row>
    <row r="25" spans="1:81">
      <c r="A25" s="110">
        <v>24</v>
      </c>
      <c r="B25" s="57" t="str">
        <f t="shared" si="0"/>
        <v>Youth Villages</v>
      </c>
      <c r="E25" s="57" t="str">
        <f>$E$1&amp;24</f>
        <v>All24</v>
      </c>
      <c r="F25" s="57" t="s">
        <v>22</v>
      </c>
      <c r="H25" s="57"/>
      <c r="I25" s="57" t="str">
        <f t="shared" si="37"/>
        <v>All CPP-FV ProvidersCPP-FVApr-12</v>
      </c>
      <c r="J25" s="57" t="str">
        <f t="shared" si="26"/>
        <v>All CPP-FV ProvidersCPP-FV41000</v>
      </c>
      <c r="K25" s="57" t="s">
        <v>373</v>
      </c>
      <c r="L25" s="73">
        <v>41000</v>
      </c>
      <c r="M25" s="258">
        <v>0</v>
      </c>
      <c r="N25" s="258">
        <v>0</v>
      </c>
      <c r="O25" s="68" t="e">
        <f>M25/N25</f>
        <v>#DIV/0!</v>
      </c>
      <c r="P25" s="258">
        <v>0</v>
      </c>
      <c r="Q25" s="258">
        <v>0</v>
      </c>
      <c r="R25" s="68"/>
      <c r="S25" s="258">
        <v>0</v>
      </c>
      <c r="T25" s="68" t="e">
        <f>P25/S25</f>
        <v>#DIV/0!</v>
      </c>
      <c r="U25" s="258">
        <v>0</v>
      </c>
      <c r="V25" s="284"/>
      <c r="W25" s="258">
        <v>0</v>
      </c>
      <c r="X25" s="258">
        <v>0</v>
      </c>
      <c r="Y25" s="68" t="e">
        <f t="shared" si="38"/>
        <v>#DIV/0!</v>
      </c>
      <c r="Z25" s="258">
        <v>0</v>
      </c>
      <c r="AA25" s="284" t="e">
        <v>#DIV/0!</v>
      </c>
      <c r="AC25" s="229" t="str">
        <f t="shared" si="27"/>
        <v>All A-CRA ProvidersA-CRA43009</v>
      </c>
      <c r="AD25" s="82"/>
      <c r="AE25" s="82"/>
      <c r="AF25" s="92">
        <f t="shared" si="28"/>
        <v>0</v>
      </c>
      <c r="AG25" s="92">
        <f t="shared" si="28"/>
        <v>0</v>
      </c>
      <c r="AH25" s="230" t="e">
        <f t="shared" si="29"/>
        <v>#DIV/0!</v>
      </c>
      <c r="AI25" s="92">
        <f t="shared" si="30"/>
        <v>0</v>
      </c>
      <c r="AJ25" s="92">
        <f t="shared" si="30"/>
        <v>0</v>
      </c>
      <c r="AK25" s="230" t="e">
        <f t="shared" si="31"/>
        <v>#DIV/0!</v>
      </c>
      <c r="AL25" s="92">
        <f t="shared" si="32"/>
        <v>0</v>
      </c>
      <c r="AM25" s="230" t="e">
        <f t="shared" si="33"/>
        <v>#DIV/0!</v>
      </c>
      <c r="AN25" s="92">
        <f t="shared" si="34"/>
        <v>0</v>
      </c>
      <c r="AO25" s="230">
        <f t="shared" si="34"/>
        <v>0</v>
      </c>
      <c r="AP25" s="92">
        <f t="shared" si="34"/>
        <v>0</v>
      </c>
      <c r="AQ25" s="92">
        <f t="shared" si="34"/>
        <v>0</v>
      </c>
      <c r="AR25" s="230" t="e">
        <f t="shared" si="35"/>
        <v>#DIV/0!</v>
      </c>
      <c r="AS25" s="231">
        <f t="shared" si="36"/>
        <v>0</v>
      </c>
      <c r="AW25" s="76"/>
      <c r="AX25" s="57"/>
      <c r="AY25" s="63"/>
      <c r="AZ25" s="67"/>
      <c r="BA25" s="67"/>
      <c r="BB25" s="68"/>
      <c r="BC25" s="65"/>
      <c r="BD25" s="65"/>
      <c r="BE25" s="68"/>
      <c r="BF25" s="65"/>
      <c r="BG25" s="68"/>
      <c r="BH25" s="65"/>
      <c r="BI25" s="68"/>
      <c r="BJ25" s="81"/>
      <c r="BK25" s="81"/>
      <c r="BL25" s="68"/>
      <c r="BM25" s="65"/>
      <c r="BP25" s="80"/>
      <c r="BQ25" s="80"/>
      <c r="BR25" s="120"/>
      <c r="BS25" s="80"/>
      <c r="BT25" s="80"/>
      <c r="BU25" s="120"/>
      <c r="BV25" s="80"/>
      <c r="BW25" s="120"/>
      <c r="BX25" s="80"/>
      <c r="BY25" s="120"/>
      <c r="BZ25" s="211"/>
      <c r="CA25" s="211"/>
      <c r="CB25" s="120"/>
      <c r="CC25" s="80"/>
    </row>
    <row r="26" spans="1:81">
      <c r="E26" s="57" t="s">
        <v>134</v>
      </c>
      <c r="F26" t="s">
        <v>387</v>
      </c>
      <c r="I26" s="57" t="str">
        <f t="shared" si="37"/>
        <v>All FFT ProvidersFFTApr-12</v>
      </c>
      <c r="J26" s="76" t="str">
        <f t="shared" si="26"/>
        <v>All FFT ProvidersFFT41000</v>
      </c>
      <c r="K26" s="57" t="s">
        <v>372</v>
      </c>
      <c r="L26" s="73">
        <v>41000</v>
      </c>
      <c r="M26" s="258">
        <v>0</v>
      </c>
      <c r="N26" s="258">
        <v>0</v>
      </c>
      <c r="O26" s="68" t="e">
        <f>M26/N26</f>
        <v>#DIV/0!</v>
      </c>
      <c r="P26" s="258">
        <v>0</v>
      </c>
      <c r="Q26" s="258">
        <v>0</v>
      </c>
      <c r="R26" s="68" t="e">
        <f>P26/Q26</f>
        <v>#DIV/0!</v>
      </c>
      <c r="S26" s="258">
        <v>0</v>
      </c>
      <c r="T26" s="68" t="e">
        <f>P26/S26</f>
        <v>#DIV/0!</v>
      </c>
      <c r="U26" s="258">
        <v>0</v>
      </c>
      <c r="V26" s="284">
        <v>0</v>
      </c>
      <c r="W26" s="258">
        <v>0</v>
      </c>
      <c r="X26" s="258">
        <v>0</v>
      </c>
      <c r="Y26" s="68" t="e">
        <f t="shared" si="38"/>
        <v>#DIV/0!</v>
      </c>
      <c r="Z26" s="258">
        <v>0</v>
      </c>
      <c r="AA26" s="284">
        <v>0</v>
      </c>
      <c r="AC26" s="229" t="str">
        <f t="shared" si="27"/>
        <v>All A-CRA ProvidersA-CRA43040</v>
      </c>
      <c r="AD26" s="82"/>
      <c r="AE26" s="82"/>
      <c r="AF26" s="92">
        <f t="shared" si="28"/>
        <v>0</v>
      </c>
      <c r="AG26" s="92">
        <f t="shared" si="28"/>
        <v>0</v>
      </c>
      <c r="AH26" s="230" t="e">
        <f t="shared" si="29"/>
        <v>#DIV/0!</v>
      </c>
      <c r="AI26" s="92">
        <f t="shared" si="30"/>
        <v>0</v>
      </c>
      <c r="AJ26" s="92">
        <f t="shared" si="30"/>
        <v>0</v>
      </c>
      <c r="AK26" s="230" t="e">
        <f t="shared" si="31"/>
        <v>#DIV/0!</v>
      </c>
      <c r="AL26" s="92">
        <f t="shared" si="32"/>
        <v>0</v>
      </c>
      <c r="AM26" s="230" t="e">
        <f t="shared" si="33"/>
        <v>#DIV/0!</v>
      </c>
      <c r="AN26" s="92">
        <f t="shared" si="34"/>
        <v>0</v>
      </c>
      <c r="AO26" s="230">
        <f t="shared" si="34"/>
        <v>0</v>
      </c>
      <c r="AP26" s="92">
        <f t="shared" si="34"/>
        <v>0</v>
      </c>
      <c r="AQ26" s="92">
        <f t="shared" si="34"/>
        <v>0</v>
      </c>
      <c r="AR26" s="230" t="e">
        <f t="shared" si="35"/>
        <v>#DIV/0!</v>
      </c>
      <c r="AS26" s="231">
        <f t="shared" si="36"/>
        <v>0</v>
      </c>
      <c r="AW26" s="76"/>
      <c r="AX26" s="57"/>
      <c r="AY26" s="63"/>
      <c r="AZ26" s="67"/>
      <c r="BA26" s="67"/>
      <c r="BB26" s="68"/>
      <c r="BC26" s="65"/>
      <c r="BD26" s="65"/>
      <c r="BE26" s="68"/>
      <c r="BF26" s="65"/>
      <c r="BG26" s="68"/>
      <c r="BH26" s="65"/>
      <c r="BI26" s="68"/>
      <c r="BJ26" s="81"/>
      <c r="BK26" s="81"/>
      <c r="BL26" s="68"/>
      <c r="BM26" s="65"/>
      <c r="BP26" s="80"/>
      <c r="BQ26" s="80"/>
      <c r="BR26" s="120"/>
      <c r="BS26" s="80"/>
      <c r="BT26" s="80"/>
      <c r="BU26" s="120"/>
      <c r="BV26" s="80"/>
      <c r="BW26" s="120"/>
      <c r="BX26" s="80"/>
      <c r="BY26" s="120"/>
      <c r="BZ26" s="211"/>
      <c r="CA26" s="211"/>
      <c r="CB26" s="120"/>
      <c r="CC26" s="80"/>
    </row>
    <row r="27" spans="1:81">
      <c r="A27" s="121" t="str">
        <f>display!W6</f>
        <v>Dec-17</v>
      </c>
      <c r="E27" s="57" t="s">
        <v>135</v>
      </c>
      <c r="F27" s="57" t="s">
        <v>115</v>
      </c>
      <c r="I27" s="57" t="str">
        <f t="shared" si="37"/>
        <v>All MST ProvidersMSTApr-12</v>
      </c>
      <c r="J27" s="76" t="str">
        <f t="shared" si="26"/>
        <v>All MST ProvidersMST41000</v>
      </c>
      <c r="K27" s="57" t="s">
        <v>374</v>
      </c>
      <c r="L27" s="73">
        <v>41000</v>
      </c>
      <c r="M27" s="258">
        <v>0</v>
      </c>
      <c r="N27" s="258">
        <v>0</v>
      </c>
      <c r="O27" s="68"/>
      <c r="P27" s="258">
        <v>0</v>
      </c>
      <c r="Q27" s="258">
        <v>0</v>
      </c>
      <c r="R27" s="68"/>
      <c r="S27" s="258">
        <v>0</v>
      </c>
      <c r="T27" s="68" t="e">
        <f>Q27/S27</f>
        <v>#DIV/0!</v>
      </c>
      <c r="U27" s="258">
        <v>0</v>
      </c>
      <c r="V27" s="284">
        <v>0</v>
      </c>
      <c r="W27" s="258">
        <v>9</v>
      </c>
      <c r="X27" s="258">
        <v>12</v>
      </c>
      <c r="Y27" s="68">
        <f t="shared" si="38"/>
        <v>0.75</v>
      </c>
      <c r="Z27" s="258">
        <v>0</v>
      </c>
      <c r="AA27" s="284">
        <v>0</v>
      </c>
      <c r="AC27" s="229" t="str">
        <f t="shared" si="27"/>
        <v>All A-CRA ProvidersA-CRA43070</v>
      </c>
      <c r="AD27" s="82"/>
      <c r="AE27" s="82"/>
      <c r="AF27" s="92">
        <f t="shared" si="28"/>
        <v>0</v>
      </c>
      <c r="AG27" s="92">
        <f t="shared" si="28"/>
        <v>0</v>
      </c>
      <c r="AH27" s="230" t="e">
        <f t="shared" si="29"/>
        <v>#DIV/0!</v>
      </c>
      <c r="AI27" s="92">
        <f t="shared" si="30"/>
        <v>0</v>
      </c>
      <c r="AJ27" s="92">
        <f t="shared" si="30"/>
        <v>0</v>
      </c>
      <c r="AK27" s="230" t="e">
        <f t="shared" si="31"/>
        <v>#DIV/0!</v>
      </c>
      <c r="AL27" s="92">
        <f t="shared" si="32"/>
        <v>0</v>
      </c>
      <c r="AM27" s="230" t="e">
        <f t="shared" si="33"/>
        <v>#DIV/0!</v>
      </c>
      <c r="AN27" s="92">
        <f t="shared" si="34"/>
        <v>0</v>
      </c>
      <c r="AO27" s="230">
        <f t="shared" si="34"/>
        <v>0</v>
      </c>
      <c r="AP27" s="92">
        <f t="shared" si="34"/>
        <v>0</v>
      </c>
      <c r="AQ27" s="92">
        <f t="shared" si="34"/>
        <v>0</v>
      </c>
      <c r="AR27" s="230" t="e">
        <f t="shared" si="35"/>
        <v>#DIV/0!</v>
      </c>
      <c r="AS27" s="231">
        <f t="shared" si="36"/>
        <v>0</v>
      </c>
      <c r="AW27" s="76"/>
      <c r="AX27" s="57"/>
      <c r="AY27" s="63"/>
      <c r="AZ27" s="67"/>
      <c r="BA27" s="67"/>
      <c r="BB27" s="68"/>
      <c r="BC27" s="65"/>
      <c r="BD27" s="65"/>
      <c r="BE27" s="68"/>
      <c r="BF27" s="65"/>
      <c r="BG27" s="68"/>
      <c r="BH27" s="65"/>
      <c r="BI27" s="68"/>
      <c r="BJ27" s="81"/>
      <c r="BK27" s="81"/>
      <c r="BL27" s="68"/>
      <c r="BM27" s="65"/>
      <c r="BP27" s="80"/>
      <c r="BQ27" s="80"/>
      <c r="BR27" s="120"/>
      <c r="BS27" s="80"/>
      <c r="BT27" s="80"/>
      <c r="BU27" s="120"/>
      <c r="BV27" s="80"/>
      <c r="BW27" s="120"/>
      <c r="BX27" s="80"/>
      <c r="BY27" s="120"/>
      <c r="BZ27" s="211"/>
      <c r="CA27" s="211"/>
      <c r="CB27" s="120"/>
      <c r="CC27" s="80"/>
    </row>
    <row r="28" spans="1:81" ht="16" thickBot="1">
      <c r="A28" s="121">
        <v>41944</v>
      </c>
      <c r="E28" s="57" t="s">
        <v>136</v>
      </c>
      <c r="F28" s="57" t="s">
        <v>5</v>
      </c>
      <c r="I28" s="57" t="str">
        <f t="shared" si="37"/>
        <v>All MST-PSB ProvidersMST-PSBApr-12</v>
      </c>
      <c r="J28" s="76" t="str">
        <f t="shared" si="26"/>
        <v>All MST-PSB ProvidersMST-PSB41000</v>
      </c>
      <c r="K28" s="57" t="s">
        <v>375</v>
      </c>
      <c r="L28" s="73">
        <v>41000</v>
      </c>
      <c r="M28" s="258">
        <v>0</v>
      </c>
      <c r="N28" s="258">
        <v>0</v>
      </c>
      <c r="O28" s="68" t="e">
        <f>M28/N28</f>
        <v>#DIV/0!</v>
      </c>
      <c r="P28" s="258">
        <v>0</v>
      </c>
      <c r="Q28" s="258">
        <v>0</v>
      </c>
      <c r="R28" s="68"/>
      <c r="S28" s="258">
        <v>0</v>
      </c>
      <c r="T28" s="68" t="e">
        <f>P28/S28</f>
        <v>#DIV/0!</v>
      </c>
      <c r="U28" s="258">
        <v>0</v>
      </c>
      <c r="V28" s="284">
        <v>0</v>
      </c>
      <c r="W28" s="258">
        <v>0</v>
      </c>
      <c r="X28" s="258">
        <v>0</v>
      </c>
      <c r="Y28" s="68" t="e">
        <f t="shared" si="38"/>
        <v>#DIV/0!</v>
      </c>
      <c r="Z28" s="258">
        <v>0</v>
      </c>
      <c r="AA28" s="284">
        <v>0</v>
      </c>
      <c r="AC28" s="229" t="s">
        <v>62</v>
      </c>
      <c r="AD28" s="82"/>
      <c r="AE28" s="82"/>
      <c r="AF28" s="82"/>
      <c r="AG28" s="82"/>
      <c r="AH28" s="82"/>
      <c r="AI28" s="82"/>
      <c r="AJ28" s="82"/>
      <c r="AK28" s="82"/>
      <c r="AL28" s="82"/>
      <c r="AM28" s="82"/>
      <c r="AN28" s="82"/>
      <c r="AO28" s="82"/>
      <c r="AP28" s="82"/>
      <c r="AQ28" s="82"/>
      <c r="AR28" s="82"/>
      <c r="AS28" s="232"/>
      <c r="AW28" s="76"/>
      <c r="AX28" s="57"/>
      <c r="AY28" s="63"/>
      <c r="AZ28" s="67"/>
      <c r="BA28" s="67"/>
      <c r="BB28" s="68"/>
      <c r="BC28" s="65"/>
      <c r="BD28" s="65"/>
      <c r="BE28" s="68"/>
      <c r="BF28" s="65"/>
      <c r="BG28" s="68"/>
      <c r="BH28" s="65"/>
      <c r="BI28" s="68"/>
      <c r="BJ28" s="81"/>
      <c r="BK28" s="81"/>
      <c r="BL28" s="68"/>
      <c r="BM28" s="65"/>
      <c r="BP28" s="80"/>
      <c r="BQ28" s="80"/>
      <c r="BR28" s="120"/>
      <c r="BS28" s="80"/>
      <c r="BT28" s="80"/>
      <c r="BU28" s="120"/>
      <c r="BV28" s="80"/>
      <c r="BW28" s="120"/>
      <c r="BX28" s="80"/>
      <c r="BY28" s="120"/>
      <c r="BZ28" s="211"/>
      <c r="CA28" s="211"/>
      <c r="CB28" s="120"/>
      <c r="CC28" s="80"/>
    </row>
    <row r="29" spans="1:81" ht="16" thickBot="1">
      <c r="A29" s="121">
        <v>41913</v>
      </c>
      <c r="E29" s="57" t="s">
        <v>137</v>
      </c>
      <c r="F29" s="57" t="s">
        <v>18</v>
      </c>
      <c r="I29" s="57" t="str">
        <f t="shared" si="37"/>
        <v>All PCIT ProvidersPCITApr-12</v>
      </c>
      <c r="J29" s="76" t="str">
        <f t="shared" si="26"/>
        <v>All PCIT ProvidersPCIT41000</v>
      </c>
      <c r="K29" s="57" t="s">
        <v>376</v>
      </c>
      <c r="L29" s="73">
        <v>41000</v>
      </c>
      <c r="M29" s="258">
        <v>0</v>
      </c>
      <c r="N29" s="258">
        <v>0</v>
      </c>
      <c r="O29" s="68" t="e">
        <f>M29/N29</f>
        <v>#DIV/0!</v>
      </c>
      <c r="P29" s="258">
        <v>0</v>
      </c>
      <c r="Q29" s="258"/>
      <c r="R29" s="68"/>
      <c r="S29" s="258">
        <v>0</v>
      </c>
      <c r="T29" s="68" t="e">
        <f>P29/S29</f>
        <v>#DIV/0!</v>
      </c>
      <c r="U29" s="258">
        <v>0</v>
      </c>
      <c r="V29" s="284"/>
      <c r="W29" s="258">
        <v>0</v>
      </c>
      <c r="X29" s="258">
        <v>1</v>
      </c>
      <c r="Y29" s="68">
        <f t="shared" si="38"/>
        <v>0</v>
      </c>
      <c r="Z29" s="258">
        <v>0</v>
      </c>
      <c r="AA29" s="284">
        <v>0</v>
      </c>
      <c r="AC29" s="197" t="s">
        <v>41</v>
      </c>
      <c r="AD29" s="138"/>
      <c r="AE29" s="138"/>
      <c r="AF29" s="138"/>
      <c r="AG29" s="138"/>
      <c r="AH29" s="198" t="e">
        <f>IF(4*(AVERAGE(AH25:AH27))&gt;4,4,4*(AVERAGE(AH25:AH27)))</f>
        <v>#DIV/0!</v>
      </c>
      <c r="AI29" s="138"/>
      <c r="AJ29" s="138"/>
      <c r="AK29" s="198" t="e">
        <f>IF(4*(AVERAGE(AK25:AK27))&gt;4,4,4*(AVERAGE(AK25:AK27)))</f>
        <v>#DIV/0!</v>
      </c>
      <c r="AL29" s="138"/>
      <c r="AM29" s="198" t="e">
        <f>IF(4*(AVERAGE(AM25:AM27))&gt;4,4,4*(AVERAGE(AM25:AM27)))</f>
        <v>#DIV/0!</v>
      </c>
      <c r="AN29" s="138"/>
      <c r="AO29" s="198">
        <f>IF(4*(AVERAGE(AO25:AO27))&gt;4,4,4*(AVERAGE(AO25:AO27)))</f>
        <v>0</v>
      </c>
      <c r="AP29" s="138"/>
      <c r="AQ29" s="138"/>
      <c r="AR29" s="199">
        <f>IF(SUM(data!AQ25:AQ27)=0,0,4*(SUM(AP25:AP27)/SUM(AQ25:AQ27)))</f>
        <v>0</v>
      </c>
      <c r="AS29" s="232"/>
      <c r="AW29" s="76"/>
      <c r="AX29" s="57"/>
      <c r="AY29" s="63"/>
      <c r="AZ29" s="67"/>
      <c r="BA29" s="67"/>
      <c r="BB29" s="68"/>
      <c r="BC29" s="65"/>
      <c r="BD29" s="65"/>
      <c r="BE29" s="68"/>
      <c r="BF29" s="65"/>
      <c r="BG29" s="68"/>
      <c r="BH29" s="65"/>
      <c r="BI29" s="68"/>
      <c r="BJ29" s="81"/>
      <c r="BK29" s="81"/>
      <c r="BL29" s="68"/>
      <c r="BM29" s="65"/>
      <c r="BP29" s="80"/>
      <c r="BQ29" s="80"/>
      <c r="BR29" s="120"/>
      <c r="BS29" s="80"/>
      <c r="BT29" s="80"/>
      <c r="BU29" s="120"/>
      <c r="BV29" s="80"/>
      <c r="BW29" s="120"/>
      <c r="BX29" s="80"/>
      <c r="BY29" s="120"/>
      <c r="BZ29" s="211"/>
      <c r="CA29" s="211"/>
      <c r="CB29" s="120"/>
      <c r="CC29" s="80"/>
    </row>
    <row r="30" spans="1:81" ht="16" thickBot="1">
      <c r="A30" s="121"/>
      <c r="E30" s="57" t="s">
        <v>138</v>
      </c>
      <c r="F30" s="57" t="s">
        <v>116</v>
      </c>
      <c r="I30" s="57" t="str">
        <f t="shared" si="37"/>
        <v>All TF-CBT ProvidersTF-CBTApr-12</v>
      </c>
      <c r="J30" s="76" t="str">
        <f t="shared" si="26"/>
        <v>All TF-CBT ProvidersTF-CBT41000</v>
      </c>
      <c r="K30" s="57" t="s">
        <v>377</v>
      </c>
      <c r="L30" s="73">
        <v>41000</v>
      </c>
      <c r="M30" s="258">
        <v>0</v>
      </c>
      <c r="N30" s="258">
        <v>0</v>
      </c>
      <c r="O30" s="68" t="e">
        <f>M30/N30</f>
        <v>#DIV/0!</v>
      </c>
      <c r="P30" s="258">
        <v>0</v>
      </c>
      <c r="Q30" s="258">
        <v>0</v>
      </c>
      <c r="R30" s="68"/>
      <c r="S30" s="258">
        <v>0</v>
      </c>
      <c r="T30" s="68" t="e">
        <f>P30/S30</f>
        <v>#DIV/0!</v>
      </c>
      <c r="U30" s="258">
        <v>0</v>
      </c>
      <c r="V30" s="284"/>
      <c r="W30" s="258">
        <v>0</v>
      </c>
      <c r="X30" s="258">
        <v>0</v>
      </c>
      <c r="Y30" s="68" t="e">
        <f t="shared" si="38"/>
        <v>#DIV/0!</v>
      </c>
      <c r="Z30" s="258">
        <v>0</v>
      </c>
      <c r="AA30" s="284">
        <v>0</v>
      </c>
      <c r="AC30" s="200" t="s">
        <v>42</v>
      </c>
      <c r="AD30" s="201"/>
      <c r="AE30" s="201"/>
      <c r="AF30" s="201"/>
      <c r="AG30" s="201"/>
      <c r="AH30" s="202">
        <f>IF(4*(AVERAGE(AH22:AH24))&gt;4,4,4*(AVERAGE(AH22:AH24)))</f>
        <v>2.8571428571428572</v>
      </c>
      <c r="AI30" s="201"/>
      <c r="AJ30" s="201"/>
      <c r="AK30" s="202">
        <f>IF(4*(AVERAGE(AK22:AK24))&gt;4,4,4*(AVERAGE(AK22:AK24)))</f>
        <v>3.7296037296037299</v>
      </c>
      <c r="AL30" s="201"/>
      <c r="AM30" s="202">
        <f>IF(4*(AVERAGE(AM22:AM24))&gt;4,4,4*(AVERAGE(AM22:AM24)))</f>
        <v>3.0222222222222221</v>
      </c>
      <c r="AN30" s="201"/>
      <c r="AO30" s="202">
        <f>IF(4*(AVERAGE(AO22:AO24))&gt;4,4,4*(AVERAGE(AO22:AO24)))</f>
        <v>0</v>
      </c>
      <c r="AP30" s="201"/>
      <c r="AQ30" s="201"/>
      <c r="AR30" s="203">
        <f>IF(SUM(data!AQ22:AQ24)=0,0,4*(SUM(AP22:AP24)/SUM(AQ22:AQ24)))</f>
        <v>0.96551724137931039</v>
      </c>
      <c r="AS30" s="232"/>
      <c r="AW30" s="76"/>
      <c r="AX30" s="57"/>
      <c r="AY30" s="63"/>
      <c r="AZ30" s="67"/>
      <c r="BA30" s="67"/>
      <c r="BB30" s="68"/>
      <c r="BC30" s="65"/>
      <c r="BD30" s="65"/>
      <c r="BE30" s="68"/>
      <c r="BF30" s="65"/>
      <c r="BG30" s="68"/>
      <c r="BH30" s="65"/>
      <c r="BI30" s="68"/>
      <c r="BJ30" s="81"/>
      <c r="BK30" s="81"/>
      <c r="BL30" s="68"/>
      <c r="BM30" s="65"/>
      <c r="BP30" s="80"/>
      <c r="BQ30" s="80"/>
      <c r="BR30" s="120"/>
      <c r="BS30" s="80"/>
      <c r="BT30" s="80"/>
      <c r="BU30" s="120"/>
      <c r="BV30" s="80"/>
      <c r="BW30" s="120"/>
      <c r="BX30" s="80"/>
      <c r="BY30" s="120"/>
      <c r="BZ30" s="211"/>
      <c r="CA30" s="211"/>
      <c r="CB30" s="120"/>
      <c r="CC30" s="80"/>
    </row>
    <row r="31" spans="1:81">
      <c r="A31" s="121"/>
      <c r="E31" s="57" t="s">
        <v>139</v>
      </c>
      <c r="F31" t="s">
        <v>154</v>
      </c>
      <c r="I31" s="57" t="str">
        <f t="shared" si="37"/>
        <v>All TIP ProvidersTIPApr-12</v>
      </c>
      <c r="J31" s="76" t="str">
        <f t="shared" si="26"/>
        <v>All TIP ProvidersTIP41000</v>
      </c>
      <c r="K31" s="57" t="s">
        <v>378</v>
      </c>
      <c r="L31" s="73">
        <v>41000</v>
      </c>
      <c r="M31" s="258">
        <v>0</v>
      </c>
      <c r="N31" s="258">
        <v>0</v>
      </c>
      <c r="O31" s="68" t="e">
        <f>M31/N31</f>
        <v>#DIV/0!</v>
      </c>
      <c r="P31" s="258">
        <v>0</v>
      </c>
      <c r="Q31" s="258"/>
      <c r="R31" s="68"/>
      <c r="S31" s="258">
        <v>0</v>
      </c>
      <c r="T31" s="68" t="e">
        <f>P31/S31</f>
        <v>#DIV/0!</v>
      </c>
      <c r="U31" s="124">
        <v>0</v>
      </c>
      <c r="V31" s="284"/>
      <c r="W31" s="258">
        <v>0</v>
      </c>
      <c r="X31" s="258">
        <v>0</v>
      </c>
      <c r="Y31" s="68" t="e">
        <f t="shared" si="38"/>
        <v>#DIV/0!</v>
      </c>
      <c r="Z31" s="124"/>
      <c r="AA31" s="284">
        <v>0</v>
      </c>
      <c r="AC31" s="229"/>
      <c r="AD31" s="82"/>
      <c r="AE31" s="82"/>
      <c r="AF31" s="82"/>
      <c r="AG31" s="82"/>
      <c r="AH31" s="82" t="s">
        <v>63</v>
      </c>
      <c r="AI31" s="82"/>
      <c r="AJ31" s="82"/>
      <c r="AK31" s="82" t="s">
        <v>63</v>
      </c>
      <c r="AL31" s="82"/>
      <c r="AM31" s="82" t="s">
        <v>63</v>
      </c>
      <c r="AN31" s="82"/>
      <c r="AO31" s="82"/>
      <c r="AP31" s="82"/>
      <c r="AQ31" s="82"/>
      <c r="AR31" s="82"/>
      <c r="AS31" s="232"/>
      <c r="AW31" s="76"/>
      <c r="AX31" s="57"/>
      <c r="AY31" s="63"/>
      <c r="AZ31" s="67"/>
      <c r="BA31" s="67"/>
      <c r="BB31" s="68"/>
      <c r="BC31" s="65"/>
      <c r="BD31" s="65"/>
      <c r="BE31" s="68"/>
      <c r="BF31" s="65"/>
      <c r="BG31" s="68"/>
      <c r="BH31" s="65"/>
      <c r="BI31" s="68"/>
      <c r="BJ31" s="81"/>
      <c r="BK31" s="81"/>
      <c r="BL31" s="68"/>
      <c r="BM31" s="65"/>
      <c r="BP31" s="80"/>
      <c r="BQ31" s="80"/>
      <c r="BR31" s="120"/>
      <c r="BS31" s="80"/>
      <c r="BT31" s="80"/>
      <c r="BU31" s="120"/>
      <c r="BV31" s="80"/>
      <c r="BW31" s="120"/>
      <c r="BX31" s="80"/>
      <c r="BY31" s="120"/>
      <c r="BZ31" s="211"/>
      <c r="CA31" s="211"/>
      <c r="CB31" s="120"/>
      <c r="CC31" s="80"/>
    </row>
    <row r="32" spans="1:81">
      <c r="A32" s="121"/>
      <c r="E32" s="57" t="s">
        <v>140</v>
      </c>
      <c r="F32" t="s">
        <v>154</v>
      </c>
      <c r="I32" s="57" t="str">
        <f t="shared" si="37"/>
        <v>AllAllApr-12</v>
      </c>
      <c r="J32" s="76" t="str">
        <f t="shared" si="26"/>
        <v>AllAll41000</v>
      </c>
      <c r="K32" s="57" t="s">
        <v>367</v>
      </c>
      <c r="L32" s="73">
        <v>41000</v>
      </c>
      <c r="M32" s="124">
        <v>0</v>
      </c>
      <c r="N32" s="124">
        <v>0</v>
      </c>
      <c r="O32" s="68" t="e">
        <f>M32/N32</f>
        <v>#DIV/0!</v>
      </c>
      <c r="P32" s="124">
        <v>0</v>
      </c>
      <c r="Q32" s="124">
        <v>0</v>
      </c>
      <c r="R32" s="68" t="e">
        <f>P32/Q32</f>
        <v>#DIV/0!</v>
      </c>
      <c r="S32" s="124">
        <v>0</v>
      </c>
      <c r="T32" s="68" t="e">
        <f>Q32/S32</f>
        <v>#DIV/0!</v>
      </c>
      <c r="U32" s="124">
        <v>0</v>
      </c>
      <c r="V32" s="284"/>
      <c r="W32" s="124">
        <v>9</v>
      </c>
      <c r="X32" s="124">
        <v>13</v>
      </c>
      <c r="Y32" s="68">
        <f t="shared" si="38"/>
        <v>0.69230769230769229</v>
      </c>
      <c r="Z32" s="124">
        <v>0</v>
      </c>
      <c r="AA32" s="284" t="e">
        <v>#DIV/0!</v>
      </c>
      <c r="AC32" s="229"/>
      <c r="AD32" s="82"/>
      <c r="AE32" s="82"/>
      <c r="AF32" s="82"/>
      <c r="AG32" s="82"/>
      <c r="AH32" s="230"/>
      <c r="AI32" s="82"/>
      <c r="AJ32" s="82"/>
      <c r="AK32" s="230"/>
      <c r="AL32" s="82"/>
      <c r="AM32" s="230"/>
      <c r="AN32" s="82"/>
      <c r="AO32" s="82"/>
      <c r="AP32" s="82"/>
      <c r="AQ32" s="82"/>
      <c r="AR32" s="82"/>
      <c r="AS32" s="232"/>
      <c r="AW32" s="76"/>
      <c r="AX32" s="57"/>
      <c r="AY32" s="63"/>
      <c r="AZ32" s="67"/>
      <c r="BA32" s="67"/>
      <c r="BB32" s="68"/>
      <c r="BC32" s="65"/>
      <c r="BD32" s="65"/>
      <c r="BE32" s="68"/>
      <c r="BF32" s="65"/>
      <c r="BG32" s="68"/>
      <c r="BH32" s="65"/>
      <c r="BI32" s="68"/>
      <c r="BJ32" s="81"/>
      <c r="BK32" s="81"/>
      <c r="BL32" s="68"/>
      <c r="BM32" s="65"/>
      <c r="BP32" s="80"/>
      <c r="BQ32" s="80"/>
      <c r="BR32" s="120"/>
      <c r="BS32" s="80"/>
      <c r="BT32" s="80"/>
      <c r="BU32" s="120"/>
      <c r="BV32" s="80"/>
      <c r="BW32" s="120"/>
      <c r="BX32" s="80"/>
      <c r="BY32" s="120"/>
      <c r="BZ32" s="211"/>
      <c r="CA32" s="211"/>
      <c r="CB32" s="120"/>
      <c r="CC32" s="80"/>
    </row>
    <row r="33" spans="1:81">
      <c r="A33"/>
      <c r="E33" s="57" t="s">
        <v>141</v>
      </c>
      <c r="F33" t="s">
        <v>154</v>
      </c>
      <c r="I33" s="57" t="str">
        <f t="shared" si="37"/>
        <v>Community ConnectionsAllApr-12</v>
      </c>
      <c r="J33" s="76" t="str">
        <f t="shared" si="26"/>
        <v>Community ConnectionsAll41000</v>
      </c>
      <c r="K33" s="57" t="s">
        <v>319</v>
      </c>
      <c r="L33" s="73">
        <v>41000</v>
      </c>
      <c r="M33" s="124"/>
      <c r="N33" s="124"/>
      <c r="O33" s="68"/>
      <c r="P33" s="124"/>
      <c r="Q33" s="124"/>
      <c r="R33" s="68"/>
      <c r="S33" s="124"/>
      <c r="T33" s="68"/>
      <c r="U33" s="124">
        <v>0</v>
      </c>
      <c r="V33" s="284"/>
      <c r="W33" s="124"/>
      <c r="X33" s="124"/>
      <c r="Y33" s="68"/>
      <c r="Z33" s="124">
        <v>0</v>
      </c>
      <c r="AA33" s="284"/>
      <c r="AC33" s="229"/>
      <c r="AD33" s="82"/>
      <c r="AE33" s="82"/>
      <c r="AF33" s="82"/>
      <c r="AG33" s="82"/>
      <c r="AH33" s="230"/>
      <c r="AI33" s="82"/>
      <c r="AJ33" s="82"/>
      <c r="AK33" s="230"/>
      <c r="AL33" s="82"/>
      <c r="AM33" s="230"/>
      <c r="AN33" s="82"/>
      <c r="AO33" s="82"/>
      <c r="AP33" s="82"/>
      <c r="AQ33" s="82"/>
      <c r="AR33" s="82"/>
      <c r="AS33" s="232"/>
      <c r="AW33" s="76"/>
      <c r="AX33" s="57"/>
      <c r="AY33" s="63"/>
      <c r="AZ33" s="67"/>
      <c r="BA33" s="67"/>
      <c r="BB33" s="68"/>
      <c r="BC33" s="65"/>
      <c r="BD33" s="65"/>
      <c r="BE33" s="68"/>
      <c r="BF33" s="65"/>
      <c r="BG33" s="68"/>
      <c r="BH33" s="65"/>
      <c r="BI33" s="68"/>
      <c r="BJ33" s="81"/>
      <c r="BK33" s="81"/>
      <c r="BL33" s="68"/>
      <c r="BM33" s="65"/>
      <c r="BP33" s="80"/>
      <c r="BQ33" s="80"/>
      <c r="BR33" s="120"/>
      <c r="BS33" s="80"/>
      <c r="BT33" s="80"/>
      <c r="BU33" s="120"/>
      <c r="BV33" s="80"/>
      <c r="BW33" s="120"/>
      <c r="BX33" s="80"/>
      <c r="BY33" s="120"/>
      <c r="BZ33" s="211"/>
      <c r="CA33" s="211"/>
      <c r="CB33" s="120"/>
      <c r="CC33" s="80"/>
    </row>
    <row r="34" spans="1:81">
      <c r="A34"/>
      <c r="E34" s="57" t="s">
        <v>142</v>
      </c>
      <c r="F34" t="s">
        <v>154</v>
      </c>
      <c r="I34" s="57" t="str">
        <f t="shared" si="37"/>
        <v>Community ConnectionsFFTApr-12</v>
      </c>
      <c r="J34" s="204" t="str">
        <f t="shared" si="26"/>
        <v>Community ConnectionsFFT41000</v>
      </c>
      <c r="K34" s="57" t="s">
        <v>321</v>
      </c>
      <c r="L34" s="73">
        <v>41000</v>
      </c>
      <c r="M34" s="124"/>
      <c r="N34" s="124"/>
      <c r="O34" s="68"/>
      <c r="P34" s="124"/>
      <c r="Q34" s="124"/>
      <c r="R34" s="68"/>
      <c r="S34" s="260"/>
      <c r="T34" s="68"/>
      <c r="U34" s="124"/>
      <c r="V34" s="284"/>
      <c r="W34" s="124"/>
      <c r="X34" s="124"/>
      <c r="Y34" s="68"/>
      <c r="Z34" s="124"/>
      <c r="AA34" s="284"/>
      <c r="AC34" s="229"/>
      <c r="AD34" s="82"/>
      <c r="AE34" s="82"/>
      <c r="AF34" s="82"/>
      <c r="AG34" s="82"/>
      <c r="AH34" s="230"/>
      <c r="AI34" s="82"/>
      <c r="AJ34" s="82"/>
      <c r="AK34" s="230"/>
      <c r="AL34" s="82"/>
      <c r="AM34" s="230"/>
      <c r="AN34" s="82"/>
      <c r="AO34" s="82"/>
      <c r="AP34" s="82"/>
      <c r="AQ34" s="82"/>
      <c r="AR34" s="82"/>
      <c r="AS34" s="232"/>
      <c r="AW34" s="76"/>
      <c r="AX34" s="57"/>
      <c r="AY34" s="63"/>
      <c r="AZ34" s="67"/>
      <c r="BA34" s="67"/>
      <c r="BB34" s="68"/>
      <c r="BC34" s="65"/>
      <c r="BD34" s="65"/>
      <c r="BE34" s="68"/>
      <c r="BF34" s="65"/>
      <c r="BG34" s="68"/>
      <c r="BH34" s="65"/>
      <c r="BI34" s="68"/>
      <c r="BJ34" s="81"/>
      <c r="BK34" s="81"/>
      <c r="BL34" s="68"/>
      <c r="BM34" s="65"/>
      <c r="BP34" s="80"/>
      <c r="BQ34" s="80"/>
      <c r="BR34" s="120"/>
      <c r="BS34" s="80"/>
      <c r="BT34" s="80"/>
      <c r="BU34" s="120"/>
      <c r="BV34" s="80"/>
      <c r="BW34" s="120"/>
      <c r="BX34" s="80"/>
      <c r="BY34" s="120"/>
      <c r="BZ34" s="211"/>
      <c r="CA34" s="211"/>
      <c r="CB34" s="120"/>
      <c r="CC34" s="80"/>
    </row>
    <row r="35" spans="1:81">
      <c r="A35" s="121">
        <v>41883</v>
      </c>
      <c r="E35" s="57" t="s">
        <v>143</v>
      </c>
      <c r="F35" t="s">
        <v>154</v>
      </c>
      <c r="I35" s="57" t="str">
        <f t="shared" si="37"/>
        <v>Community ConnectionsTF-CBTApr-12</v>
      </c>
      <c r="J35" s="76" t="str">
        <f t="shared" si="26"/>
        <v>Community ConnectionsTF-CBT41000</v>
      </c>
      <c r="K35" s="57" t="s">
        <v>320</v>
      </c>
      <c r="L35" s="73">
        <v>41000</v>
      </c>
      <c r="M35" s="124"/>
      <c r="N35" s="124"/>
      <c r="O35" s="68"/>
      <c r="P35" s="124"/>
      <c r="Q35" s="124"/>
      <c r="R35" s="68"/>
      <c r="S35" s="124"/>
      <c r="T35" s="68"/>
      <c r="U35" s="124"/>
      <c r="V35" s="284"/>
      <c r="W35" s="124"/>
      <c r="X35" s="124"/>
      <c r="Y35" s="68" t="e">
        <f>W35/X35</f>
        <v>#DIV/0!</v>
      </c>
      <c r="Z35" s="124"/>
      <c r="AA35" s="284"/>
      <c r="AC35" s="229" t="str">
        <f>"All A-CRA ProvidersA-CRA"&amp;$H6</f>
        <v>All A-CRA ProvidersA-CRA43009</v>
      </c>
      <c r="AD35" s="82"/>
      <c r="AE35" s="82"/>
      <c r="AF35" s="82"/>
      <c r="AG35" s="82"/>
      <c r="AH35" s="91"/>
      <c r="AI35" s="82"/>
      <c r="AJ35" s="82"/>
      <c r="AK35" s="91"/>
      <c r="AL35" s="82"/>
      <c r="AM35" s="91"/>
      <c r="AN35" s="82"/>
      <c r="AO35" s="82"/>
      <c r="AP35" s="82"/>
      <c r="AQ35" s="82"/>
      <c r="AR35" s="82"/>
      <c r="AS35" s="232"/>
      <c r="AW35" s="76"/>
      <c r="AX35" s="57"/>
      <c r="AY35" s="63"/>
      <c r="AZ35" s="67"/>
      <c r="BA35" s="67"/>
      <c r="BB35" s="68"/>
      <c r="BC35" s="65"/>
      <c r="BD35" s="65"/>
      <c r="BE35" s="68"/>
      <c r="BF35" s="65"/>
      <c r="BG35" s="68"/>
      <c r="BH35" s="65"/>
      <c r="BI35" s="68"/>
      <c r="BJ35" s="81"/>
      <c r="BK35" s="81"/>
      <c r="BL35" s="68"/>
      <c r="BM35" s="65"/>
      <c r="BP35" s="80"/>
      <c r="BQ35" s="80"/>
      <c r="BR35" s="120"/>
      <c r="BS35" s="80"/>
      <c r="BT35" s="80"/>
      <c r="BU35" s="120"/>
      <c r="BV35" s="80"/>
      <c r="BW35" s="120"/>
      <c r="BX35" s="80"/>
      <c r="BY35" s="120"/>
      <c r="BZ35" s="211"/>
      <c r="CA35" s="211"/>
      <c r="CB35" s="120"/>
      <c r="CC35" s="80"/>
    </row>
    <row r="36" spans="1:81">
      <c r="A36" s="121">
        <v>41852</v>
      </c>
      <c r="E36" s="57" t="s">
        <v>144</v>
      </c>
      <c r="F36" t="s">
        <v>154</v>
      </c>
      <c r="I36" s="57" t="str">
        <f t="shared" si="37"/>
        <v>Community ConnectionsTIPApr-12</v>
      </c>
      <c r="J36" s="204" t="str">
        <f t="shared" si="26"/>
        <v>Community ConnectionsTIP41000</v>
      </c>
      <c r="K36" s="57" t="s">
        <v>322</v>
      </c>
      <c r="L36" s="73">
        <v>41000</v>
      </c>
      <c r="M36" s="124"/>
      <c r="N36" s="124"/>
      <c r="O36" s="68"/>
      <c r="P36" s="124"/>
      <c r="Q36" s="124"/>
      <c r="R36" s="68"/>
      <c r="S36" s="260"/>
      <c r="T36" s="68"/>
      <c r="U36" s="124"/>
      <c r="V36" s="284"/>
      <c r="W36" s="124"/>
      <c r="X36" s="124"/>
      <c r="Y36" s="68"/>
      <c r="Z36" s="124"/>
      <c r="AA36" s="284"/>
      <c r="AC36" s="229" t="str">
        <f>"All A-CRA ProvidersA-CRA"&amp;$H7</f>
        <v>All A-CRA ProvidersA-CRA43040</v>
      </c>
      <c r="AD36" s="82"/>
      <c r="AE36" s="82"/>
      <c r="AF36" s="82"/>
      <c r="AG36" s="82"/>
      <c r="AH36" s="91"/>
      <c r="AI36" s="82"/>
      <c r="AJ36" s="82"/>
      <c r="AK36" s="91"/>
      <c r="AL36" s="82"/>
      <c r="AM36" s="91"/>
      <c r="AN36" s="82"/>
      <c r="AO36" s="82"/>
      <c r="AP36" s="82"/>
      <c r="AQ36" s="82"/>
      <c r="AR36" s="82"/>
      <c r="AS36" s="232"/>
      <c r="AW36" s="76"/>
      <c r="AX36" s="57"/>
      <c r="AY36" s="73"/>
      <c r="AZ36" s="80"/>
      <c r="BA36" s="80"/>
      <c r="BB36" s="120"/>
      <c r="BC36" s="80"/>
      <c r="BD36" s="80"/>
      <c r="BE36" s="120"/>
      <c r="BF36" s="80"/>
      <c r="BG36" s="120"/>
      <c r="BH36" s="211"/>
      <c r="BI36" s="120"/>
      <c r="BJ36" s="211"/>
      <c r="BK36" s="211"/>
      <c r="BL36" s="120"/>
      <c r="BM36" s="211"/>
    </row>
    <row r="37" spans="1:81">
      <c r="A37" s="121">
        <v>41821</v>
      </c>
      <c r="E37" s="57" t="s">
        <v>145</v>
      </c>
      <c r="F37" t="s">
        <v>154</v>
      </c>
      <c r="I37" s="57" t="str">
        <f t="shared" si="37"/>
        <v>Federal CityA-CRAApr-12</v>
      </c>
      <c r="J37" s="76" t="str">
        <f t="shared" si="26"/>
        <v>Federal CityA-CRA41000</v>
      </c>
      <c r="K37" s="57" t="s">
        <v>360</v>
      </c>
      <c r="L37" s="73">
        <v>41000</v>
      </c>
      <c r="M37" s="124"/>
      <c r="N37" s="124"/>
      <c r="O37" s="68"/>
      <c r="P37" s="124"/>
      <c r="Q37" s="124"/>
      <c r="R37" s="68"/>
      <c r="S37" s="124"/>
      <c r="T37" s="68"/>
      <c r="U37" s="124"/>
      <c r="V37" s="284"/>
      <c r="W37" s="124"/>
      <c r="X37" s="124"/>
      <c r="Y37" s="68"/>
      <c r="Z37" s="124"/>
      <c r="AA37" s="284"/>
      <c r="AC37" s="229" t="str">
        <f>"All A-CRA ProvidersA-CRA"&amp;$H8</f>
        <v>All A-CRA ProvidersA-CRA43070</v>
      </c>
      <c r="AD37" s="82"/>
      <c r="AE37" s="82"/>
      <c r="AF37" s="82"/>
      <c r="AG37" s="82"/>
      <c r="AH37" s="91"/>
      <c r="AI37" s="82"/>
      <c r="AJ37" s="82"/>
      <c r="AK37" s="91"/>
      <c r="AL37" s="82"/>
      <c r="AM37" s="91"/>
      <c r="AN37" s="82"/>
      <c r="AO37" s="82"/>
      <c r="AP37" s="82"/>
      <c r="AQ37" s="82"/>
      <c r="AR37" s="82"/>
      <c r="AS37" s="232"/>
      <c r="AW37" s="76"/>
      <c r="AX37" s="57"/>
      <c r="AY37" s="73"/>
      <c r="AZ37" s="80"/>
      <c r="BA37" s="80"/>
      <c r="BB37" s="120"/>
      <c r="BC37" s="80"/>
      <c r="BD37" s="80"/>
      <c r="BE37" s="120"/>
      <c r="BF37" s="80"/>
      <c r="BG37" s="120"/>
      <c r="BH37" s="211"/>
      <c r="BI37" s="120"/>
      <c r="BJ37" s="211"/>
      <c r="BK37" s="211"/>
      <c r="BL37" s="120"/>
      <c r="BM37" s="211"/>
    </row>
    <row r="38" spans="1:81" ht="16" thickBot="1">
      <c r="B38" s="215" t="s">
        <v>402</v>
      </c>
      <c r="C38" s="215" t="s">
        <v>403</v>
      </c>
      <c r="D38" s="85" t="s">
        <v>414</v>
      </c>
      <c r="E38" s="57" t="s">
        <v>146</v>
      </c>
      <c r="F38" t="s">
        <v>154</v>
      </c>
      <c r="I38" s="57" t="str">
        <f t="shared" si="37"/>
        <v>Federal CityAllApr-12</v>
      </c>
      <c r="J38" s="76" t="str">
        <f t="shared" si="26"/>
        <v>Federal CityAll41000</v>
      </c>
      <c r="K38" s="57" t="s">
        <v>359</v>
      </c>
      <c r="L38" s="73">
        <v>41000</v>
      </c>
      <c r="M38" s="124"/>
      <c r="N38" s="124"/>
      <c r="O38" s="68"/>
      <c r="P38" s="124"/>
      <c r="Q38" s="124"/>
      <c r="R38" s="68"/>
      <c r="S38" s="124"/>
      <c r="T38" s="68"/>
      <c r="U38" s="124"/>
      <c r="V38" s="284"/>
      <c r="W38" s="124"/>
      <c r="X38" s="124"/>
      <c r="Y38" s="68"/>
      <c r="Z38" s="124"/>
      <c r="AA38" s="284"/>
      <c r="AC38" s="233" t="s">
        <v>62</v>
      </c>
      <c r="AD38" s="234"/>
      <c r="AE38" s="234"/>
      <c r="AF38" s="234"/>
      <c r="AG38" s="234"/>
      <c r="AH38" s="235">
        <f>ROUND(SUM(data!AF22:AF27)/SUM(data!AG22:AG27),2)</f>
        <v>0.71</v>
      </c>
      <c r="AI38" s="234">
        <f>SUMIF(data!AJ22:AJ27,"&gt;0",data!AI22:AI27)</f>
        <v>157</v>
      </c>
      <c r="AJ38" s="234">
        <f>SUMIF(data!AJ22:AJ27,"&gt;0",data!AJ22:AJ27)</f>
        <v>170</v>
      </c>
      <c r="AK38" s="235">
        <f>ROUND(AI38/AJ38,2)</f>
        <v>0.92</v>
      </c>
      <c r="AL38" s="234">
        <f>SUMIF(data!AL22:AL27,"&gt;0",data!AL22:AL27)</f>
        <v>225</v>
      </c>
      <c r="AM38" s="235">
        <f>ROUND(AJ38/AL38,2)</f>
        <v>0.76</v>
      </c>
      <c r="AN38" s="234"/>
      <c r="AO38" s="234"/>
      <c r="AP38" s="234"/>
      <c r="AQ38" s="234"/>
      <c r="AR38" s="234"/>
      <c r="AS38" s="236"/>
      <c r="AW38" s="76"/>
      <c r="AX38" s="57"/>
      <c r="AY38" s="73"/>
      <c r="AZ38" s="80"/>
      <c r="BA38" s="80"/>
      <c r="BB38" s="120"/>
      <c r="BC38" s="80"/>
      <c r="BD38" s="80"/>
      <c r="BE38" s="120"/>
      <c r="BF38" s="80"/>
      <c r="BG38" s="120"/>
      <c r="BH38" s="211"/>
      <c r="BI38" s="120"/>
      <c r="BJ38" s="211"/>
      <c r="BK38" s="211"/>
      <c r="BL38" s="120"/>
      <c r="BM38" s="211"/>
    </row>
    <row r="39" spans="1:81" ht="16" thickBot="1">
      <c r="A39" s="110">
        <v>1</v>
      </c>
      <c r="B39" s="216" t="s">
        <v>388</v>
      </c>
      <c r="C39" s="73">
        <v>41000</v>
      </c>
      <c r="D39" s="73" t="str">
        <f>B39</f>
        <v>Apr-12</v>
      </c>
      <c r="E39" s="57" t="s">
        <v>147</v>
      </c>
      <c r="F39" t="s">
        <v>154</v>
      </c>
      <c r="I39" s="57" t="str">
        <f t="shared" si="37"/>
        <v>First Home CareAllApr-12</v>
      </c>
      <c r="J39" s="76" t="str">
        <f t="shared" si="26"/>
        <v>First Home CareAll41000</v>
      </c>
      <c r="K39" s="57" t="s">
        <v>323</v>
      </c>
      <c r="L39" s="73">
        <v>41000</v>
      </c>
      <c r="M39" s="124"/>
      <c r="N39" s="124"/>
      <c r="O39" s="68"/>
      <c r="P39" s="124"/>
      <c r="Q39" s="124"/>
      <c r="R39" s="68"/>
      <c r="S39" s="124"/>
      <c r="T39" s="68"/>
      <c r="U39" s="124"/>
      <c r="V39" s="284"/>
      <c r="W39" s="124"/>
      <c r="X39" s="124"/>
      <c r="Y39" s="68"/>
      <c r="Z39" s="260"/>
      <c r="AA39" s="284"/>
      <c r="AW39" s="76"/>
      <c r="AX39" s="57"/>
      <c r="AY39" s="73"/>
      <c r="AZ39" s="80"/>
      <c r="BA39" s="80"/>
      <c r="BB39" s="120"/>
      <c r="BC39" s="80"/>
      <c r="BD39" s="80"/>
      <c r="BE39" s="120"/>
      <c r="BF39" s="80"/>
      <c r="BG39" s="120"/>
      <c r="BH39" s="211"/>
      <c r="BI39" s="120"/>
      <c r="BJ39" s="211"/>
      <c r="BK39" s="211"/>
      <c r="BL39" s="120"/>
      <c r="BM39" s="211"/>
    </row>
    <row r="40" spans="1:81">
      <c r="A40" s="110">
        <v>2</v>
      </c>
      <c r="B40" s="216" t="s">
        <v>389</v>
      </c>
      <c r="C40" s="73">
        <v>41030</v>
      </c>
      <c r="D40" s="73" t="str">
        <f t="shared" ref="D40:D116" si="39">B40</f>
        <v>May-12</v>
      </c>
      <c r="E40" s="57" t="s">
        <v>148</v>
      </c>
      <c r="F40" t="s">
        <v>154</v>
      </c>
      <c r="I40" s="57" t="str">
        <f t="shared" si="37"/>
        <v>First Home CareFFTApr-12</v>
      </c>
      <c r="J40" s="76" t="str">
        <f t="shared" si="26"/>
        <v>First Home CareFFT41000</v>
      </c>
      <c r="K40" s="57" t="s">
        <v>325</v>
      </c>
      <c r="L40" s="73">
        <v>41000</v>
      </c>
      <c r="M40" s="124"/>
      <c r="N40" s="124"/>
      <c r="O40" s="68"/>
      <c r="P40" s="124"/>
      <c r="Q40" s="124"/>
      <c r="R40" s="68"/>
      <c r="S40" s="260"/>
      <c r="T40" s="68"/>
      <c r="U40" s="258"/>
      <c r="V40" s="284"/>
      <c r="W40" s="124"/>
      <c r="X40" s="124"/>
      <c r="Y40" s="68"/>
      <c r="Z40" s="124"/>
      <c r="AA40" s="284"/>
      <c r="AC40" s="224" t="str">
        <f t="shared" ref="AC40:AC45" si="40">"All FFT ProvidersFFT"&amp;$H3</f>
        <v>All FFT ProvidersFFT42917</v>
      </c>
      <c r="AD40" s="225"/>
      <c r="AE40" s="225"/>
      <c r="AF40" s="226">
        <f t="shared" ref="AF40:AG45" si="41">SUMIF($J$22:$J$10000,$AC40,M$22:M$10000)</f>
        <v>10</v>
      </c>
      <c r="AG40" s="226">
        <f t="shared" si="41"/>
        <v>13</v>
      </c>
      <c r="AH40" s="227">
        <f t="shared" ref="AH40:AH45" si="42">AF40/AG40</f>
        <v>0.76923076923076927</v>
      </c>
      <c r="AI40" s="226">
        <f t="shared" ref="AI40:AJ45" si="43">SUMIF($J$22:$J$10000,$AC40,P$22:P$10000)</f>
        <v>45</v>
      </c>
      <c r="AJ40" s="226">
        <f t="shared" si="43"/>
        <v>70</v>
      </c>
      <c r="AK40" s="227">
        <f t="shared" ref="AK40:AK45" si="44">AI40/AJ40</f>
        <v>0.6428571428571429</v>
      </c>
      <c r="AL40" s="226">
        <f t="shared" ref="AL40:AL45" si="45">SUMIF($J$22:$J$10000,$AC40,S$22:S$10000)</f>
        <v>97</v>
      </c>
      <c r="AM40" s="227">
        <f t="shared" ref="AM40:AM45" si="46">AJ40/AL40</f>
        <v>0.72164948453608246</v>
      </c>
      <c r="AN40" s="226">
        <f t="shared" ref="AN40:AQ45" si="47">SUMIF($J$22:$J$10000,$AC40,U$22:U$10000)</f>
        <v>37</v>
      </c>
      <c r="AO40" s="227">
        <f t="shared" si="47"/>
        <v>0.83333333333333337</v>
      </c>
      <c r="AP40" s="226">
        <f t="shared" si="47"/>
        <v>9</v>
      </c>
      <c r="AQ40" s="226">
        <f t="shared" si="47"/>
        <v>14</v>
      </c>
      <c r="AR40" s="227">
        <f t="shared" ref="AR40:AR45" si="48">AP40/AQ40</f>
        <v>0.6428571428571429</v>
      </c>
      <c r="AS40" s="228">
        <f t="shared" ref="AS40:AS45" si="49">SUMIF($J$22:$J$10000,$AC40,Z$22:Z$10000)</f>
        <v>8</v>
      </c>
      <c r="AW40" s="76"/>
      <c r="AX40" s="57"/>
      <c r="AY40" s="73"/>
      <c r="AZ40" s="80"/>
      <c r="BA40" s="80"/>
      <c r="BB40" s="120"/>
      <c r="BC40" s="80"/>
      <c r="BD40" s="80"/>
      <c r="BE40" s="120"/>
      <c r="BF40" s="80"/>
      <c r="BG40" s="120"/>
      <c r="BH40" s="211"/>
      <c r="BI40" s="120"/>
      <c r="BJ40" s="211"/>
      <c r="BK40" s="211"/>
      <c r="BL40" s="120"/>
      <c r="BM40" s="211"/>
    </row>
    <row r="41" spans="1:81">
      <c r="A41" s="110">
        <v>3</v>
      </c>
      <c r="B41" s="216" t="s">
        <v>395</v>
      </c>
      <c r="C41" s="73">
        <v>41061</v>
      </c>
      <c r="D41" s="73" t="str">
        <f t="shared" si="39"/>
        <v>Jun-12</v>
      </c>
      <c r="E41" s="57" t="s">
        <v>149</v>
      </c>
      <c r="F41" t="s">
        <v>154</v>
      </c>
      <c r="I41" s="57" t="str">
        <f t="shared" si="37"/>
        <v>First Home CareTF-CBTApr-12</v>
      </c>
      <c r="J41" s="76" t="str">
        <f t="shared" si="26"/>
        <v>First Home CareTF-CBT41000</v>
      </c>
      <c r="K41" s="57" t="s">
        <v>324</v>
      </c>
      <c r="L41" s="73">
        <v>41000</v>
      </c>
      <c r="M41" s="124"/>
      <c r="N41" s="124"/>
      <c r="O41" s="68"/>
      <c r="P41" s="124"/>
      <c r="Q41" s="124"/>
      <c r="R41" s="68"/>
      <c r="S41" s="124"/>
      <c r="T41" s="68"/>
      <c r="U41" s="124"/>
      <c r="V41" s="284"/>
      <c r="W41" s="124"/>
      <c r="X41" s="124"/>
      <c r="Y41" s="68"/>
      <c r="Z41" s="124"/>
      <c r="AA41" s="284"/>
      <c r="AC41" s="229" t="str">
        <f t="shared" si="40"/>
        <v>All FFT ProvidersFFT42948</v>
      </c>
      <c r="AD41" s="82"/>
      <c r="AE41" s="82"/>
      <c r="AF41" s="92">
        <f t="shared" si="41"/>
        <v>10</v>
      </c>
      <c r="AG41" s="92">
        <f t="shared" si="41"/>
        <v>13</v>
      </c>
      <c r="AH41" s="230">
        <f t="shared" si="42"/>
        <v>0.76923076923076927</v>
      </c>
      <c r="AI41" s="92">
        <f t="shared" si="43"/>
        <v>35</v>
      </c>
      <c r="AJ41" s="92">
        <f t="shared" si="43"/>
        <v>80</v>
      </c>
      <c r="AK41" s="230">
        <f t="shared" si="44"/>
        <v>0.4375</v>
      </c>
      <c r="AL41" s="92">
        <f t="shared" si="45"/>
        <v>97</v>
      </c>
      <c r="AM41" s="230">
        <f t="shared" si="46"/>
        <v>0.82474226804123707</v>
      </c>
      <c r="AN41" s="92">
        <f t="shared" si="47"/>
        <v>24</v>
      </c>
      <c r="AO41" s="230">
        <f t="shared" si="47"/>
        <v>0.8833333333333333</v>
      </c>
      <c r="AP41" s="92">
        <f t="shared" si="47"/>
        <v>17</v>
      </c>
      <c r="AQ41" s="92">
        <f t="shared" si="47"/>
        <v>21</v>
      </c>
      <c r="AR41" s="230">
        <f t="shared" si="48"/>
        <v>0.80952380952380953</v>
      </c>
      <c r="AS41" s="231">
        <f t="shared" si="49"/>
        <v>11</v>
      </c>
      <c r="AW41" s="76"/>
      <c r="AX41" s="57"/>
      <c r="AY41" s="73"/>
      <c r="AZ41" s="80"/>
      <c r="BA41" s="80"/>
      <c r="BB41" s="120"/>
      <c r="BC41" s="80"/>
      <c r="BD41" s="80"/>
      <c r="BE41" s="120"/>
      <c r="BF41" s="80"/>
      <c r="BG41" s="120"/>
      <c r="BH41" s="211"/>
      <c r="BI41" s="120"/>
      <c r="BJ41" s="211"/>
      <c r="BK41" s="211"/>
      <c r="BL41" s="120"/>
      <c r="BM41" s="211"/>
    </row>
    <row r="42" spans="1:81">
      <c r="A42" s="110">
        <v>4</v>
      </c>
      <c r="B42" s="216" t="s">
        <v>396</v>
      </c>
      <c r="C42" s="73">
        <v>41091</v>
      </c>
      <c r="D42" s="73" t="str">
        <f t="shared" si="39"/>
        <v>Jul-12</v>
      </c>
      <c r="E42" s="57" t="s">
        <v>150</v>
      </c>
      <c r="F42" t="s">
        <v>154</v>
      </c>
      <c r="I42" s="57" t="str">
        <f t="shared" si="37"/>
        <v>First Home CareTIPApr-12</v>
      </c>
      <c r="J42" s="76" t="str">
        <f t="shared" si="26"/>
        <v>First Home CareTIP41000</v>
      </c>
      <c r="K42" s="57" t="s">
        <v>330</v>
      </c>
      <c r="L42" s="73">
        <v>41000</v>
      </c>
      <c r="M42" s="124"/>
      <c r="N42" s="124"/>
      <c r="O42" s="68"/>
      <c r="P42" s="124"/>
      <c r="Q42" s="124"/>
      <c r="R42" s="68"/>
      <c r="S42" s="260"/>
      <c r="T42" s="68"/>
      <c r="U42" s="258"/>
      <c r="V42" s="284"/>
      <c r="W42" s="124"/>
      <c r="X42" s="124"/>
      <c r="Y42" s="68"/>
      <c r="Z42" s="124"/>
      <c r="AA42" s="284"/>
      <c r="AC42" s="229" t="str">
        <f t="shared" si="40"/>
        <v>All FFT ProvidersFFT42979</v>
      </c>
      <c r="AD42" s="82"/>
      <c r="AE42" s="82"/>
      <c r="AF42" s="92">
        <f t="shared" si="41"/>
        <v>13</v>
      </c>
      <c r="AG42" s="92">
        <f t="shared" si="41"/>
        <v>13</v>
      </c>
      <c r="AH42" s="230">
        <f t="shared" si="42"/>
        <v>1</v>
      </c>
      <c r="AI42" s="92">
        <f t="shared" si="43"/>
        <v>39</v>
      </c>
      <c r="AJ42" s="92">
        <f t="shared" si="43"/>
        <v>97</v>
      </c>
      <c r="AK42" s="230">
        <f t="shared" si="44"/>
        <v>0.40206185567010311</v>
      </c>
      <c r="AL42" s="92">
        <f t="shared" si="45"/>
        <v>97</v>
      </c>
      <c r="AM42" s="230">
        <f t="shared" si="46"/>
        <v>1</v>
      </c>
      <c r="AN42" s="92">
        <f t="shared" si="47"/>
        <v>32</v>
      </c>
      <c r="AO42" s="230">
        <f t="shared" si="47"/>
        <v>0.79999999999999993</v>
      </c>
      <c r="AP42" s="92">
        <f t="shared" si="47"/>
        <v>6</v>
      </c>
      <c r="AQ42" s="92">
        <f t="shared" si="47"/>
        <v>6</v>
      </c>
      <c r="AR42" s="230">
        <f t="shared" si="48"/>
        <v>1</v>
      </c>
      <c r="AS42" s="231">
        <f t="shared" si="49"/>
        <v>7</v>
      </c>
      <c r="AW42" s="76"/>
      <c r="AX42" s="57"/>
      <c r="AY42" s="73"/>
      <c r="AZ42" s="80"/>
      <c r="BA42" s="80"/>
      <c r="BB42" s="120"/>
      <c r="BC42" s="80"/>
      <c r="BD42" s="80"/>
      <c r="BE42" s="120"/>
      <c r="BF42" s="80"/>
      <c r="BG42" s="120"/>
      <c r="BH42" s="211"/>
      <c r="BI42" s="120"/>
      <c r="BJ42" s="211"/>
      <c r="BK42" s="211"/>
      <c r="BL42" s="120"/>
      <c r="BM42" s="211"/>
    </row>
    <row r="43" spans="1:81">
      <c r="A43" s="110">
        <v>5</v>
      </c>
      <c r="B43" s="216" t="s">
        <v>397</v>
      </c>
      <c r="C43" s="73">
        <v>41122</v>
      </c>
      <c r="D43" s="73" t="str">
        <f t="shared" si="39"/>
        <v>Aug-12</v>
      </c>
      <c r="E43" s="57" t="s">
        <v>151</v>
      </c>
      <c r="F43" t="s">
        <v>154</v>
      </c>
      <c r="I43" s="57" t="str">
        <f t="shared" si="37"/>
        <v>FPSAllApr-12</v>
      </c>
      <c r="J43" s="76" t="str">
        <f t="shared" si="26"/>
        <v>FPSAll41000</v>
      </c>
      <c r="K43" s="57" t="s">
        <v>355</v>
      </c>
      <c r="L43" s="73">
        <v>41000</v>
      </c>
      <c r="M43" s="124"/>
      <c r="N43" s="124"/>
      <c r="O43" s="68"/>
      <c r="P43" s="124"/>
      <c r="Q43" s="124"/>
      <c r="R43" s="68"/>
      <c r="S43" s="124"/>
      <c r="T43" s="68"/>
      <c r="U43" s="124"/>
      <c r="V43" s="284"/>
      <c r="W43" s="124"/>
      <c r="X43" s="124"/>
      <c r="Y43" s="68" t="e">
        <f>W43/X43</f>
        <v>#DIV/0!</v>
      </c>
      <c r="Z43" s="124"/>
      <c r="AA43" s="284"/>
      <c r="AC43" s="229" t="str">
        <f t="shared" si="40"/>
        <v>All FFT ProvidersFFT43009</v>
      </c>
      <c r="AD43" s="82"/>
      <c r="AE43" s="82"/>
      <c r="AF43" s="92">
        <f t="shared" si="41"/>
        <v>13</v>
      </c>
      <c r="AG43" s="92">
        <f t="shared" si="41"/>
        <v>14</v>
      </c>
      <c r="AH43" s="230">
        <f t="shared" si="42"/>
        <v>0.9285714285714286</v>
      </c>
      <c r="AI43" s="92">
        <f t="shared" si="43"/>
        <v>47</v>
      </c>
      <c r="AJ43" s="92">
        <f t="shared" si="43"/>
        <v>78</v>
      </c>
      <c r="AK43" s="230">
        <f t="shared" si="44"/>
        <v>0.60256410256410253</v>
      </c>
      <c r="AL43" s="92">
        <f t="shared" si="45"/>
        <v>84</v>
      </c>
      <c r="AM43" s="230">
        <f t="shared" si="46"/>
        <v>0.9285714285714286</v>
      </c>
      <c r="AN43" s="92">
        <f t="shared" si="47"/>
        <v>27</v>
      </c>
      <c r="AO43" s="230">
        <f t="shared" si="47"/>
        <v>0.78333333333333333</v>
      </c>
      <c r="AP43" s="92">
        <f t="shared" si="47"/>
        <v>7</v>
      </c>
      <c r="AQ43" s="92">
        <f t="shared" si="47"/>
        <v>11</v>
      </c>
      <c r="AR43" s="230">
        <f t="shared" si="48"/>
        <v>0.63636363636363635</v>
      </c>
      <c r="AS43" s="231">
        <f t="shared" si="49"/>
        <v>20</v>
      </c>
      <c r="AW43" s="76"/>
      <c r="AX43" s="57"/>
      <c r="AY43" s="73"/>
      <c r="AZ43" s="80"/>
      <c r="BA43" s="80"/>
      <c r="BB43" s="120"/>
      <c r="BC43" s="80"/>
      <c r="BD43" s="80"/>
      <c r="BE43" s="120"/>
      <c r="BF43" s="80"/>
      <c r="BG43" s="120"/>
      <c r="BH43" s="211"/>
      <c r="BI43" s="120"/>
      <c r="BJ43" s="211"/>
      <c r="BK43" s="211"/>
      <c r="BL43" s="120"/>
      <c r="BM43" s="211"/>
    </row>
    <row r="44" spans="1:81">
      <c r="A44" s="110">
        <v>6</v>
      </c>
      <c r="B44" s="216" t="s">
        <v>398</v>
      </c>
      <c r="C44" s="73">
        <v>41153</v>
      </c>
      <c r="D44" s="73" t="str">
        <f t="shared" si="39"/>
        <v>Sep-12</v>
      </c>
      <c r="E44" s="57" t="s">
        <v>152</v>
      </c>
      <c r="F44" t="s">
        <v>154</v>
      </c>
      <c r="I44" s="57" t="str">
        <f t="shared" si="37"/>
        <v>FPSTIPApr-12</v>
      </c>
      <c r="J44" s="76" t="str">
        <f t="shared" si="26"/>
        <v>FPSTIP41000</v>
      </c>
      <c r="K44" s="57" t="s">
        <v>356</v>
      </c>
      <c r="L44" s="73">
        <v>41000</v>
      </c>
      <c r="M44" s="124"/>
      <c r="N44" s="124"/>
      <c r="O44" s="68"/>
      <c r="P44" s="124"/>
      <c r="Q44" s="124"/>
      <c r="R44" s="68"/>
      <c r="S44" s="124"/>
      <c r="T44" s="68"/>
      <c r="U44" s="124"/>
      <c r="V44" s="284"/>
      <c r="W44" s="124"/>
      <c r="X44" s="124"/>
      <c r="Y44" s="68" t="e">
        <f>W44/X44</f>
        <v>#DIV/0!</v>
      </c>
      <c r="Z44" s="124"/>
      <c r="AA44" s="284"/>
      <c r="AC44" s="229" t="str">
        <f t="shared" si="40"/>
        <v>All FFT ProvidersFFT43040</v>
      </c>
      <c r="AD44" s="82"/>
      <c r="AE44" s="82"/>
      <c r="AF44" s="92">
        <f t="shared" si="41"/>
        <v>10</v>
      </c>
      <c r="AG44" s="92">
        <f t="shared" si="41"/>
        <v>11</v>
      </c>
      <c r="AH44" s="230">
        <f t="shared" si="42"/>
        <v>0.90909090909090906</v>
      </c>
      <c r="AI44" s="92">
        <f t="shared" si="43"/>
        <v>43</v>
      </c>
      <c r="AJ44" s="92">
        <f t="shared" si="43"/>
        <v>60</v>
      </c>
      <c r="AK44" s="230">
        <f t="shared" si="44"/>
        <v>0.71666666666666667</v>
      </c>
      <c r="AL44" s="92">
        <f t="shared" si="45"/>
        <v>66</v>
      </c>
      <c r="AM44" s="230">
        <f t="shared" si="46"/>
        <v>0.90909090909090906</v>
      </c>
      <c r="AN44" s="92">
        <f t="shared" si="47"/>
        <v>33</v>
      </c>
      <c r="AO44" s="230">
        <f t="shared" si="47"/>
        <v>0.8833333333333333</v>
      </c>
      <c r="AP44" s="92">
        <f t="shared" si="47"/>
        <v>13</v>
      </c>
      <c r="AQ44" s="92">
        <f t="shared" si="47"/>
        <v>16</v>
      </c>
      <c r="AR44" s="230">
        <f t="shared" si="48"/>
        <v>0.8125</v>
      </c>
      <c r="AS44" s="231">
        <f t="shared" si="49"/>
        <v>10</v>
      </c>
      <c r="AW44" s="76"/>
      <c r="AX44" s="57"/>
      <c r="AY44" s="73"/>
      <c r="AZ44" s="80"/>
      <c r="BA44" s="80"/>
      <c r="BB44" s="120"/>
      <c r="BC44" s="80"/>
      <c r="BD44" s="80"/>
      <c r="BE44" s="120"/>
      <c r="BF44" s="80"/>
      <c r="BG44" s="120"/>
      <c r="BH44" s="211"/>
      <c r="BI44" s="120"/>
      <c r="BJ44" s="211"/>
      <c r="BK44" s="211"/>
      <c r="BL44" s="120"/>
      <c r="BM44" s="211"/>
    </row>
    <row r="45" spans="1:81">
      <c r="A45" s="110">
        <v>7</v>
      </c>
      <c r="B45" s="216" t="s">
        <v>399</v>
      </c>
      <c r="C45" s="73">
        <v>41183</v>
      </c>
      <c r="D45" s="73" t="str">
        <f t="shared" si="39"/>
        <v>Oct-12</v>
      </c>
      <c r="E45" s="57" t="s">
        <v>153</v>
      </c>
      <c r="F45" t="s">
        <v>154</v>
      </c>
      <c r="I45" s="57" t="str">
        <f t="shared" si="37"/>
        <v>HillcrestA-CRAApr-12</v>
      </c>
      <c r="J45" s="76" t="str">
        <f t="shared" si="26"/>
        <v>HillcrestA-CRA41000</v>
      </c>
      <c r="K45" s="57" t="s">
        <v>336</v>
      </c>
      <c r="L45" s="73">
        <v>41000</v>
      </c>
      <c r="M45" s="124"/>
      <c r="N45" s="124"/>
      <c r="O45" s="68"/>
      <c r="P45" s="124"/>
      <c r="Q45" s="124"/>
      <c r="R45" s="68"/>
      <c r="S45" s="124"/>
      <c r="T45" s="68"/>
      <c r="U45" s="124"/>
      <c r="V45" s="284"/>
      <c r="W45" s="124"/>
      <c r="X45" s="124"/>
      <c r="Y45" s="68"/>
      <c r="Z45" s="124"/>
      <c r="AA45" s="284"/>
      <c r="AC45" s="229" t="str">
        <f t="shared" si="40"/>
        <v>All FFT ProvidersFFT43070</v>
      </c>
      <c r="AD45" s="82"/>
      <c r="AE45" s="82"/>
      <c r="AF45" s="92">
        <f t="shared" si="41"/>
        <v>9</v>
      </c>
      <c r="AG45" s="92">
        <f t="shared" si="41"/>
        <v>11</v>
      </c>
      <c r="AH45" s="230">
        <f t="shared" si="42"/>
        <v>0.81818181818181823</v>
      </c>
      <c r="AI45" s="92">
        <f t="shared" si="43"/>
        <v>48</v>
      </c>
      <c r="AJ45" s="92">
        <f t="shared" si="43"/>
        <v>54</v>
      </c>
      <c r="AK45" s="230">
        <f t="shared" si="44"/>
        <v>0.88888888888888884</v>
      </c>
      <c r="AL45" s="92">
        <f t="shared" si="45"/>
        <v>66</v>
      </c>
      <c r="AM45" s="230">
        <f t="shared" si="46"/>
        <v>0.81818181818181823</v>
      </c>
      <c r="AN45" s="92">
        <f t="shared" si="47"/>
        <v>38</v>
      </c>
      <c r="AO45" s="230">
        <f t="shared" si="47"/>
        <v>1.0549999999999999</v>
      </c>
      <c r="AP45" s="92">
        <f t="shared" si="47"/>
        <v>4</v>
      </c>
      <c r="AQ45" s="92">
        <f t="shared" si="47"/>
        <v>5</v>
      </c>
      <c r="AR45" s="230">
        <f t="shared" si="48"/>
        <v>0.8</v>
      </c>
      <c r="AS45" s="231">
        <f t="shared" si="49"/>
        <v>10</v>
      </c>
      <c r="AW45" s="76"/>
      <c r="AX45" s="57"/>
      <c r="AY45" s="73"/>
      <c r="AZ45" s="80"/>
      <c r="BA45" s="80"/>
      <c r="BB45" s="120"/>
      <c r="BC45" s="80"/>
      <c r="BD45" s="80"/>
      <c r="BE45" s="120"/>
      <c r="BF45" s="80"/>
      <c r="BG45" s="120"/>
      <c r="BH45" s="211"/>
      <c r="BI45" s="120"/>
      <c r="BJ45" s="211"/>
      <c r="BK45" s="211"/>
      <c r="BL45" s="120"/>
      <c r="BM45" s="211"/>
    </row>
    <row r="46" spans="1:81" ht="16" thickBot="1">
      <c r="A46" s="110">
        <v>8</v>
      </c>
      <c r="B46" s="216" t="s">
        <v>400</v>
      </c>
      <c r="C46" s="73">
        <v>41214</v>
      </c>
      <c r="D46" s="73" t="str">
        <f t="shared" si="39"/>
        <v>Nov-12</v>
      </c>
      <c r="E46" s="57" t="s">
        <v>155</v>
      </c>
      <c r="F46" t="s">
        <v>386</v>
      </c>
      <c r="I46" s="57" t="str">
        <f t="shared" si="37"/>
        <v>HillcrestAllApr-12</v>
      </c>
      <c r="J46" s="76" t="str">
        <f t="shared" si="26"/>
        <v>HillcrestAll41000</v>
      </c>
      <c r="K46" s="57" t="s">
        <v>331</v>
      </c>
      <c r="L46" s="73">
        <v>41000</v>
      </c>
      <c r="M46" s="124"/>
      <c r="N46" s="124"/>
      <c r="O46" s="68"/>
      <c r="P46" s="124"/>
      <c r="Q46" s="124"/>
      <c r="R46" s="68"/>
      <c r="S46" s="124"/>
      <c r="T46" s="68"/>
      <c r="U46" s="124">
        <v>0</v>
      </c>
      <c r="V46" s="284"/>
      <c r="W46" s="124">
        <v>0</v>
      </c>
      <c r="X46" s="124">
        <v>0</v>
      </c>
      <c r="Y46" s="68" t="e">
        <f>W46/X46</f>
        <v>#DIV/0!</v>
      </c>
      <c r="Z46" s="124">
        <v>0</v>
      </c>
      <c r="AA46" s="284"/>
      <c r="AC46" s="229" t="s">
        <v>62</v>
      </c>
      <c r="AD46" s="82"/>
      <c r="AE46" s="82"/>
      <c r="AF46" s="82"/>
      <c r="AG46" s="82"/>
      <c r="AH46" s="82"/>
      <c r="AI46" s="82"/>
      <c r="AJ46" s="82"/>
      <c r="AK46" s="82"/>
      <c r="AL46" s="82"/>
      <c r="AM46" s="82"/>
      <c r="AN46" s="82"/>
      <c r="AO46" s="82"/>
      <c r="AP46" s="82"/>
      <c r="AQ46" s="82"/>
      <c r="AR46" s="82"/>
      <c r="AS46" s="232"/>
      <c r="AW46" s="76"/>
      <c r="AX46" s="57"/>
      <c r="AY46" s="73"/>
      <c r="AZ46" s="80"/>
      <c r="BA46" s="80"/>
      <c r="BB46" s="120"/>
      <c r="BC46" s="80"/>
      <c r="BD46" s="80"/>
      <c r="BE46" s="120"/>
      <c r="BF46" s="80"/>
      <c r="BG46" s="120"/>
      <c r="BH46" s="211"/>
      <c r="BI46" s="120"/>
      <c r="BJ46" s="211"/>
      <c r="BK46" s="211"/>
      <c r="BL46" s="120"/>
      <c r="BM46" s="211"/>
    </row>
    <row r="47" spans="1:81" ht="16" thickBot="1">
      <c r="A47" s="110">
        <v>9</v>
      </c>
      <c r="B47" s="216" t="s">
        <v>401</v>
      </c>
      <c r="C47" s="73">
        <v>41244</v>
      </c>
      <c r="D47" s="73" t="str">
        <f t="shared" si="39"/>
        <v>Dec-12</v>
      </c>
      <c r="E47" s="57" t="s">
        <v>156</v>
      </c>
      <c r="F47" s="57" t="s">
        <v>19</v>
      </c>
      <c r="I47" s="57" t="str">
        <f t="shared" si="37"/>
        <v>HillcrestCPP-FVApr-12</v>
      </c>
      <c r="J47" s="76" t="str">
        <f t="shared" si="26"/>
        <v>HillcrestCPP-FV41000</v>
      </c>
      <c r="K47" s="57" t="s">
        <v>334</v>
      </c>
      <c r="L47" s="73">
        <v>41000</v>
      </c>
      <c r="M47" s="124"/>
      <c r="N47" s="124"/>
      <c r="O47" s="68"/>
      <c r="P47" s="124"/>
      <c r="Q47" s="124"/>
      <c r="R47" s="68"/>
      <c r="S47" s="124"/>
      <c r="T47" s="68"/>
      <c r="U47" s="124"/>
      <c r="V47" s="284"/>
      <c r="W47" s="124"/>
      <c r="X47" s="124"/>
      <c r="Y47" s="68" t="e">
        <f>W47/X47</f>
        <v>#DIV/0!</v>
      </c>
      <c r="Z47" s="124"/>
      <c r="AA47" s="284"/>
      <c r="AC47" s="197" t="s">
        <v>41</v>
      </c>
      <c r="AD47" s="138"/>
      <c r="AE47" s="138"/>
      <c r="AF47" s="138"/>
      <c r="AG47" s="138"/>
      <c r="AH47" s="198">
        <f>IF(4*(AVERAGE(AH43:AH45))&gt;4,4,4*(AVERAGE(AH43:AH45)))</f>
        <v>3.5411255411255413</v>
      </c>
      <c r="AI47" s="138"/>
      <c r="AJ47" s="138"/>
      <c r="AK47" s="198">
        <f>IF(4*(AVERAGE(AK43:AK45))&gt;4,4,4*(AVERAGE(AK43:AK45)))</f>
        <v>2.9441595441595445</v>
      </c>
      <c r="AL47" s="138"/>
      <c r="AM47" s="198">
        <f>IF(4*(AVERAGE(AM43:AM45))&gt;4,4,4*(AVERAGE(AM43:AM45)))</f>
        <v>3.5411255411255413</v>
      </c>
      <c r="AN47" s="138"/>
      <c r="AO47" s="198">
        <f>IF(4*(AVERAGE(AO43:AO45))&gt;4,4,4*(AVERAGE(AO43:AO45)))</f>
        <v>3.6288888888888891</v>
      </c>
      <c r="AP47" s="138"/>
      <c r="AQ47" s="138"/>
      <c r="AR47" s="199">
        <f>IF(SUM(data!AQ43:AQ45)=0,0,4*(SUM(AP43:AP45)/SUM(AQ43:AQ45)))</f>
        <v>3</v>
      </c>
      <c r="AS47" s="232"/>
      <c r="AW47" s="76"/>
      <c r="AX47" s="57"/>
      <c r="AY47" s="73"/>
      <c r="AZ47" s="80"/>
      <c r="BA47" s="80"/>
      <c r="BB47" s="120"/>
      <c r="BC47" s="80"/>
      <c r="BD47" s="80"/>
      <c r="BE47" s="120"/>
      <c r="BF47" s="80"/>
      <c r="BG47" s="120"/>
      <c r="BH47" s="211"/>
      <c r="BI47" s="120"/>
      <c r="BJ47" s="211"/>
      <c r="BK47" s="211"/>
      <c r="BL47" s="120"/>
      <c r="BM47" s="211"/>
    </row>
    <row r="48" spans="1:81" ht="16" thickBot="1">
      <c r="A48" s="110">
        <v>10</v>
      </c>
      <c r="B48" s="216" t="s">
        <v>404</v>
      </c>
      <c r="C48" s="73">
        <v>41275</v>
      </c>
      <c r="D48" s="73" t="str">
        <f t="shared" si="39"/>
        <v>Jan-13</v>
      </c>
      <c r="E48" s="57" t="s">
        <v>157</v>
      </c>
      <c r="F48" s="57" t="s">
        <v>18</v>
      </c>
      <c r="I48" s="57" t="str">
        <f t="shared" si="37"/>
        <v>HillcrestFFTApr-12</v>
      </c>
      <c r="J48" s="76" t="str">
        <f t="shared" si="26"/>
        <v>HillcrestFFT41000</v>
      </c>
      <c r="K48" s="57" t="s">
        <v>335</v>
      </c>
      <c r="L48" s="73">
        <v>41000</v>
      </c>
      <c r="M48" s="124"/>
      <c r="N48" s="124"/>
      <c r="O48" s="68"/>
      <c r="P48" s="124"/>
      <c r="Q48" s="124"/>
      <c r="R48" s="68"/>
      <c r="S48" s="124"/>
      <c r="T48" s="68"/>
      <c r="U48" s="124"/>
      <c r="V48" s="284"/>
      <c r="W48" s="124"/>
      <c r="X48" s="124"/>
      <c r="Y48" s="68"/>
      <c r="Z48" s="124"/>
      <c r="AA48" s="284"/>
      <c r="AC48" s="200" t="s">
        <v>42</v>
      </c>
      <c r="AD48" s="201"/>
      <c r="AE48" s="201"/>
      <c r="AF48" s="201"/>
      <c r="AG48" s="201"/>
      <c r="AH48" s="202">
        <f>IF(4*(AVERAGE(AH40:AH42))&gt;4,4,4*(AVERAGE(AH40:AH42)))</f>
        <v>3.3846153846153846</v>
      </c>
      <c r="AI48" s="201"/>
      <c r="AJ48" s="201"/>
      <c r="AK48" s="202">
        <f>IF(4*(AVERAGE(AK40:AK42))&gt;4,4,4*(AVERAGE(AK40:AK42)))</f>
        <v>1.9765586647029945</v>
      </c>
      <c r="AL48" s="201"/>
      <c r="AM48" s="202">
        <f>IF(4*(AVERAGE(AM40:AM42))&gt;4,4,4*(AVERAGE(AM40:AM42)))</f>
        <v>3.395189003436426</v>
      </c>
      <c r="AN48" s="201"/>
      <c r="AO48" s="202">
        <f>IF(4*(AVERAGE(AO40:AO42))&gt;4,4,4*(AVERAGE(AO40:AO42)))</f>
        <v>3.3555555555555556</v>
      </c>
      <c r="AP48" s="201"/>
      <c r="AQ48" s="201"/>
      <c r="AR48" s="203">
        <f>IF(SUM(data!AQ40:AQ42)=0,0,4*(SUM(AP40:AP42)/SUM(AQ40:AQ42)))</f>
        <v>3.1219512195121952</v>
      </c>
      <c r="AS48" s="232"/>
      <c r="AW48" s="76"/>
      <c r="AX48" s="57"/>
      <c r="AY48" s="73"/>
      <c r="AZ48" s="80"/>
      <c r="BA48" s="80"/>
      <c r="BB48" s="120"/>
      <c r="BC48" s="80"/>
      <c r="BD48" s="80"/>
      <c r="BE48" s="120"/>
      <c r="BF48" s="80"/>
      <c r="BG48" s="120"/>
      <c r="BH48" s="211"/>
      <c r="BI48" s="120"/>
      <c r="BJ48" s="211"/>
      <c r="BK48" s="211"/>
      <c r="BL48" s="120"/>
      <c r="BM48" s="211"/>
    </row>
    <row r="49" spans="1:65">
      <c r="A49" s="110">
        <v>11</v>
      </c>
      <c r="B49" s="216" t="s">
        <v>405</v>
      </c>
      <c r="C49" s="73">
        <v>41306</v>
      </c>
      <c r="D49" s="73" t="str">
        <f t="shared" si="39"/>
        <v>Feb-13</v>
      </c>
      <c r="E49" s="57" t="s">
        <v>158</v>
      </c>
      <c r="F49" s="57" t="s">
        <v>43</v>
      </c>
      <c r="I49" s="57" t="str">
        <f t="shared" si="37"/>
        <v>HillcrestTF-CBTApr-12</v>
      </c>
      <c r="J49" s="76" t="str">
        <f t="shared" si="26"/>
        <v>HillcrestTF-CBT41000</v>
      </c>
      <c r="K49" s="57" t="s">
        <v>332</v>
      </c>
      <c r="L49" s="73">
        <v>41000</v>
      </c>
      <c r="M49" s="124"/>
      <c r="N49" s="124"/>
      <c r="O49" s="68"/>
      <c r="P49" s="124"/>
      <c r="Q49" s="124"/>
      <c r="R49" s="68"/>
      <c r="S49" s="124"/>
      <c r="T49" s="68"/>
      <c r="U49" s="124"/>
      <c r="V49" s="284"/>
      <c r="W49" s="124"/>
      <c r="X49" s="124"/>
      <c r="Y49" s="68" t="e">
        <f>W49/X49</f>
        <v>#DIV/0!</v>
      </c>
      <c r="Z49" s="260"/>
      <c r="AA49" s="284"/>
      <c r="AC49" s="229"/>
      <c r="AD49" s="82"/>
      <c r="AE49" s="82"/>
      <c r="AF49" s="82"/>
      <c r="AG49" s="82"/>
      <c r="AH49" s="82" t="s">
        <v>63</v>
      </c>
      <c r="AI49" s="82"/>
      <c r="AJ49" s="82"/>
      <c r="AK49" s="82" t="s">
        <v>63</v>
      </c>
      <c r="AL49" s="82"/>
      <c r="AM49" s="82" t="s">
        <v>63</v>
      </c>
      <c r="AN49" s="82"/>
      <c r="AO49" s="82"/>
      <c r="AP49" s="82"/>
      <c r="AQ49" s="82"/>
      <c r="AR49" s="82"/>
      <c r="AS49" s="232"/>
      <c r="AW49" s="76"/>
      <c r="AX49" s="57"/>
      <c r="AY49" s="73"/>
      <c r="AZ49" s="80"/>
      <c r="BA49" s="80"/>
      <c r="BB49" s="120"/>
      <c r="BC49" s="80"/>
      <c r="BD49" s="80"/>
      <c r="BE49" s="120"/>
      <c r="BF49" s="80"/>
      <c r="BG49" s="120"/>
      <c r="BH49" s="211"/>
      <c r="BI49" s="120"/>
      <c r="BJ49" s="211"/>
      <c r="BK49" s="211"/>
      <c r="BL49" s="120"/>
      <c r="BM49" s="211"/>
    </row>
    <row r="50" spans="1:65">
      <c r="A50" s="110">
        <v>12</v>
      </c>
      <c r="B50" s="216" t="s">
        <v>406</v>
      </c>
      <c r="C50" s="73">
        <v>41334</v>
      </c>
      <c r="D50" s="73" t="str">
        <f t="shared" si="39"/>
        <v>Mar-13</v>
      </c>
      <c r="E50" s="57" t="s">
        <v>159</v>
      </c>
      <c r="F50" t="s">
        <v>154</v>
      </c>
      <c r="I50" s="57" t="str">
        <f t="shared" si="37"/>
        <v>LAYCA-CRAApr-12</v>
      </c>
      <c r="J50" s="76" t="str">
        <f t="shared" si="26"/>
        <v>LAYCA-CRA41000</v>
      </c>
      <c r="K50" s="57" t="s">
        <v>339</v>
      </c>
      <c r="L50" s="73">
        <v>41000</v>
      </c>
      <c r="M50" s="124"/>
      <c r="N50" s="124"/>
      <c r="O50" s="68"/>
      <c r="P50" s="124"/>
      <c r="Q50" s="124"/>
      <c r="R50" s="68"/>
      <c r="S50" s="124"/>
      <c r="T50" s="68"/>
      <c r="U50" s="124"/>
      <c r="V50" s="284"/>
      <c r="W50" s="124"/>
      <c r="X50" s="124"/>
      <c r="Y50" s="68"/>
      <c r="Z50" s="124"/>
      <c r="AA50" s="284"/>
      <c r="AC50" s="229"/>
      <c r="AD50" s="82"/>
      <c r="AE50" s="82"/>
      <c r="AF50" s="82"/>
      <c r="AG50" s="82"/>
      <c r="AH50" s="230"/>
      <c r="AI50" s="82"/>
      <c r="AJ50" s="82"/>
      <c r="AK50" s="230"/>
      <c r="AL50" s="82"/>
      <c r="AM50" s="230"/>
      <c r="AN50" s="82"/>
      <c r="AO50" s="82"/>
      <c r="AP50" s="82"/>
      <c r="AQ50" s="82"/>
      <c r="AR50" s="82"/>
      <c r="AS50" s="232"/>
      <c r="AW50" s="76"/>
      <c r="AX50" s="57"/>
      <c r="AY50" s="73"/>
      <c r="AZ50" s="80"/>
      <c r="BA50" s="80"/>
      <c r="BB50" s="120"/>
      <c r="BC50" s="80"/>
      <c r="BD50" s="80"/>
      <c r="BE50" s="120"/>
      <c r="BF50" s="80"/>
      <c r="BG50" s="120"/>
      <c r="BH50" s="211"/>
      <c r="BI50" s="120"/>
      <c r="BJ50" s="211"/>
      <c r="BK50" s="211"/>
      <c r="BL50" s="120"/>
      <c r="BM50" s="211"/>
    </row>
    <row r="51" spans="1:65">
      <c r="A51" s="110">
        <v>13</v>
      </c>
      <c r="B51" s="216" t="s">
        <v>390</v>
      </c>
      <c r="C51" s="73">
        <v>41365</v>
      </c>
      <c r="D51" s="73" t="str">
        <f t="shared" si="39"/>
        <v>Apr-13</v>
      </c>
      <c r="E51" s="57" t="s">
        <v>160</v>
      </c>
      <c r="F51" t="s">
        <v>154</v>
      </c>
      <c r="I51" s="57" t="str">
        <f t="shared" si="37"/>
        <v>LAYCAllApr-12</v>
      </c>
      <c r="J51" s="76" t="str">
        <f t="shared" si="26"/>
        <v>LAYCAll41000</v>
      </c>
      <c r="K51" s="57" t="s">
        <v>337</v>
      </c>
      <c r="L51" s="73">
        <v>41000</v>
      </c>
      <c r="M51" s="124">
        <v>0</v>
      </c>
      <c r="N51" s="124">
        <v>0</v>
      </c>
      <c r="O51" s="68" t="e">
        <f>M51/N51</f>
        <v>#DIV/0!</v>
      </c>
      <c r="P51" s="124">
        <v>0</v>
      </c>
      <c r="Q51" s="124">
        <v>0</v>
      </c>
      <c r="R51" s="68" t="e">
        <f>P51/Q51</f>
        <v>#DIV/0!</v>
      </c>
      <c r="S51" s="124">
        <v>0</v>
      </c>
      <c r="T51" s="68" t="e">
        <f>Q51/S51</f>
        <v>#DIV/0!</v>
      </c>
      <c r="U51" s="124">
        <v>0</v>
      </c>
      <c r="V51" s="284"/>
      <c r="W51" s="124">
        <v>0</v>
      </c>
      <c r="X51" s="124">
        <v>0</v>
      </c>
      <c r="Y51" s="68" t="e">
        <f>W51/X51</f>
        <v>#DIV/0!</v>
      </c>
      <c r="Z51" s="124">
        <v>0</v>
      </c>
      <c r="AA51" s="284"/>
      <c r="AC51" s="229"/>
      <c r="AD51" s="82"/>
      <c r="AE51" s="82"/>
      <c r="AF51" s="82"/>
      <c r="AG51" s="82"/>
      <c r="AH51" s="230"/>
      <c r="AI51" s="82"/>
      <c r="AJ51" s="82"/>
      <c r="AK51" s="230"/>
      <c r="AL51" s="82"/>
      <c r="AM51" s="230"/>
      <c r="AN51" s="82"/>
      <c r="AO51" s="82"/>
      <c r="AP51" s="82"/>
      <c r="AQ51" s="82"/>
      <c r="AR51" s="82"/>
      <c r="AS51" s="232"/>
      <c r="AW51" s="76"/>
      <c r="AX51" s="57"/>
      <c r="AY51" s="73"/>
      <c r="AZ51" s="80"/>
      <c r="BA51" s="80"/>
      <c r="BB51" s="120"/>
      <c r="BC51" s="80"/>
      <c r="BD51" s="80"/>
      <c r="BE51" s="120"/>
      <c r="BF51" s="80"/>
      <c r="BG51" s="120"/>
      <c r="BH51" s="211"/>
      <c r="BI51" s="120"/>
      <c r="BJ51" s="211"/>
      <c r="BK51" s="211"/>
      <c r="BL51" s="120"/>
      <c r="BM51" s="211"/>
    </row>
    <row r="52" spans="1:65">
      <c r="A52" s="110">
        <v>14</v>
      </c>
      <c r="B52" s="216" t="s">
        <v>391</v>
      </c>
      <c r="C52" s="73">
        <v>41395</v>
      </c>
      <c r="D52" s="73" t="str">
        <f t="shared" si="39"/>
        <v>May-13</v>
      </c>
      <c r="E52" s="57" t="s">
        <v>161</v>
      </c>
      <c r="F52" t="s">
        <v>154</v>
      </c>
      <c r="I52" s="57" t="str">
        <f t="shared" si="37"/>
        <v>LAYCCPPApr-12</v>
      </c>
      <c r="J52" s="76" t="str">
        <f t="shared" si="26"/>
        <v>LAYCCPP41000</v>
      </c>
      <c r="K52" s="57" t="s">
        <v>338</v>
      </c>
      <c r="L52" s="73">
        <v>41000</v>
      </c>
      <c r="M52" s="124"/>
      <c r="N52" s="124"/>
      <c r="O52" s="68"/>
      <c r="P52" s="124"/>
      <c r="Q52" s="124"/>
      <c r="R52" s="68"/>
      <c r="S52" s="124"/>
      <c r="T52" s="68"/>
      <c r="U52" s="124"/>
      <c r="V52" s="284"/>
      <c r="W52" s="124"/>
      <c r="X52" s="124"/>
      <c r="Y52" s="68"/>
      <c r="Z52" s="124"/>
      <c r="AA52" s="284"/>
      <c r="AC52" s="229"/>
      <c r="AD52" s="82"/>
      <c r="AE52" s="82"/>
      <c r="AF52" s="82"/>
      <c r="AG52" s="82"/>
      <c r="AH52" s="230"/>
      <c r="AI52" s="82"/>
      <c r="AJ52" s="82"/>
      <c r="AK52" s="230"/>
      <c r="AL52" s="82"/>
      <c r="AM52" s="230"/>
      <c r="AN52" s="82"/>
      <c r="AO52" s="82"/>
      <c r="AP52" s="82"/>
      <c r="AQ52" s="82"/>
      <c r="AR52" s="82"/>
      <c r="AS52" s="232"/>
      <c r="AW52" s="76"/>
      <c r="AX52" s="57"/>
      <c r="AY52" s="73"/>
      <c r="AZ52" s="80"/>
      <c r="BA52" s="80"/>
      <c r="BB52" s="120"/>
      <c r="BC52" s="80"/>
      <c r="BD52" s="80"/>
      <c r="BE52" s="120"/>
      <c r="BF52" s="80"/>
      <c r="BG52" s="120"/>
      <c r="BH52" s="211"/>
      <c r="BI52" s="120"/>
      <c r="BJ52" s="211"/>
      <c r="BK52" s="211"/>
      <c r="BL52" s="120"/>
      <c r="BM52" s="211"/>
    </row>
    <row r="53" spans="1:65">
      <c r="A53" s="110">
        <v>15</v>
      </c>
      <c r="B53" s="216" t="s">
        <v>407</v>
      </c>
      <c r="C53" s="73">
        <v>41426</v>
      </c>
      <c r="D53" s="73" t="str">
        <f t="shared" si="39"/>
        <v>Jun-13</v>
      </c>
      <c r="E53" s="57" t="s">
        <v>162</v>
      </c>
      <c r="F53" t="s">
        <v>154</v>
      </c>
      <c r="I53" s="57" t="str">
        <f t="shared" si="37"/>
        <v>LESAllApr-12</v>
      </c>
      <c r="J53" s="76" t="str">
        <f t="shared" si="26"/>
        <v>LESAll41000</v>
      </c>
      <c r="K53" s="57" t="s">
        <v>357</v>
      </c>
      <c r="L53" s="73">
        <v>41000</v>
      </c>
      <c r="M53" s="124"/>
      <c r="N53" s="124"/>
      <c r="O53" s="68"/>
      <c r="P53" s="124"/>
      <c r="Q53" s="124"/>
      <c r="R53" s="68"/>
      <c r="S53" s="124"/>
      <c r="T53" s="68"/>
      <c r="U53" s="124"/>
      <c r="V53" s="284"/>
      <c r="W53" s="124"/>
      <c r="X53" s="124"/>
      <c r="Y53" s="68" t="e">
        <f t="shared" ref="Y53:Y60" si="50">W53/X53</f>
        <v>#DIV/0!</v>
      </c>
      <c r="Z53" s="124"/>
      <c r="AA53" s="284"/>
      <c r="AC53" s="229" t="str">
        <f>"All FFT ProvidersFFT"&amp;$H6</f>
        <v>All FFT ProvidersFFT43009</v>
      </c>
      <c r="AD53" s="82"/>
      <c r="AE53" s="82"/>
      <c r="AF53" s="82"/>
      <c r="AG53" s="82"/>
      <c r="AH53" s="91"/>
      <c r="AI53" s="82"/>
      <c r="AJ53" s="82"/>
      <c r="AK53" s="91"/>
      <c r="AL53" s="82"/>
      <c r="AM53" s="91"/>
      <c r="AN53" s="82"/>
      <c r="AO53" s="82"/>
      <c r="AP53" s="82"/>
      <c r="AQ53" s="82"/>
      <c r="AR53" s="82"/>
      <c r="AS53" s="232"/>
      <c r="AW53" s="76"/>
      <c r="AX53" s="57"/>
      <c r="AY53" s="73"/>
      <c r="AZ53" s="80"/>
      <c r="BA53" s="80"/>
      <c r="BB53" s="120"/>
      <c r="BC53" s="80"/>
      <c r="BD53" s="80"/>
      <c r="BE53" s="120"/>
      <c r="BF53" s="80"/>
      <c r="BG53" s="120"/>
      <c r="BH53" s="211"/>
      <c r="BI53" s="120"/>
      <c r="BJ53" s="211"/>
      <c r="BK53" s="211"/>
      <c r="BL53" s="120"/>
      <c r="BM53" s="211"/>
    </row>
    <row r="54" spans="1:65">
      <c r="A54" s="110">
        <v>16</v>
      </c>
      <c r="B54" s="216" t="s">
        <v>408</v>
      </c>
      <c r="C54" s="73">
        <v>41456</v>
      </c>
      <c r="D54" s="73" t="str">
        <f t="shared" si="39"/>
        <v>Jul-13</v>
      </c>
      <c r="E54" s="57" t="s">
        <v>163</v>
      </c>
      <c r="F54" t="s">
        <v>154</v>
      </c>
      <c r="I54" s="57" t="str">
        <f t="shared" si="37"/>
        <v>LESTIPApr-12</v>
      </c>
      <c r="J54" s="76" t="str">
        <f t="shared" ref="J54:J85" si="51">K54&amp;L54</f>
        <v>LESTIP41000</v>
      </c>
      <c r="K54" s="57" t="s">
        <v>358</v>
      </c>
      <c r="L54" s="73">
        <v>41000</v>
      </c>
      <c r="M54" s="124"/>
      <c r="N54" s="124"/>
      <c r="O54" s="68"/>
      <c r="P54" s="124"/>
      <c r="Q54" s="124"/>
      <c r="R54" s="68"/>
      <c r="S54" s="124"/>
      <c r="T54" s="68"/>
      <c r="U54" s="124"/>
      <c r="V54" s="284"/>
      <c r="W54" s="124"/>
      <c r="X54" s="124"/>
      <c r="Y54" s="68" t="e">
        <f t="shared" si="50"/>
        <v>#DIV/0!</v>
      </c>
      <c r="Z54" s="124"/>
      <c r="AA54" s="284"/>
      <c r="AC54" s="229" t="str">
        <f>"All FFT ProvidersFFT"&amp;$H7</f>
        <v>All FFT ProvidersFFT43040</v>
      </c>
      <c r="AD54" s="82"/>
      <c r="AE54" s="82"/>
      <c r="AF54" s="82"/>
      <c r="AG54" s="82"/>
      <c r="AH54" s="91"/>
      <c r="AI54" s="82"/>
      <c r="AJ54" s="82"/>
      <c r="AK54" s="91"/>
      <c r="AL54" s="82"/>
      <c r="AM54" s="91"/>
      <c r="AN54" s="82"/>
      <c r="AO54" s="82"/>
      <c r="AP54" s="82"/>
      <c r="AQ54" s="82"/>
      <c r="AR54" s="82"/>
      <c r="AS54" s="232"/>
      <c r="AW54" s="76"/>
      <c r="AX54" s="57"/>
      <c r="AY54" s="73"/>
      <c r="AZ54" s="80"/>
      <c r="BA54" s="80"/>
      <c r="BB54" s="120"/>
      <c r="BC54" s="80"/>
      <c r="BD54" s="80"/>
      <c r="BE54" s="120"/>
      <c r="BF54" s="80"/>
      <c r="BG54" s="120"/>
      <c r="BH54" s="211"/>
      <c r="BI54" s="120"/>
      <c r="BJ54" s="211"/>
      <c r="BK54" s="211"/>
      <c r="BL54" s="120"/>
      <c r="BM54" s="211"/>
    </row>
    <row r="55" spans="1:65">
      <c r="A55" s="110">
        <v>17</v>
      </c>
      <c r="B55" s="216" t="s">
        <v>409</v>
      </c>
      <c r="C55" s="73">
        <v>41487</v>
      </c>
      <c r="D55" s="73" t="str">
        <f t="shared" si="39"/>
        <v>Aug-13</v>
      </c>
      <c r="E55" s="57" t="s">
        <v>164</v>
      </c>
      <c r="F55" t="s">
        <v>154</v>
      </c>
      <c r="I55" s="57" t="str">
        <f t="shared" si="37"/>
        <v>Marys CenterAllApr-12</v>
      </c>
      <c r="J55" s="76" t="str">
        <f t="shared" si="51"/>
        <v>Marys CenterAll41000</v>
      </c>
      <c r="K55" s="57" t="s">
        <v>341</v>
      </c>
      <c r="L55" s="73">
        <v>41000</v>
      </c>
      <c r="M55" s="124"/>
      <c r="N55" s="124"/>
      <c r="O55" s="68"/>
      <c r="P55" s="124"/>
      <c r="Q55" s="124"/>
      <c r="R55" s="68"/>
      <c r="S55" s="124"/>
      <c r="T55" s="68"/>
      <c r="U55" s="124"/>
      <c r="V55" s="284"/>
      <c r="W55" s="124">
        <v>0</v>
      </c>
      <c r="X55" s="124">
        <v>1</v>
      </c>
      <c r="Y55" s="68">
        <f t="shared" si="50"/>
        <v>0</v>
      </c>
      <c r="Z55" s="124"/>
      <c r="AA55" s="284"/>
      <c r="AC55" s="229" t="str">
        <f>"All FFT ProvidersFFT"&amp;$H8</f>
        <v>All FFT ProvidersFFT43070</v>
      </c>
      <c r="AD55" s="82"/>
      <c r="AE55" s="82"/>
      <c r="AF55" s="82"/>
      <c r="AG55" s="82"/>
      <c r="AH55" s="91"/>
      <c r="AI55" s="82"/>
      <c r="AJ55" s="82"/>
      <c r="AK55" s="91"/>
      <c r="AL55" s="82"/>
      <c r="AM55" s="91"/>
      <c r="AN55" s="82"/>
      <c r="AO55" s="82"/>
      <c r="AP55" s="82"/>
      <c r="AQ55" s="82"/>
      <c r="AR55" s="82"/>
      <c r="AS55" s="232"/>
      <c r="AW55" s="76"/>
      <c r="AX55" s="57"/>
      <c r="AY55" s="73"/>
      <c r="AZ55" s="80"/>
      <c r="BA55" s="80"/>
      <c r="BB55" s="120"/>
      <c r="BC55" s="80"/>
      <c r="BD55" s="80"/>
      <c r="BE55" s="120"/>
      <c r="BF55" s="80"/>
      <c r="BG55" s="120"/>
      <c r="BH55" s="211"/>
      <c r="BI55" s="120"/>
      <c r="BJ55" s="211"/>
      <c r="BK55" s="211"/>
      <c r="BL55" s="120"/>
      <c r="BM55" s="211"/>
    </row>
    <row r="56" spans="1:65" ht="16" thickBot="1">
      <c r="A56" s="110">
        <v>18</v>
      </c>
      <c r="B56" s="216" t="s">
        <v>410</v>
      </c>
      <c r="C56" s="73">
        <v>41518</v>
      </c>
      <c r="D56" s="73" t="str">
        <f t="shared" si="39"/>
        <v>Sep-13</v>
      </c>
      <c r="E56" s="57" t="s">
        <v>165</v>
      </c>
      <c r="F56" t="s">
        <v>154</v>
      </c>
      <c r="I56" s="57" t="str">
        <f t="shared" si="37"/>
        <v>Marys CenterPCITApr-12</v>
      </c>
      <c r="J56" s="76" t="str">
        <f t="shared" si="51"/>
        <v>Marys CenterPCIT41000</v>
      </c>
      <c r="K56" s="57" t="s">
        <v>340</v>
      </c>
      <c r="L56" s="73">
        <v>41000</v>
      </c>
      <c r="M56" s="124"/>
      <c r="N56" s="124"/>
      <c r="O56" s="68"/>
      <c r="P56" s="124"/>
      <c r="Q56" s="124"/>
      <c r="R56" s="68"/>
      <c r="S56" s="124"/>
      <c r="T56" s="68"/>
      <c r="U56" s="124"/>
      <c r="V56" s="284"/>
      <c r="W56" s="124">
        <v>0</v>
      </c>
      <c r="X56" s="124">
        <v>1</v>
      </c>
      <c r="Y56" s="68">
        <f t="shared" si="50"/>
        <v>0</v>
      </c>
      <c r="Z56" s="124"/>
      <c r="AA56" s="284"/>
      <c r="AC56" s="233" t="s">
        <v>62</v>
      </c>
      <c r="AD56" s="234"/>
      <c r="AE56" s="234"/>
      <c r="AF56" s="234"/>
      <c r="AG56" s="234"/>
      <c r="AH56" s="235">
        <f>ROUND(SUM(data!AF40:AF45)/SUM(data!AG40:AG45),2)</f>
        <v>0.87</v>
      </c>
      <c r="AI56" s="234">
        <f>SUMIF(data!AJ40:AJ45,"&gt;0",data!AI40:AI45)</f>
        <v>257</v>
      </c>
      <c r="AJ56" s="234">
        <f>SUMIF(data!AJ40:AJ45,"&gt;0",data!AJ40:AJ45)</f>
        <v>439</v>
      </c>
      <c r="AK56" s="235">
        <f>ROUND(AI56/AJ56,2)</f>
        <v>0.59</v>
      </c>
      <c r="AL56" s="234">
        <f>SUMIF(data!AL40:AL45,"&gt;0",data!AL40:AL45)</f>
        <v>507</v>
      </c>
      <c r="AM56" s="235">
        <f>ROUND(AJ56/AL56,2)</f>
        <v>0.87</v>
      </c>
      <c r="AN56" s="234"/>
      <c r="AO56" s="234"/>
      <c r="AP56" s="234"/>
      <c r="AQ56" s="234"/>
      <c r="AR56" s="234"/>
      <c r="AS56" s="236"/>
      <c r="AW56" s="76"/>
      <c r="AX56" s="57"/>
      <c r="AY56" s="73"/>
      <c r="AZ56" s="80"/>
      <c r="BA56" s="80"/>
      <c r="BB56" s="120"/>
      <c r="BC56" s="80"/>
      <c r="BD56" s="80"/>
      <c r="BE56" s="120"/>
      <c r="BF56" s="80"/>
      <c r="BG56" s="120"/>
      <c r="BH56" s="211"/>
      <c r="BI56" s="120"/>
      <c r="BJ56" s="211"/>
      <c r="BK56" s="211"/>
      <c r="BL56" s="120"/>
      <c r="BM56" s="211"/>
    </row>
    <row r="57" spans="1:65" ht="16" thickBot="1">
      <c r="A57" s="110">
        <v>19</v>
      </c>
      <c r="B57" s="216" t="s">
        <v>411</v>
      </c>
      <c r="C57" s="73">
        <v>41548</v>
      </c>
      <c r="D57" s="73" t="str">
        <f t="shared" si="39"/>
        <v>Oct-13</v>
      </c>
      <c r="E57" s="57" t="s">
        <v>166</v>
      </c>
      <c r="F57" t="s">
        <v>154</v>
      </c>
      <c r="I57" s="57" t="str">
        <f t="shared" si="37"/>
        <v>MBI HSAllApr-12</v>
      </c>
      <c r="J57" s="76" t="str">
        <f t="shared" si="51"/>
        <v>MBI HSAll41000</v>
      </c>
      <c r="K57" s="57" t="s">
        <v>364</v>
      </c>
      <c r="L57" s="73">
        <v>41000</v>
      </c>
      <c r="M57" s="124"/>
      <c r="N57" s="124"/>
      <c r="O57" s="68"/>
      <c r="P57" s="124"/>
      <c r="Q57" s="124"/>
      <c r="R57" s="68"/>
      <c r="S57" s="124"/>
      <c r="T57" s="68"/>
      <c r="U57" s="124"/>
      <c r="V57" s="284"/>
      <c r="W57" s="124"/>
      <c r="X57" s="124"/>
      <c r="Y57" s="68" t="e">
        <f t="shared" si="50"/>
        <v>#DIV/0!</v>
      </c>
      <c r="Z57" s="124"/>
      <c r="AA57" s="284"/>
      <c r="AW57" s="76"/>
      <c r="AX57" s="57"/>
      <c r="AY57" s="73"/>
      <c r="AZ57" s="80"/>
      <c r="BA57" s="80"/>
      <c r="BB57" s="120"/>
      <c r="BC57" s="80"/>
      <c r="BD57" s="80"/>
      <c r="BE57" s="120"/>
      <c r="BF57" s="80"/>
      <c r="BG57" s="120"/>
      <c r="BH57" s="211"/>
      <c r="BI57" s="120"/>
      <c r="BJ57" s="211"/>
      <c r="BK57" s="211"/>
      <c r="BL57" s="120"/>
      <c r="BM57" s="211"/>
    </row>
    <row r="58" spans="1:65">
      <c r="A58" s="110">
        <v>20</v>
      </c>
      <c r="B58" s="216" t="s">
        <v>412</v>
      </c>
      <c r="C58" s="73">
        <v>41579</v>
      </c>
      <c r="D58" s="73" t="str">
        <f t="shared" si="39"/>
        <v>Nov-13</v>
      </c>
      <c r="E58" s="57" t="s">
        <v>167</v>
      </c>
      <c r="F58" t="s">
        <v>154</v>
      </c>
      <c r="I58" s="57" t="str">
        <f t="shared" si="37"/>
        <v>MBI HSTIPApr-12</v>
      </c>
      <c r="J58" s="76" t="str">
        <f t="shared" si="51"/>
        <v>MBI HSTIP41000</v>
      </c>
      <c r="K58" s="57" t="s">
        <v>363</v>
      </c>
      <c r="L58" s="73">
        <v>41000</v>
      </c>
      <c r="M58" s="124"/>
      <c r="N58" s="124"/>
      <c r="O58" s="68"/>
      <c r="P58" s="124"/>
      <c r="Q58" s="124"/>
      <c r="R58" s="68"/>
      <c r="S58" s="124"/>
      <c r="T58" s="68"/>
      <c r="U58" s="124"/>
      <c r="V58" s="284"/>
      <c r="W58" s="124"/>
      <c r="X58" s="124"/>
      <c r="Y58" s="68" t="e">
        <f t="shared" si="50"/>
        <v>#DIV/0!</v>
      </c>
      <c r="Z58" s="124"/>
      <c r="AA58" s="284"/>
      <c r="AC58" s="224" t="str">
        <f t="shared" ref="AC58:AC63" si="52">"All MST ProvidersMST"&amp;$H3</f>
        <v>All MST ProvidersMST42917</v>
      </c>
      <c r="AD58" s="225"/>
      <c r="AE58" s="225"/>
      <c r="AF58" s="226">
        <f t="shared" ref="AF58:AG63" si="53">SUMIF($J$22:$J$10000,$AC58,M$22:M$10000)</f>
        <v>0</v>
      </c>
      <c r="AG58" s="226">
        <f t="shared" si="53"/>
        <v>0</v>
      </c>
      <c r="AH58" s="227" t="e">
        <f t="shared" ref="AH58:AH63" si="54">AF58/AG58</f>
        <v>#DIV/0!</v>
      </c>
      <c r="AI58" s="226">
        <f t="shared" ref="AI58:AJ63" si="55">SUMIF($J$22:$J$10000,$AC58,P$22:P$10000)</f>
        <v>0</v>
      </c>
      <c r="AJ58" s="226">
        <f t="shared" si="55"/>
        <v>0</v>
      </c>
      <c r="AK58" s="227" t="e">
        <f t="shared" ref="AK58:AK63" si="56">AI58/AJ58</f>
        <v>#DIV/0!</v>
      </c>
      <c r="AL58" s="226">
        <f t="shared" ref="AL58:AL63" si="57">SUMIF($J$22:$J$10000,$AC58,S$22:S$10000)</f>
        <v>0</v>
      </c>
      <c r="AM58" s="227" t="e">
        <f t="shared" ref="AM58:AM63" si="58">AJ58/AL58</f>
        <v>#DIV/0!</v>
      </c>
      <c r="AN58" s="226">
        <f t="shared" ref="AN58:AQ63" si="59">SUMIF($J$22:$J$10000,$AC58,U$22:U$10000)</f>
        <v>0</v>
      </c>
      <c r="AO58" s="227">
        <f t="shared" si="59"/>
        <v>0</v>
      </c>
      <c r="AP58" s="226">
        <f t="shared" si="59"/>
        <v>0</v>
      </c>
      <c r="AQ58" s="226">
        <f t="shared" si="59"/>
        <v>0</v>
      </c>
      <c r="AR58" s="227" t="e">
        <f t="shared" ref="AR58:AR63" si="60">AP58/AQ58</f>
        <v>#DIV/0!</v>
      </c>
      <c r="AS58" s="228">
        <f t="shared" ref="AS58:AS63" si="61">SUMIF($J$22:$J$10000,$AC58,Z$22:Z$10000)</f>
        <v>0</v>
      </c>
      <c r="AW58" s="76"/>
      <c r="AX58" s="57"/>
      <c r="AY58" s="73"/>
      <c r="AZ58" s="80"/>
      <c r="BA58" s="80"/>
      <c r="BB58" s="120"/>
      <c r="BC58" s="80"/>
      <c r="BD58" s="80"/>
      <c r="BE58" s="120"/>
      <c r="BF58" s="80"/>
      <c r="BG58" s="120"/>
      <c r="BH58" s="211"/>
      <c r="BI58" s="120"/>
      <c r="BJ58" s="211"/>
      <c r="BK58" s="211"/>
      <c r="BL58" s="120"/>
      <c r="BM58" s="211"/>
    </row>
    <row r="59" spans="1:65">
      <c r="A59" s="110">
        <v>21</v>
      </c>
      <c r="B59" s="216" t="s">
        <v>413</v>
      </c>
      <c r="C59" s="73">
        <v>41609</v>
      </c>
      <c r="D59" s="73" t="str">
        <f t="shared" si="39"/>
        <v>Dec-13</v>
      </c>
      <c r="E59" s="57" t="s">
        <v>168</v>
      </c>
      <c r="F59" t="s">
        <v>154</v>
      </c>
      <c r="I59" s="57" t="str">
        <f t="shared" si="37"/>
        <v>MD Family ResourcesAllApr-12</v>
      </c>
      <c r="J59" s="76" t="str">
        <f t="shared" si="51"/>
        <v>MD Family ResourcesAll41000</v>
      </c>
      <c r="K59" s="57" t="s">
        <v>510</v>
      </c>
      <c r="L59" s="73">
        <v>41000</v>
      </c>
      <c r="M59" s="124"/>
      <c r="N59" s="124"/>
      <c r="O59" s="68"/>
      <c r="P59" s="124"/>
      <c r="Q59" s="124"/>
      <c r="R59" s="68"/>
      <c r="S59" s="124"/>
      <c r="T59" s="68"/>
      <c r="U59" s="124"/>
      <c r="V59" s="284"/>
      <c r="W59" s="124"/>
      <c r="X59" s="124"/>
      <c r="Y59" s="68" t="e">
        <f t="shared" si="50"/>
        <v>#DIV/0!</v>
      </c>
      <c r="Z59" s="124"/>
      <c r="AA59" s="284"/>
      <c r="AC59" s="229" t="str">
        <f t="shared" si="52"/>
        <v>All MST ProvidersMST42948</v>
      </c>
      <c r="AD59" s="82"/>
      <c r="AE59" s="82"/>
      <c r="AF59" s="92">
        <f t="shared" si="53"/>
        <v>0</v>
      </c>
      <c r="AG59" s="92">
        <f t="shared" si="53"/>
        <v>0</v>
      </c>
      <c r="AH59" s="230" t="e">
        <f t="shared" si="54"/>
        <v>#DIV/0!</v>
      </c>
      <c r="AI59" s="92">
        <f t="shared" si="55"/>
        <v>0</v>
      </c>
      <c r="AJ59" s="92">
        <f t="shared" si="55"/>
        <v>0</v>
      </c>
      <c r="AK59" s="230" t="e">
        <f t="shared" si="56"/>
        <v>#DIV/0!</v>
      </c>
      <c r="AL59" s="92">
        <f t="shared" si="57"/>
        <v>0</v>
      </c>
      <c r="AM59" s="230" t="e">
        <f t="shared" si="58"/>
        <v>#DIV/0!</v>
      </c>
      <c r="AN59" s="92">
        <f t="shared" si="59"/>
        <v>0</v>
      </c>
      <c r="AO59" s="230">
        <f t="shared" si="59"/>
        <v>0</v>
      </c>
      <c r="AP59" s="92">
        <f t="shared" si="59"/>
        <v>0</v>
      </c>
      <c r="AQ59" s="92">
        <f t="shared" si="59"/>
        <v>0</v>
      </c>
      <c r="AR59" s="230" t="e">
        <f t="shared" si="60"/>
        <v>#DIV/0!</v>
      </c>
      <c r="AS59" s="231">
        <f t="shared" si="61"/>
        <v>0</v>
      </c>
      <c r="AW59" s="76"/>
      <c r="AX59" s="57"/>
      <c r="AY59" s="73"/>
      <c r="AZ59" s="80"/>
      <c r="BA59" s="80"/>
      <c r="BB59" s="120"/>
      <c r="BC59" s="80"/>
      <c r="BD59" s="80"/>
      <c r="BE59" s="120"/>
      <c r="BF59" s="80"/>
      <c r="BG59" s="120"/>
      <c r="BH59" s="211"/>
      <c r="BI59" s="120"/>
      <c r="BJ59" s="211"/>
      <c r="BK59" s="211"/>
      <c r="BL59" s="120"/>
      <c r="BM59" s="211"/>
    </row>
    <row r="60" spans="1:65">
      <c r="A60" s="110">
        <v>22</v>
      </c>
      <c r="B60" s="216" t="s">
        <v>415</v>
      </c>
      <c r="C60" s="73">
        <v>41640</v>
      </c>
      <c r="D60" s="73" t="str">
        <f t="shared" si="39"/>
        <v>Jan-14</v>
      </c>
      <c r="E60" s="57" t="s">
        <v>169</v>
      </c>
      <c r="F60" t="s">
        <v>154</v>
      </c>
      <c r="I60" s="57" t="str">
        <f t="shared" si="37"/>
        <v>MD Family ResourcesTF-CBTApr-12</v>
      </c>
      <c r="J60" s="76" t="str">
        <f t="shared" si="51"/>
        <v>MD Family ResourcesTF-CBT41000</v>
      </c>
      <c r="K60" s="57" t="s">
        <v>509</v>
      </c>
      <c r="L60" s="73">
        <v>41000</v>
      </c>
      <c r="M60" s="124"/>
      <c r="N60" s="124"/>
      <c r="O60" s="68"/>
      <c r="P60" s="124"/>
      <c r="Q60" s="124"/>
      <c r="R60" s="68"/>
      <c r="S60" s="124"/>
      <c r="T60" s="68"/>
      <c r="U60" s="124"/>
      <c r="V60" s="284"/>
      <c r="W60" s="124"/>
      <c r="X60" s="124"/>
      <c r="Y60" s="68" t="e">
        <f t="shared" si="50"/>
        <v>#DIV/0!</v>
      </c>
      <c r="Z60" s="124"/>
      <c r="AA60" s="284"/>
      <c r="AC60" s="229" t="str">
        <f t="shared" si="52"/>
        <v>All MST ProvidersMST42979</v>
      </c>
      <c r="AD60" s="82"/>
      <c r="AE60" s="82"/>
      <c r="AF60" s="92">
        <f t="shared" si="53"/>
        <v>0</v>
      </c>
      <c r="AG60" s="92">
        <f t="shared" si="53"/>
        <v>0</v>
      </c>
      <c r="AH60" s="230" t="e">
        <f t="shared" si="54"/>
        <v>#DIV/0!</v>
      </c>
      <c r="AI60" s="92">
        <f t="shared" si="55"/>
        <v>0</v>
      </c>
      <c r="AJ60" s="92">
        <f t="shared" si="55"/>
        <v>0</v>
      </c>
      <c r="AK60" s="230" t="e">
        <f t="shared" si="56"/>
        <v>#DIV/0!</v>
      </c>
      <c r="AL60" s="92">
        <f t="shared" si="57"/>
        <v>0</v>
      </c>
      <c r="AM60" s="230" t="e">
        <f t="shared" si="58"/>
        <v>#DIV/0!</v>
      </c>
      <c r="AN60" s="92">
        <f t="shared" si="59"/>
        <v>0</v>
      </c>
      <c r="AO60" s="230">
        <f t="shared" si="59"/>
        <v>0</v>
      </c>
      <c r="AP60" s="92">
        <f t="shared" si="59"/>
        <v>0</v>
      </c>
      <c r="AQ60" s="92">
        <f t="shared" si="59"/>
        <v>0</v>
      </c>
      <c r="AR60" s="230" t="e">
        <f t="shared" si="60"/>
        <v>#DIV/0!</v>
      </c>
      <c r="AS60" s="231">
        <f t="shared" si="61"/>
        <v>0</v>
      </c>
      <c r="AW60" s="76"/>
      <c r="AX60" s="57"/>
      <c r="AY60" s="73"/>
      <c r="AZ60" s="80"/>
      <c r="BA60" s="80"/>
      <c r="BB60" s="120"/>
      <c r="BC60" s="80"/>
      <c r="BD60" s="80"/>
      <c r="BE60" s="120"/>
      <c r="BF60" s="80"/>
      <c r="BG60" s="120"/>
      <c r="BH60" s="211"/>
      <c r="BI60" s="120"/>
      <c r="BJ60" s="211"/>
      <c r="BK60" s="211"/>
      <c r="BL60" s="120"/>
      <c r="BM60" s="211"/>
    </row>
    <row r="61" spans="1:65">
      <c r="A61" s="110">
        <v>23</v>
      </c>
      <c r="B61" s="216" t="s">
        <v>416</v>
      </c>
      <c r="C61" s="73">
        <v>41671</v>
      </c>
      <c r="D61" s="73" t="str">
        <f t="shared" si="39"/>
        <v>Feb-14</v>
      </c>
      <c r="E61" s="57" t="s">
        <v>170</v>
      </c>
      <c r="F61" t="s">
        <v>154</v>
      </c>
      <c r="I61" s="57" t="str">
        <f t="shared" si="37"/>
        <v>PASSAllApr-12</v>
      </c>
      <c r="J61" s="76" t="str">
        <f t="shared" si="51"/>
        <v>PASSAll41000</v>
      </c>
      <c r="K61" s="57" t="s">
        <v>342</v>
      </c>
      <c r="L61" s="73">
        <v>41000</v>
      </c>
      <c r="M61" s="124"/>
      <c r="N61" s="124"/>
      <c r="O61" s="68"/>
      <c r="P61" s="124"/>
      <c r="Q61" s="124"/>
      <c r="R61" s="68"/>
      <c r="S61" s="124"/>
      <c r="T61" s="68"/>
      <c r="U61" s="124"/>
      <c r="V61" s="284"/>
      <c r="W61" s="124"/>
      <c r="X61" s="124"/>
      <c r="Y61" s="68"/>
      <c r="Z61" s="124"/>
      <c r="AA61" s="284"/>
      <c r="AC61" s="229" t="str">
        <f t="shared" si="52"/>
        <v>All MST ProvidersMST43009</v>
      </c>
      <c r="AD61" s="82"/>
      <c r="AE61" s="82"/>
      <c r="AF61" s="92">
        <f t="shared" si="53"/>
        <v>0</v>
      </c>
      <c r="AG61" s="92">
        <f t="shared" si="53"/>
        <v>0</v>
      </c>
      <c r="AH61" s="230" t="e">
        <f t="shared" si="54"/>
        <v>#DIV/0!</v>
      </c>
      <c r="AI61" s="92">
        <f t="shared" si="55"/>
        <v>0</v>
      </c>
      <c r="AJ61" s="92">
        <f t="shared" si="55"/>
        <v>0</v>
      </c>
      <c r="AK61" s="230" t="e">
        <f t="shared" si="56"/>
        <v>#DIV/0!</v>
      </c>
      <c r="AL61" s="92">
        <f t="shared" si="57"/>
        <v>0</v>
      </c>
      <c r="AM61" s="230" t="e">
        <f t="shared" si="58"/>
        <v>#DIV/0!</v>
      </c>
      <c r="AN61" s="92">
        <f t="shared" si="59"/>
        <v>0</v>
      </c>
      <c r="AO61" s="230">
        <f t="shared" si="59"/>
        <v>0</v>
      </c>
      <c r="AP61" s="92">
        <f t="shared" si="59"/>
        <v>0</v>
      </c>
      <c r="AQ61" s="92">
        <f t="shared" si="59"/>
        <v>0</v>
      </c>
      <c r="AR61" s="230" t="e">
        <f t="shared" si="60"/>
        <v>#DIV/0!</v>
      </c>
      <c r="AS61" s="231">
        <f t="shared" si="61"/>
        <v>0</v>
      </c>
      <c r="AW61" s="76"/>
      <c r="AX61" s="57"/>
      <c r="AY61" s="73"/>
      <c r="AZ61" s="80"/>
      <c r="BA61" s="80"/>
      <c r="BB61" s="120"/>
      <c r="BC61" s="80"/>
      <c r="BD61" s="80"/>
      <c r="BE61" s="120"/>
      <c r="BF61" s="80"/>
      <c r="BG61" s="120"/>
      <c r="BH61" s="211"/>
      <c r="BI61" s="120"/>
      <c r="BJ61" s="211"/>
      <c r="BK61" s="211"/>
      <c r="BL61" s="120"/>
      <c r="BM61" s="211"/>
    </row>
    <row r="62" spans="1:65">
      <c r="A62" s="110">
        <v>24</v>
      </c>
      <c r="B62" s="216" t="s">
        <v>417</v>
      </c>
      <c r="C62" s="73">
        <v>41699</v>
      </c>
      <c r="D62" s="73" t="str">
        <f t="shared" si="39"/>
        <v>Mar-14</v>
      </c>
      <c r="E62" s="57" t="s">
        <v>171</v>
      </c>
      <c r="F62" t="s">
        <v>154</v>
      </c>
      <c r="I62" s="57" t="str">
        <f t="shared" si="37"/>
        <v>PASSFFTApr-12</v>
      </c>
      <c r="J62" s="76" t="str">
        <f t="shared" si="51"/>
        <v>PASSFFT41000</v>
      </c>
      <c r="K62" s="57" t="s">
        <v>343</v>
      </c>
      <c r="L62" s="73">
        <v>41000</v>
      </c>
      <c r="M62" s="124"/>
      <c r="N62" s="124"/>
      <c r="O62" s="68"/>
      <c r="P62" s="124"/>
      <c r="Q62" s="124"/>
      <c r="R62" s="68"/>
      <c r="S62" s="124"/>
      <c r="T62" s="68"/>
      <c r="U62" s="124"/>
      <c r="V62" s="284"/>
      <c r="W62" s="124"/>
      <c r="X62" s="124"/>
      <c r="Y62" s="68"/>
      <c r="Z62" s="124"/>
      <c r="AA62" s="284"/>
      <c r="AC62" s="229" t="str">
        <f t="shared" si="52"/>
        <v>All MST ProvidersMST43040</v>
      </c>
      <c r="AD62" s="82"/>
      <c r="AE62" s="82"/>
      <c r="AF62" s="92">
        <f t="shared" si="53"/>
        <v>0</v>
      </c>
      <c r="AG62" s="92">
        <f t="shared" si="53"/>
        <v>0</v>
      </c>
      <c r="AH62" s="230" t="e">
        <f t="shared" si="54"/>
        <v>#DIV/0!</v>
      </c>
      <c r="AI62" s="92">
        <f t="shared" si="55"/>
        <v>0</v>
      </c>
      <c r="AJ62" s="92">
        <f t="shared" si="55"/>
        <v>0</v>
      </c>
      <c r="AK62" s="230" t="e">
        <f t="shared" si="56"/>
        <v>#DIV/0!</v>
      </c>
      <c r="AL62" s="92">
        <f t="shared" si="57"/>
        <v>0</v>
      </c>
      <c r="AM62" s="230" t="e">
        <f t="shared" si="58"/>
        <v>#DIV/0!</v>
      </c>
      <c r="AN62" s="92">
        <f t="shared" si="59"/>
        <v>0</v>
      </c>
      <c r="AO62" s="230">
        <f t="shared" si="59"/>
        <v>0</v>
      </c>
      <c r="AP62" s="92">
        <f t="shared" si="59"/>
        <v>0</v>
      </c>
      <c r="AQ62" s="92">
        <f t="shared" si="59"/>
        <v>0</v>
      </c>
      <c r="AR62" s="230" t="e">
        <f t="shared" si="60"/>
        <v>#DIV/0!</v>
      </c>
      <c r="AS62" s="231">
        <f t="shared" si="61"/>
        <v>0</v>
      </c>
      <c r="AW62" s="76"/>
      <c r="AX62" s="57"/>
      <c r="AY62" s="73"/>
      <c r="AZ62" s="80"/>
      <c r="BA62" s="80"/>
      <c r="BB62" s="120"/>
      <c r="BC62" s="80"/>
      <c r="BD62" s="80"/>
      <c r="BE62" s="120"/>
      <c r="BF62" s="80"/>
      <c r="BG62" s="120"/>
      <c r="BH62" s="211"/>
      <c r="BI62" s="120"/>
      <c r="BJ62" s="211"/>
      <c r="BK62" s="211"/>
      <c r="BL62" s="120"/>
      <c r="BM62" s="211"/>
    </row>
    <row r="63" spans="1:65">
      <c r="A63" s="110">
        <v>25</v>
      </c>
      <c r="B63" s="216" t="s">
        <v>392</v>
      </c>
      <c r="C63" s="73">
        <v>41730</v>
      </c>
      <c r="D63" s="73" t="str">
        <f t="shared" si="39"/>
        <v>Apr-14</v>
      </c>
      <c r="E63" s="57" t="s">
        <v>172</v>
      </c>
      <c r="F63" t="s">
        <v>154</v>
      </c>
      <c r="I63" s="57" t="str">
        <f t="shared" si="37"/>
        <v>PASSTIPApr-12</v>
      </c>
      <c r="J63" s="76" t="str">
        <f t="shared" si="51"/>
        <v>PASSTIP41000</v>
      </c>
      <c r="K63" s="57" t="s">
        <v>344</v>
      </c>
      <c r="L63" s="73">
        <v>41000</v>
      </c>
      <c r="M63" s="124"/>
      <c r="N63" s="124"/>
      <c r="O63" s="68"/>
      <c r="P63" s="124"/>
      <c r="Q63" s="124"/>
      <c r="R63" s="68"/>
      <c r="S63" s="124"/>
      <c r="T63" s="68"/>
      <c r="U63" s="124"/>
      <c r="V63" s="284"/>
      <c r="W63" s="124"/>
      <c r="X63" s="124"/>
      <c r="Y63" s="68"/>
      <c r="Z63" s="124"/>
      <c r="AA63" s="284"/>
      <c r="AC63" s="229" t="str">
        <f t="shared" si="52"/>
        <v>All MST ProvidersMST43070</v>
      </c>
      <c r="AD63" s="82"/>
      <c r="AE63" s="82"/>
      <c r="AF63" s="92">
        <f t="shared" si="53"/>
        <v>0</v>
      </c>
      <c r="AG63" s="92">
        <f t="shared" si="53"/>
        <v>0</v>
      </c>
      <c r="AH63" s="230" t="e">
        <f t="shared" si="54"/>
        <v>#DIV/0!</v>
      </c>
      <c r="AI63" s="92">
        <f t="shared" si="55"/>
        <v>0</v>
      </c>
      <c r="AJ63" s="92">
        <f t="shared" si="55"/>
        <v>0</v>
      </c>
      <c r="AK63" s="230" t="e">
        <f t="shared" si="56"/>
        <v>#DIV/0!</v>
      </c>
      <c r="AL63" s="92">
        <f t="shared" si="57"/>
        <v>0</v>
      </c>
      <c r="AM63" s="230" t="e">
        <f t="shared" si="58"/>
        <v>#DIV/0!</v>
      </c>
      <c r="AN63" s="92">
        <f t="shared" si="59"/>
        <v>0</v>
      </c>
      <c r="AO63" s="230">
        <f t="shared" si="59"/>
        <v>0</v>
      </c>
      <c r="AP63" s="92">
        <f t="shared" si="59"/>
        <v>0</v>
      </c>
      <c r="AQ63" s="92">
        <f t="shared" si="59"/>
        <v>0</v>
      </c>
      <c r="AR63" s="230" t="e">
        <f t="shared" si="60"/>
        <v>#DIV/0!</v>
      </c>
      <c r="AS63" s="231">
        <f t="shared" si="61"/>
        <v>0</v>
      </c>
      <c r="AW63" s="76"/>
      <c r="AX63" s="57"/>
      <c r="AY63" s="73"/>
      <c r="AZ63" s="80"/>
      <c r="BA63" s="80"/>
      <c r="BB63" s="120"/>
      <c r="BC63" s="80"/>
      <c r="BD63" s="80"/>
      <c r="BE63" s="120"/>
      <c r="BF63" s="80"/>
      <c r="BG63" s="120"/>
      <c r="BH63" s="211"/>
      <c r="BI63" s="120"/>
      <c r="BJ63" s="211"/>
      <c r="BK63" s="211"/>
      <c r="BL63" s="120"/>
      <c r="BM63" s="211"/>
    </row>
    <row r="64" spans="1:65" ht="16" thickBot="1">
      <c r="A64" s="110">
        <v>26</v>
      </c>
      <c r="B64" s="216" t="s">
        <v>393</v>
      </c>
      <c r="C64" s="73">
        <v>41760</v>
      </c>
      <c r="D64" s="73" t="str">
        <f t="shared" si="39"/>
        <v>May-14</v>
      </c>
      <c r="E64" s="57" t="s">
        <v>173</v>
      </c>
      <c r="F64" t="s">
        <v>154</v>
      </c>
      <c r="I64" s="57" t="str">
        <f t="shared" si="37"/>
        <v>PIECEAllApr-12</v>
      </c>
      <c r="J64" s="76" t="str">
        <f t="shared" si="51"/>
        <v>PIECEAll41000</v>
      </c>
      <c r="K64" s="57" t="s">
        <v>345</v>
      </c>
      <c r="L64" s="73">
        <v>41000</v>
      </c>
      <c r="M64" s="124"/>
      <c r="N64" s="124"/>
      <c r="O64" s="68"/>
      <c r="P64" s="124"/>
      <c r="Q64" s="124"/>
      <c r="R64" s="68"/>
      <c r="S64" s="124"/>
      <c r="T64" s="68"/>
      <c r="U64" s="124"/>
      <c r="V64" s="284"/>
      <c r="W64" s="124"/>
      <c r="X64" s="124"/>
      <c r="Y64" s="68"/>
      <c r="Z64" s="124"/>
      <c r="AA64" s="284"/>
      <c r="AC64" s="229" t="s">
        <v>62</v>
      </c>
      <c r="AD64" s="82"/>
      <c r="AE64" s="82"/>
      <c r="AF64" s="82"/>
      <c r="AG64" s="82"/>
      <c r="AH64" s="82"/>
      <c r="AI64" s="82"/>
      <c r="AJ64" s="82"/>
      <c r="AK64" s="82"/>
      <c r="AL64" s="82"/>
      <c r="AM64" s="82"/>
      <c r="AN64" s="82"/>
      <c r="AO64" s="82"/>
      <c r="AP64" s="82"/>
      <c r="AQ64" s="82"/>
      <c r="AR64" s="82"/>
      <c r="AS64" s="232"/>
      <c r="AW64" s="76"/>
      <c r="AX64" s="57"/>
      <c r="AY64" s="73"/>
      <c r="AZ64" s="80"/>
      <c r="BA64" s="80"/>
      <c r="BB64" s="120"/>
      <c r="BC64" s="80"/>
      <c r="BD64" s="80"/>
      <c r="BE64" s="120"/>
      <c r="BF64" s="80"/>
      <c r="BG64" s="120"/>
      <c r="BH64" s="211"/>
      <c r="BI64" s="120"/>
      <c r="BJ64" s="211"/>
      <c r="BK64" s="211"/>
      <c r="BL64" s="120"/>
      <c r="BM64" s="211"/>
    </row>
    <row r="65" spans="1:65" ht="16" thickBot="1">
      <c r="A65" s="110">
        <v>27</v>
      </c>
      <c r="B65" s="216" t="s">
        <v>418</v>
      </c>
      <c r="C65" s="73">
        <v>41791</v>
      </c>
      <c r="D65" s="73" t="str">
        <f t="shared" si="39"/>
        <v>Jun-14</v>
      </c>
      <c r="E65" s="57" t="s">
        <v>174</v>
      </c>
      <c r="F65" t="s">
        <v>154</v>
      </c>
      <c r="I65" s="57" t="str">
        <f t="shared" si="37"/>
        <v>PIECECPP-FVApr-12</v>
      </c>
      <c r="J65" s="76" t="str">
        <f t="shared" si="51"/>
        <v>PIECECPP-FV41000</v>
      </c>
      <c r="K65" s="57" t="s">
        <v>346</v>
      </c>
      <c r="L65" s="73">
        <v>41000</v>
      </c>
      <c r="M65" s="124"/>
      <c r="N65" s="124"/>
      <c r="O65" s="68"/>
      <c r="P65" s="124"/>
      <c r="Q65" s="124"/>
      <c r="R65" s="68"/>
      <c r="S65" s="124"/>
      <c r="T65" s="68"/>
      <c r="U65" s="124"/>
      <c r="V65" s="284"/>
      <c r="W65" s="124"/>
      <c r="X65" s="124"/>
      <c r="Y65" s="68" t="e">
        <f>W65/X65</f>
        <v>#DIV/0!</v>
      </c>
      <c r="Z65" s="124"/>
      <c r="AA65" s="284"/>
      <c r="AC65" s="197" t="s">
        <v>41</v>
      </c>
      <c r="AD65" s="138"/>
      <c r="AE65" s="138"/>
      <c r="AF65" s="138"/>
      <c r="AG65" s="138"/>
      <c r="AH65" s="198" t="e">
        <f>IF(4*(AVERAGE(AH61:AH63))&gt;4,4,4*(AVERAGE(AH61:AH63)))</f>
        <v>#DIV/0!</v>
      </c>
      <c r="AI65" s="138"/>
      <c r="AJ65" s="138"/>
      <c r="AK65" s="198" t="e">
        <f>IF(4*(AVERAGE(AK61:AK63))&gt;4,4,4*(AVERAGE(AK61:AK63)))</f>
        <v>#DIV/0!</v>
      </c>
      <c r="AL65" s="138"/>
      <c r="AM65" s="198" t="e">
        <f>IF(4*(AVERAGE(AM61:AM63))&gt;4,4,4*(AVERAGE(AM61:AM63)))</f>
        <v>#DIV/0!</v>
      </c>
      <c r="AN65" s="138"/>
      <c r="AO65" s="198">
        <f>IF(4*(AVERAGE(AO61:AO63))&gt;4,4,4*(AVERAGE(AO61:AO63)))</f>
        <v>0</v>
      </c>
      <c r="AP65" s="138"/>
      <c r="AQ65" s="138"/>
      <c r="AR65" s="199">
        <f>IF(SUM(data!AQ61:AQ63)=0,0,4*(SUM(AP61:AP63)/SUM(AQ61:AQ63)))</f>
        <v>0</v>
      </c>
      <c r="AS65" s="232"/>
      <c r="AW65" s="76"/>
      <c r="AX65" s="57"/>
      <c r="AY65" s="73"/>
      <c r="AZ65" s="80"/>
      <c r="BA65" s="80"/>
      <c r="BB65" s="120"/>
      <c r="BC65" s="80"/>
      <c r="BD65" s="80"/>
      <c r="BE65" s="120"/>
      <c r="BF65" s="80"/>
      <c r="BG65" s="120"/>
      <c r="BH65" s="211"/>
      <c r="BI65" s="120"/>
      <c r="BJ65" s="211"/>
      <c r="BK65" s="211"/>
      <c r="BL65" s="120"/>
      <c r="BM65" s="211"/>
    </row>
    <row r="66" spans="1:65" ht="16" thickBot="1">
      <c r="A66" s="110">
        <v>28</v>
      </c>
      <c r="B66" s="216" t="s">
        <v>419</v>
      </c>
      <c r="C66" s="73">
        <v>41821</v>
      </c>
      <c r="D66" s="73" t="str">
        <f t="shared" si="39"/>
        <v>Jul-14</v>
      </c>
      <c r="E66" s="57" t="s">
        <v>175</v>
      </c>
      <c r="F66" s="57" t="s">
        <v>371</v>
      </c>
      <c r="I66" s="57" t="str">
        <f t="shared" si="37"/>
        <v>PIECEPCITApr-12</v>
      </c>
      <c r="J66" s="76" t="str">
        <f t="shared" si="51"/>
        <v>PIECEPCIT41000</v>
      </c>
      <c r="K66" s="57" t="s">
        <v>347</v>
      </c>
      <c r="L66" s="73">
        <v>41000</v>
      </c>
      <c r="M66" s="124"/>
      <c r="N66" s="124"/>
      <c r="O66" s="68"/>
      <c r="P66" s="124"/>
      <c r="Q66" s="124"/>
      <c r="R66" s="68"/>
      <c r="S66" s="260"/>
      <c r="T66" s="68"/>
      <c r="U66" s="124"/>
      <c r="V66" s="284"/>
      <c r="W66" s="124"/>
      <c r="X66" s="124"/>
      <c r="Y66" s="68"/>
      <c r="Z66" s="124"/>
      <c r="AA66" s="284"/>
      <c r="AC66" s="200" t="s">
        <v>42</v>
      </c>
      <c r="AD66" s="201"/>
      <c r="AE66" s="201"/>
      <c r="AF66" s="201"/>
      <c r="AG66" s="201"/>
      <c r="AH66" s="202" t="e">
        <f>IF(4*(AVERAGE(AH58:AH60))&gt;4,4,4*(AVERAGE(AH58:AH60)))</f>
        <v>#DIV/0!</v>
      </c>
      <c r="AI66" s="201"/>
      <c r="AJ66" s="201"/>
      <c r="AK66" s="202" t="e">
        <f>IF(4*(AVERAGE(AK58:AK60))&gt;4,4,4*(AVERAGE(AK58:AK60)))</f>
        <v>#DIV/0!</v>
      </c>
      <c r="AL66" s="201"/>
      <c r="AM66" s="202" t="e">
        <f>IF(4*(AVERAGE(AM58:AM60))&gt;4,4,4*(AVERAGE(AM58:AM60)))</f>
        <v>#DIV/0!</v>
      </c>
      <c r="AN66" s="201"/>
      <c r="AO66" s="202">
        <f>IF(4*(AVERAGE(AO58:AO60))&gt;4,4,4*(AVERAGE(AO58:AO60)))</f>
        <v>0</v>
      </c>
      <c r="AP66" s="201"/>
      <c r="AQ66" s="201"/>
      <c r="AR66" s="203">
        <f>IF(SUM(data!AQ58:AQ60)=0,0,4*(SUM(AP58:AP60)/SUM(AQ58:AQ60)))</f>
        <v>0</v>
      </c>
      <c r="AS66" s="232"/>
      <c r="AW66" s="76"/>
      <c r="AX66" s="57"/>
      <c r="AY66" s="73"/>
      <c r="AZ66" s="80"/>
      <c r="BA66" s="80"/>
      <c r="BB66" s="120"/>
      <c r="BC66" s="80"/>
      <c r="BD66" s="80"/>
      <c r="BE66" s="120"/>
      <c r="BF66" s="80"/>
      <c r="BG66" s="120"/>
      <c r="BH66" s="211"/>
      <c r="BI66" s="120"/>
      <c r="BJ66" s="211"/>
      <c r="BK66" s="211"/>
      <c r="BL66" s="120"/>
      <c r="BM66" s="211"/>
    </row>
    <row r="67" spans="1:65">
      <c r="A67" s="110">
        <v>29</v>
      </c>
      <c r="B67" s="216" t="s">
        <v>420</v>
      </c>
      <c r="C67" s="73">
        <v>41852</v>
      </c>
      <c r="D67" s="73" t="str">
        <f t="shared" si="39"/>
        <v>Aug-14</v>
      </c>
      <c r="E67" s="57" t="s">
        <v>176</v>
      </c>
      <c r="F67" s="57" t="s">
        <v>21</v>
      </c>
      <c r="I67" s="57" t="str">
        <f t="shared" si="37"/>
        <v>RiversideA-CRAApr-12</v>
      </c>
      <c r="J67" s="76" t="str">
        <f t="shared" si="51"/>
        <v>RiversideA-CRA41000</v>
      </c>
      <c r="K67" s="57" t="s">
        <v>361</v>
      </c>
      <c r="L67" s="73">
        <v>41000</v>
      </c>
      <c r="M67" s="124"/>
      <c r="N67" s="124"/>
      <c r="O67" s="68"/>
      <c r="P67" s="124"/>
      <c r="Q67" s="124"/>
      <c r="R67" s="68"/>
      <c r="S67" s="124"/>
      <c r="T67" s="68"/>
      <c r="U67" s="124"/>
      <c r="V67" s="284"/>
      <c r="W67" s="124"/>
      <c r="X67" s="124"/>
      <c r="Y67" s="68"/>
      <c r="Z67" s="124"/>
      <c r="AA67" s="284"/>
      <c r="AC67" s="229"/>
      <c r="AD67" s="82"/>
      <c r="AE67" s="82"/>
      <c r="AF67" s="82"/>
      <c r="AG67" s="82"/>
      <c r="AH67" s="82" t="s">
        <v>63</v>
      </c>
      <c r="AI67" s="82"/>
      <c r="AJ67" s="82"/>
      <c r="AK67" s="82" t="s">
        <v>63</v>
      </c>
      <c r="AL67" s="82"/>
      <c r="AM67" s="82" t="s">
        <v>63</v>
      </c>
      <c r="AN67" s="82"/>
      <c r="AO67" s="82"/>
      <c r="AP67" s="82"/>
      <c r="AQ67" s="82"/>
      <c r="AR67" s="82"/>
      <c r="AS67" s="232"/>
      <c r="AW67" s="76"/>
      <c r="AX67" s="57"/>
      <c r="AY67" s="73"/>
      <c r="AZ67" s="80"/>
      <c r="BA67" s="80"/>
      <c r="BB67" s="120"/>
      <c r="BC67" s="80"/>
      <c r="BD67" s="80"/>
      <c r="BE67" s="120"/>
      <c r="BF67" s="80"/>
      <c r="BG67" s="120"/>
      <c r="BH67" s="211"/>
      <c r="BI67" s="120"/>
      <c r="BJ67" s="211"/>
      <c r="BK67" s="211"/>
      <c r="BL67" s="120"/>
      <c r="BM67" s="211"/>
    </row>
    <row r="68" spans="1:65">
      <c r="A68" s="110">
        <v>30</v>
      </c>
      <c r="B68" s="216" t="s">
        <v>421</v>
      </c>
      <c r="C68" s="73">
        <v>41883</v>
      </c>
      <c r="D68" s="73" t="str">
        <f t="shared" si="39"/>
        <v>Sep-14</v>
      </c>
      <c r="E68" s="57" t="s">
        <v>177</v>
      </c>
      <c r="F68" s="57" t="s">
        <v>20</v>
      </c>
      <c r="I68" s="57" t="str">
        <f t="shared" si="37"/>
        <v>RiversideAllApr-12</v>
      </c>
      <c r="J68" s="76" t="str">
        <f t="shared" si="51"/>
        <v>RiversideAll41000</v>
      </c>
      <c r="K68" s="57" t="s">
        <v>362</v>
      </c>
      <c r="L68" s="73">
        <v>41000</v>
      </c>
      <c r="M68" s="124"/>
      <c r="N68" s="124"/>
      <c r="O68" s="68"/>
      <c r="P68" s="124"/>
      <c r="Q68" s="124"/>
      <c r="R68" s="68"/>
      <c r="S68" s="124"/>
      <c r="T68" s="68"/>
      <c r="U68" s="124"/>
      <c r="V68" s="284"/>
      <c r="W68" s="124"/>
      <c r="X68" s="124"/>
      <c r="Y68" s="68"/>
      <c r="Z68" s="124"/>
      <c r="AA68" s="284"/>
      <c r="AC68" s="229"/>
      <c r="AD68" s="82"/>
      <c r="AE68" s="82"/>
      <c r="AF68" s="82"/>
      <c r="AG68" s="82"/>
      <c r="AH68" s="230"/>
      <c r="AI68" s="82"/>
      <c r="AJ68" s="82"/>
      <c r="AK68" s="230"/>
      <c r="AL68" s="82"/>
      <c r="AM68" s="230"/>
      <c r="AN68" s="82"/>
      <c r="AO68" s="82"/>
      <c r="AP68" s="82"/>
      <c r="AQ68" s="82"/>
      <c r="AR68" s="82"/>
      <c r="AS68" s="232"/>
      <c r="AW68" s="76"/>
      <c r="AX68" s="57"/>
      <c r="AY68" s="73"/>
      <c r="AZ68" s="80"/>
      <c r="BA68" s="80"/>
      <c r="BB68" s="120"/>
      <c r="BC68" s="80"/>
      <c r="BD68" s="80"/>
      <c r="BE68" s="120"/>
      <c r="BF68" s="80"/>
      <c r="BG68" s="120"/>
      <c r="BH68" s="211"/>
      <c r="BI68" s="120"/>
      <c r="BJ68" s="211"/>
      <c r="BK68" s="211"/>
      <c r="BL68" s="120"/>
      <c r="BM68" s="211"/>
    </row>
    <row r="69" spans="1:65">
      <c r="A69" s="110">
        <v>31</v>
      </c>
      <c r="B69" s="216" t="s">
        <v>422</v>
      </c>
      <c r="C69" s="73">
        <v>41913</v>
      </c>
      <c r="D69" s="73" t="str">
        <f t="shared" si="39"/>
        <v>Oct-14</v>
      </c>
      <c r="E69" s="57" t="s">
        <v>178</v>
      </c>
      <c r="F69" s="57" t="s">
        <v>5</v>
      </c>
      <c r="I69" s="57" t="str">
        <f t="shared" si="37"/>
        <v>TFCCAllApr-12</v>
      </c>
      <c r="J69" s="76" t="str">
        <f t="shared" si="51"/>
        <v>TFCCAll41000</v>
      </c>
      <c r="K69" s="57" t="s">
        <v>366</v>
      </c>
      <c r="L69" s="73">
        <v>41000</v>
      </c>
      <c r="M69" s="124"/>
      <c r="N69" s="124"/>
      <c r="O69" s="68"/>
      <c r="P69" s="124"/>
      <c r="Q69" s="124"/>
      <c r="R69" s="68"/>
      <c r="S69" s="124"/>
      <c r="T69" s="68"/>
      <c r="U69" s="124"/>
      <c r="V69" s="284"/>
      <c r="W69" s="124"/>
      <c r="X69" s="124"/>
      <c r="Y69" s="68" t="e">
        <f>W69/X69</f>
        <v>#DIV/0!</v>
      </c>
      <c r="Z69" s="124"/>
      <c r="AA69" s="284"/>
      <c r="AC69" s="229"/>
      <c r="AD69" s="82"/>
      <c r="AE69" s="82"/>
      <c r="AF69" s="82"/>
      <c r="AG69" s="82"/>
      <c r="AH69" s="230"/>
      <c r="AI69" s="82"/>
      <c r="AJ69" s="82"/>
      <c r="AK69" s="230"/>
      <c r="AL69" s="82"/>
      <c r="AM69" s="230"/>
      <c r="AN69" s="82"/>
      <c r="AO69" s="82"/>
      <c r="AP69" s="82"/>
      <c r="AQ69" s="82"/>
      <c r="AR69" s="82"/>
      <c r="AS69" s="232"/>
    </row>
    <row r="70" spans="1:65">
      <c r="A70" s="110">
        <v>32</v>
      </c>
      <c r="B70" s="216" t="s">
        <v>423</v>
      </c>
      <c r="C70" s="73">
        <v>41944</v>
      </c>
      <c r="D70" s="73" t="str">
        <f t="shared" si="39"/>
        <v>Nov-14</v>
      </c>
      <c r="E70" s="57" t="s">
        <v>179</v>
      </c>
      <c r="F70" s="57" t="s">
        <v>6</v>
      </c>
      <c r="I70" s="57" t="str">
        <f t="shared" si="37"/>
        <v>TFCCTIPApr-12</v>
      </c>
      <c r="J70" s="76" t="str">
        <f t="shared" si="51"/>
        <v>TFCCTIP41000</v>
      </c>
      <c r="K70" s="57" t="s">
        <v>365</v>
      </c>
      <c r="L70" s="73">
        <v>41000</v>
      </c>
      <c r="M70" s="124"/>
      <c r="N70" s="124"/>
      <c r="O70" s="68"/>
      <c r="P70" s="124"/>
      <c r="Q70" s="124"/>
      <c r="R70" s="68"/>
      <c r="S70" s="124"/>
      <c r="T70" s="68"/>
      <c r="U70" s="124"/>
      <c r="V70" s="284"/>
      <c r="W70" s="124"/>
      <c r="X70" s="124"/>
      <c r="Y70" s="68" t="e">
        <f>W70/X70</f>
        <v>#DIV/0!</v>
      </c>
      <c r="Z70" s="124"/>
      <c r="AA70" s="284"/>
      <c r="AC70" s="229"/>
      <c r="AD70" s="82"/>
      <c r="AE70" s="82"/>
      <c r="AF70" s="82"/>
      <c r="AG70" s="82"/>
      <c r="AH70" s="230"/>
      <c r="AI70" s="82"/>
      <c r="AJ70" s="82"/>
      <c r="AK70" s="230"/>
      <c r="AL70" s="82"/>
      <c r="AM70" s="230"/>
      <c r="AN70" s="82"/>
      <c r="AO70" s="82"/>
      <c r="AP70" s="82"/>
      <c r="AQ70" s="82"/>
      <c r="AR70" s="82"/>
      <c r="AS70" s="232"/>
    </row>
    <row r="71" spans="1:65">
      <c r="A71" s="110">
        <v>33</v>
      </c>
      <c r="B71" s="216" t="s">
        <v>424</v>
      </c>
      <c r="C71" s="73">
        <v>41974</v>
      </c>
      <c r="D71" s="73" t="str">
        <f t="shared" si="39"/>
        <v>Dec-14</v>
      </c>
      <c r="E71" s="57" t="s">
        <v>180</v>
      </c>
      <c r="F71" s="57" t="s">
        <v>154</v>
      </c>
      <c r="I71" s="57" t="str">
        <f t="shared" si="37"/>
        <v>UniversalAllApr-12</v>
      </c>
      <c r="J71" s="76" t="str">
        <f t="shared" si="51"/>
        <v>UniversalAll41000</v>
      </c>
      <c r="K71" s="57" t="s">
        <v>348</v>
      </c>
      <c r="L71" s="73">
        <v>41000</v>
      </c>
      <c r="M71" s="124"/>
      <c r="N71" s="124"/>
      <c r="O71" s="68"/>
      <c r="P71" s="124"/>
      <c r="Q71" s="124"/>
      <c r="R71" s="68"/>
      <c r="S71" s="124"/>
      <c r="T71" s="68"/>
      <c r="U71" s="124"/>
      <c r="V71" s="284"/>
      <c r="W71" s="124"/>
      <c r="X71" s="124"/>
      <c r="Y71" s="68" t="e">
        <f>W71/X71</f>
        <v>#DIV/0!</v>
      </c>
      <c r="Z71" s="124"/>
      <c r="AA71" s="284"/>
      <c r="AC71" s="229" t="str">
        <f>"All MST ProvidersMST"&amp;$H6</f>
        <v>All MST ProvidersMST43009</v>
      </c>
      <c r="AD71" s="82"/>
      <c r="AE71" s="82"/>
      <c r="AF71" s="82"/>
      <c r="AG71" s="82"/>
      <c r="AH71" s="91"/>
      <c r="AI71" s="82"/>
      <c r="AJ71" s="82"/>
      <c r="AK71" s="91"/>
      <c r="AL71" s="82"/>
      <c r="AM71" s="91"/>
      <c r="AN71" s="82"/>
      <c r="AO71" s="82"/>
      <c r="AP71" s="82"/>
      <c r="AQ71" s="82"/>
      <c r="AR71" s="82"/>
      <c r="AS71" s="232"/>
    </row>
    <row r="72" spans="1:65">
      <c r="A72" s="110">
        <v>34</v>
      </c>
      <c r="B72" s="216" t="s">
        <v>425</v>
      </c>
      <c r="C72" s="73">
        <v>42005</v>
      </c>
      <c r="D72" s="73" t="str">
        <f t="shared" si="39"/>
        <v>Jan-15</v>
      </c>
      <c r="E72" s="57" t="s">
        <v>181</v>
      </c>
      <c r="F72" s="57" t="s">
        <v>154</v>
      </c>
      <c r="I72" s="57" t="str">
        <f t="shared" si="37"/>
        <v>UniversalCPP-FVApr-12</v>
      </c>
      <c r="J72" s="76" t="str">
        <f t="shared" si="51"/>
        <v>UniversalCPP-FV41000</v>
      </c>
      <c r="K72" s="56" t="s">
        <v>350</v>
      </c>
      <c r="L72" s="73">
        <v>41000</v>
      </c>
      <c r="M72" s="124"/>
      <c r="N72" s="124"/>
      <c r="O72" s="68"/>
      <c r="P72" s="124"/>
      <c r="Q72" s="124"/>
      <c r="R72" s="68"/>
      <c r="S72" s="260"/>
      <c r="T72" s="68"/>
      <c r="U72" s="124"/>
      <c r="V72" s="284"/>
      <c r="W72" s="124"/>
      <c r="X72" s="124"/>
      <c r="Y72" s="68"/>
      <c r="Z72" s="124"/>
      <c r="AA72" s="284"/>
      <c r="AC72" s="229" t="str">
        <f>"All MST ProvidersMST"&amp;$H7</f>
        <v>All MST ProvidersMST43040</v>
      </c>
      <c r="AD72" s="82"/>
      <c r="AE72" s="82"/>
      <c r="AF72" s="82"/>
      <c r="AG72" s="82"/>
      <c r="AH72" s="91"/>
      <c r="AI72" s="82"/>
      <c r="AJ72" s="82"/>
      <c r="AK72" s="91"/>
      <c r="AL72" s="82"/>
      <c r="AM72" s="91"/>
      <c r="AN72" s="82"/>
      <c r="AO72" s="82"/>
      <c r="AP72" s="82"/>
      <c r="AQ72" s="82"/>
      <c r="AR72" s="82"/>
      <c r="AS72" s="232"/>
    </row>
    <row r="73" spans="1:65">
      <c r="A73" s="110">
        <v>35</v>
      </c>
      <c r="B73" s="216" t="s">
        <v>426</v>
      </c>
      <c r="C73" s="73">
        <v>42036</v>
      </c>
      <c r="D73" s="73" t="str">
        <f t="shared" si="39"/>
        <v>Feb-15</v>
      </c>
      <c r="E73" s="57" t="s">
        <v>182</v>
      </c>
      <c r="F73" s="57" t="s">
        <v>154</v>
      </c>
      <c r="I73" s="57" t="str">
        <f t="shared" si="37"/>
        <v>UniversalTF-CBTApr-12</v>
      </c>
      <c r="J73" s="76" t="str">
        <f t="shared" si="51"/>
        <v>UniversalTF-CBT41000</v>
      </c>
      <c r="K73" s="57" t="s">
        <v>349</v>
      </c>
      <c r="L73" s="73">
        <v>41000</v>
      </c>
      <c r="M73" s="124"/>
      <c r="N73" s="124"/>
      <c r="O73" s="68"/>
      <c r="P73" s="124"/>
      <c r="Q73" s="124"/>
      <c r="R73" s="68"/>
      <c r="S73" s="124"/>
      <c r="T73" s="68"/>
      <c r="U73" s="124"/>
      <c r="V73" s="284"/>
      <c r="W73" s="124"/>
      <c r="X73" s="124"/>
      <c r="Y73" s="68" t="e">
        <f>W73/X73</f>
        <v>#DIV/0!</v>
      </c>
      <c r="Z73" s="124"/>
      <c r="AA73" s="284"/>
      <c r="AC73" s="229" t="str">
        <f>"All MST ProvidersMST"&amp;$H8</f>
        <v>All MST ProvidersMST43070</v>
      </c>
      <c r="AD73" s="82"/>
      <c r="AE73" s="82"/>
      <c r="AF73" s="82"/>
      <c r="AG73" s="82"/>
      <c r="AH73" s="91"/>
      <c r="AI73" s="82"/>
      <c r="AJ73" s="82"/>
      <c r="AK73" s="91"/>
      <c r="AL73" s="82"/>
      <c r="AM73" s="91"/>
      <c r="AN73" s="82"/>
      <c r="AO73" s="82"/>
      <c r="AP73" s="82"/>
      <c r="AQ73" s="82"/>
      <c r="AR73" s="82"/>
      <c r="AS73" s="232"/>
    </row>
    <row r="74" spans="1:65" ht="16" thickBot="1">
      <c r="A74" s="110">
        <v>36</v>
      </c>
      <c r="B74" s="216" t="s">
        <v>427</v>
      </c>
      <c r="C74" s="73">
        <v>42064</v>
      </c>
      <c r="D74" s="73" t="str">
        <f t="shared" si="39"/>
        <v>Mar-15</v>
      </c>
      <c r="E74" s="57" t="s">
        <v>183</v>
      </c>
      <c r="F74" s="57" t="s">
        <v>154</v>
      </c>
      <c r="I74" s="57" t="str">
        <f t="shared" si="37"/>
        <v>UniversalTIPApr-12</v>
      </c>
      <c r="J74" s="76" t="str">
        <f t="shared" si="51"/>
        <v>UniversalTIP41000</v>
      </c>
      <c r="K74" s="57" t="s">
        <v>351</v>
      </c>
      <c r="L74" s="73">
        <v>41000</v>
      </c>
      <c r="M74" s="124"/>
      <c r="N74" s="124"/>
      <c r="O74" s="68"/>
      <c r="P74" s="124"/>
      <c r="Q74" s="124"/>
      <c r="R74" s="68"/>
      <c r="S74" s="260"/>
      <c r="T74" s="68"/>
      <c r="U74" s="124"/>
      <c r="V74" s="284"/>
      <c r="W74" s="124"/>
      <c r="X74" s="124"/>
      <c r="Y74" s="68"/>
      <c r="Z74" s="124"/>
      <c r="AA74" s="284"/>
      <c r="AC74" s="233" t="s">
        <v>62</v>
      </c>
      <c r="AD74" s="234"/>
      <c r="AE74" s="234"/>
      <c r="AF74" s="234"/>
      <c r="AG74" s="234"/>
      <c r="AH74" s="235" t="e">
        <f>ROUND(SUM(data!AF58:AF63)/SUM(data!AG58:AG63),2)</f>
        <v>#DIV/0!</v>
      </c>
      <c r="AI74" s="234">
        <f>SUMIF(data!AJ58:AJ63,"&gt;0",data!AI58:AI63)</f>
        <v>0</v>
      </c>
      <c r="AJ74" s="234">
        <f>SUMIF(data!AJ58:AJ63,"&gt;0",data!AJ58:AJ63)</f>
        <v>0</v>
      </c>
      <c r="AK74" s="235" t="e">
        <f>ROUND(AI74/AJ74,2)</f>
        <v>#DIV/0!</v>
      </c>
      <c r="AL74" s="234">
        <f>SUMIF(data!AL58:AL63,"&gt;0",data!AL58:AL63)</f>
        <v>0</v>
      </c>
      <c r="AM74" s="235" t="e">
        <f>ROUND(AJ74/AL74,2)</f>
        <v>#DIV/0!</v>
      </c>
      <c r="AN74" s="234"/>
      <c r="AO74" s="234"/>
      <c r="AP74" s="234"/>
      <c r="AQ74" s="234"/>
      <c r="AR74" s="234"/>
      <c r="AS74" s="236"/>
    </row>
    <row r="75" spans="1:65">
      <c r="A75" s="110">
        <v>37</v>
      </c>
      <c r="B75" s="216" t="s">
        <v>394</v>
      </c>
      <c r="C75" s="73">
        <v>42095</v>
      </c>
      <c r="D75" s="73" t="str">
        <f t="shared" si="39"/>
        <v>Apr-15</v>
      </c>
      <c r="E75" s="57" t="s">
        <v>184</v>
      </c>
      <c r="F75" s="57" t="s">
        <v>154</v>
      </c>
      <c r="I75" s="57" t="str">
        <f t="shared" si="37"/>
        <v>Youth VillagesAllApr-12</v>
      </c>
      <c r="J75" s="76" t="str">
        <f t="shared" si="51"/>
        <v>Youth VillagesAll41000</v>
      </c>
      <c r="K75" s="57" t="s">
        <v>352</v>
      </c>
      <c r="L75" s="73">
        <v>41000</v>
      </c>
      <c r="M75" s="124"/>
      <c r="N75" s="124"/>
      <c r="O75" s="68"/>
      <c r="P75" s="124"/>
      <c r="Q75" s="124"/>
      <c r="R75" s="68"/>
      <c r="S75" s="124"/>
      <c r="T75" s="68"/>
      <c r="U75" s="124"/>
      <c r="V75" s="284"/>
      <c r="W75" s="124">
        <v>9</v>
      </c>
      <c r="X75" s="124">
        <v>12</v>
      </c>
      <c r="Y75" s="68">
        <f>W75/X75</f>
        <v>0.75</v>
      </c>
      <c r="Z75" s="124"/>
      <c r="AA75" s="284"/>
    </row>
    <row r="76" spans="1:65" ht="16" thickBot="1">
      <c r="A76" s="110">
        <v>38</v>
      </c>
      <c r="B76" s="216" t="s">
        <v>428</v>
      </c>
      <c r="C76" s="73">
        <v>42125</v>
      </c>
      <c r="D76" s="73" t="str">
        <f t="shared" si="39"/>
        <v>May-15</v>
      </c>
      <c r="E76" s="57" t="s">
        <v>185</v>
      </c>
      <c r="F76" s="57" t="s">
        <v>154</v>
      </c>
      <c r="I76" s="57" t="str">
        <f t="shared" si="37"/>
        <v>Youth VillagesMSTApr-12</v>
      </c>
      <c r="J76" s="76" t="str">
        <f t="shared" si="51"/>
        <v>Youth VillagesMST41000</v>
      </c>
      <c r="K76" s="57" t="s">
        <v>353</v>
      </c>
      <c r="L76" s="73">
        <v>41000</v>
      </c>
      <c r="M76" s="124"/>
      <c r="N76" s="124"/>
      <c r="O76" s="68"/>
      <c r="P76" s="124"/>
      <c r="Q76" s="124"/>
      <c r="R76" s="68"/>
      <c r="S76" s="124"/>
      <c r="T76" s="68"/>
      <c r="U76" s="124"/>
      <c r="V76" s="284"/>
      <c r="W76" s="124">
        <v>9</v>
      </c>
      <c r="X76" s="124">
        <v>12</v>
      </c>
      <c r="Y76" s="68">
        <f>W76/X76</f>
        <v>0.75</v>
      </c>
      <c r="Z76" s="124"/>
      <c r="AA76" s="284"/>
    </row>
    <row r="77" spans="1:65">
      <c r="A77" s="110">
        <v>39</v>
      </c>
      <c r="B77" s="216" t="s">
        <v>429</v>
      </c>
      <c r="C77" s="73">
        <v>42156</v>
      </c>
      <c r="D77" s="73" t="str">
        <f t="shared" si="39"/>
        <v>Jun-15</v>
      </c>
      <c r="E77" s="57" t="s">
        <v>186</v>
      </c>
      <c r="F77" s="57" t="s">
        <v>154</v>
      </c>
      <c r="I77" s="57" t="str">
        <f t="shared" si="37"/>
        <v>Youth VillagesMST-PSBApr-12</v>
      </c>
      <c r="J77" s="76" t="str">
        <f t="shared" si="51"/>
        <v>Youth VillagesMST-PSB41000</v>
      </c>
      <c r="K77" s="57" t="s">
        <v>354</v>
      </c>
      <c r="L77" s="73">
        <v>41000</v>
      </c>
      <c r="M77" s="124"/>
      <c r="N77" s="124"/>
      <c r="O77" s="68"/>
      <c r="P77" s="124"/>
      <c r="Q77" s="124"/>
      <c r="R77" s="68"/>
      <c r="S77" s="260"/>
      <c r="T77" s="68"/>
      <c r="U77" s="124"/>
      <c r="V77" s="284"/>
      <c r="W77" s="124"/>
      <c r="X77" s="124"/>
      <c r="Y77" s="68"/>
      <c r="Z77" s="124"/>
      <c r="AA77" s="284"/>
      <c r="AC77" s="224" t="str">
        <f t="shared" ref="AC77:AC82" si="62">"All MST-PSB ProvidersMST-PSB"&amp;$H3</f>
        <v>All MST-PSB ProvidersMST-PSB42917</v>
      </c>
      <c r="AD77" s="225"/>
      <c r="AE77" s="225"/>
      <c r="AF77" s="226">
        <f t="shared" ref="AF77:AG82" si="63">SUMIF($J$22:$J$10000,$AC77,M$22:M$10000)</f>
        <v>0</v>
      </c>
      <c r="AG77" s="226">
        <f t="shared" si="63"/>
        <v>0</v>
      </c>
      <c r="AH77" s="227" t="e">
        <f t="shared" ref="AH77:AH82" si="64">AF77/AG77</f>
        <v>#DIV/0!</v>
      </c>
      <c r="AI77" s="226">
        <f t="shared" ref="AI77:AJ82" si="65">SUMIF($J$22:$J$10000,$AC77,P$22:P$10000)</f>
        <v>0</v>
      </c>
      <c r="AJ77" s="226">
        <f t="shared" si="65"/>
        <v>0</v>
      </c>
      <c r="AK77" s="227" t="e">
        <f t="shared" ref="AK77:AK82" si="66">AI77/AJ77</f>
        <v>#DIV/0!</v>
      </c>
      <c r="AL77" s="226">
        <f t="shared" ref="AL77:AL82" si="67">SUMIF($J$22:$J$10000,$AC77,S$22:S$10000)</f>
        <v>0</v>
      </c>
      <c r="AM77" s="227" t="e">
        <f t="shared" ref="AM77:AM82" si="68">AJ77/AL77</f>
        <v>#DIV/0!</v>
      </c>
      <c r="AN77" s="226">
        <f t="shared" ref="AN77:AQ82" si="69">SUMIF($J$22:$J$10000,$AC77,U$22:U$10000)</f>
        <v>0</v>
      </c>
      <c r="AO77" s="227">
        <f t="shared" si="69"/>
        <v>0</v>
      </c>
      <c r="AP77" s="226">
        <f t="shared" si="69"/>
        <v>0</v>
      </c>
      <c r="AQ77" s="226">
        <f t="shared" si="69"/>
        <v>0</v>
      </c>
      <c r="AR77" s="227" t="e">
        <f t="shared" ref="AR77:AR82" si="70">AP77/AQ77</f>
        <v>#DIV/0!</v>
      </c>
      <c r="AS77" s="228">
        <f t="shared" ref="AS77:AS82" si="71">SUMIF($J$22:$J$10000,$AC77,Z$22:Z$10000)</f>
        <v>0</v>
      </c>
    </row>
    <row r="78" spans="1:65">
      <c r="A78" s="110">
        <v>40</v>
      </c>
      <c r="B78" s="216" t="s">
        <v>430</v>
      </c>
      <c r="C78" s="73">
        <v>42186</v>
      </c>
      <c r="D78" s="73" t="str">
        <f t="shared" si="39"/>
        <v>Jul-15</v>
      </c>
      <c r="E78" s="57" t="s">
        <v>187</v>
      </c>
      <c r="F78" s="57" t="s">
        <v>154</v>
      </c>
      <c r="I78" s="57" t="str">
        <f t="shared" ref="I78:I133" si="72">K78&amp;"Jun-12"</f>
        <v>Adoptions TogetherAllJun-12</v>
      </c>
      <c r="J78" s="76" t="str">
        <f t="shared" si="51"/>
        <v>Adoptions TogetherAll41030</v>
      </c>
      <c r="K78" s="57" t="s">
        <v>318</v>
      </c>
      <c r="L78" s="73">
        <v>41030</v>
      </c>
      <c r="M78" s="124"/>
      <c r="N78" s="124"/>
      <c r="O78" s="68"/>
      <c r="P78" s="124"/>
      <c r="Q78" s="124"/>
      <c r="R78" s="68"/>
      <c r="S78" s="124"/>
      <c r="T78" s="68"/>
      <c r="U78" s="124"/>
      <c r="V78" s="284"/>
      <c r="W78" s="124"/>
      <c r="X78" s="124"/>
      <c r="Y78" s="68"/>
      <c r="Z78" s="124"/>
      <c r="AA78" s="284"/>
      <c r="AC78" s="229" t="str">
        <f t="shared" si="62"/>
        <v>All MST-PSB ProvidersMST-PSB42948</v>
      </c>
      <c r="AD78" s="82"/>
      <c r="AE78" s="82"/>
      <c r="AF78" s="92">
        <f t="shared" si="63"/>
        <v>0</v>
      </c>
      <c r="AG78" s="92">
        <f t="shared" si="63"/>
        <v>0</v>
      </c>
      <c r="AH78" s="230" t="e">
        <f t="shared" si="64"/>
        <v>#DIV/0!</v>
      </c>
      <c r="AI78" s="92">
        <f t="shared" si="65"/>
        <v>0</v>
      </c>
      <c r="AJ78" s="92">
        <f t="shared" si="65"/>
        <v>0</v>
      </c>
      <c r="AK78" s="230" t="e">
        <f t="shared" si="66"/>
        <v>#DIV/0!</v>
      </c>
      <c r="AL78" s="92">
        <f t="shared" si="67"/>
        <v>0</v>
      </c>
      <c r="AM78" s="230" t="e">
        <f t="shared" si="68"/>
        <v>#DIV/0!</v>
      </c>
      <c r="AN78" s="92">
        <f t="shared" si="69"/>
        <v>0</v>
      </c>
      <c r="AO78" s="230">
        <f t="shared" si="69"/>
        <v>0</v>
      </c>
      <c r="AP78" s="92">
        <f t="shared" si="69"/>
        <v>0</v>
      </c>
      <c r="AQ78" s="92">
        <f t="shared" si="69"/>
        <v>0</v>
      </c>
      <c r="AR78" s="230" t="e">
        <f t="shared" si="70"/>
        <v>#DIV/0!</v>
      </c>
      <c r="AS78" s="231">
        <f t="shared" si="71"/>
        <v>0</v>
      </c>
    </row>
    <row r="79" spans="1:65">
      <c r="A79" s="110">
        <v>41</v>
      </c>
      <c r="B79" s="216" t="s">
        <v>431</v>
      </c>
      <c r="C79" s="73">
        <v>42217</v>
      </c>
      <c r="D79" s="73" t="str">
        <f t="shared" si="39"/>
        <v>Aug-15</v>
      </c>
      <c r="E79" s="57" t="s">
        <v>188</v>
      </c>
      <c r="F79" s="57" t="s">
        <v>154</v>
      </c>
      <c r="I79" s="57" t="str">
        <f t="shared" si="72"/>
        <v>Adoptions TogetherCPP-FVJun-12</v>
      </c>
      <c r="J79" s="76" t="str">
        <f t="shared" si="51"/>
        <v>Adoptions TogetherCPP-FV41030</v>
      </c>
      <c r="K79" s="57" t="s">
        <v>317</v>
      </c>
      <c r="L79" s="73">
        <v>41030</v>
      </c>
      <c r="M79" s="124"/>
      <c r="N79" s="124"/>
      <c r="O79" s="68"/>
      <c r="P79" s="124"/>
      <c r="Q79" s="124"/>
      <c r="R79" s="68"/>
      <c r="S79" s="124"/>
      <c r="T79" s="68"/>
      <c r="U79" s="124"/>
      <c r="V79" s="284"/>
      <c r="W79" s="124"/>
      <c r="X79" s="124"/>
      <c r="Y79" s="68"/>
      <c r="Z79" s="124"/>
      <c r="AA79" s="284"/>
      <c r="AC79" s="229" t="str">
        <f t="shared" si="62"/>
        <v>All MST-PSB ProvidersMST-PSB42979</v>
      </c>
      <c r="AD79" s="82"/>
      <c r="AE79" s="82"/>
      <c r="AF79" s="92">
        <f t="shared" si="63"/>
        <v>0</v>
      </c>
      <c r="AG79" s="92">
        <f t="shared" si="63"/>
        <v>0</v>
      </c>
      <c r="AH79" s="230" t="e">
        <f t="shared" si="64"/>
        <v>#DIV/0!</v>
      </c>
      <c r="AI79" s="92">
        <f t="shared" si="65"/>
        <v>0</v>
      </c>
      <c r="AJ79" s="92">
        <f t="shared" si="65"/>
        <v>0</v>
      </c>
      <c r="AK79" s="230" t="e">
        <f t="shared" si="66"/>
        <v>#DIV/0!</v>
      </c>
      <c r="AL79" s="92">
        <f t="shared" si="67"/>
        <v>0</v>
      </c>
      <c r="AM79" s="230" t="e">
        <f t="shared" si="68"/>
        <v>#DIV/0!</v>
      </c>
      <c r="AN79" s="92">
        <f t="shared" si="69"/>
        <v>0</v>
      </c>
      <c r="AO79" s="230">
        <f t="shared" si="69"/>
        <v>0</v>
      </c>
      <c r="AP79" s="92">
        <f t="shared" si="69"/>
        <v>0</v>
      </c>
      <c r="AQ79" s="92">
        <f t="shared" si="69"/>
        <v>0</v>
      </c>
      <c r="AR79" s="230" t="e">
        <f t="shared" si="70"/>
        <v>#DIV/0!</v>
      </c>
      <c r="AS79" s="231">
        <f t="shared" si="71"/>
        <v>0</v>
      </c>
    </row>
    <row r="80" spans="1:65">
      <c r="A80" s="110">
        <v>42</v>
      </c>
      <c r="B80" s="216" t="s">
        <v>432</v>
      </c>
      <c r="C80" s="73">
        <v>42248</v>
      </c>
      <c r="D80" s="73" t="str">
        <f t="shared" si="39"/>
        <v>Sep-15</v>
      </c>
      <c r="E80" s="57" t="s">
        <v>189</v>
      </c>
      <c r="F80" s="57" t="s">
        <v>154</v>
      </c>
      <c r="I80" s="57" t="str">
        <f t="shared" si="72"/>
        <v>All A-CRA ProvidersA-CRAJun-12</v>
      </c>
      <c r="J80" s="76" t="str">
        <f t="shared" si="51"/>
        <v>All A-CRA ProvidersA-CRA41030</v>
      </c>
      <c r="K80" s="57" t="s">
        <v>379</v>
      </c>
      <c r="L80" s="73">
        <v>41030</v>
      </c>
      <c r="M80" s="258">
        <v>0</v>
      </c>
      <c r="N80" s="258">
        <v>0</v>
      </c>
      <c r="O80" s="68" t="e">
        <f>M80/N80</f>
        <v>#DIV/0!</v>
      </c>
      <c r="P80" s="258">
        <v>0</v>
      </c>
      <c r="Q80" s="258">
        <v>0</v>
      </c>
      <c r="R80" s="68"/>
      <c r="S80" s="258">
        <v>0</v>
      </c>
      <c r="T80" s="68" t="e">
        <f>P80/S80</f>
        <v>#DIV/0!</v>
      </c>
      <c r="U80" s="258">
        <v>0</v>
      </c>
      <c r="V80" s="284"/>
      <c r="W80" s="258">
        <v>0</v>
      </c>
      <c r="X80" s="258">
        <v>0</v>
      </c>
      <c r="Y80" s="68" t="e">
        <f t="shared" ref="Y80:Y92" si="73">W80/X80</f>
        <v>#DIV/0!</v>
      </c>
      <c r="Z80" s="258">
        <v>0</v>
      </c>
      <c r="AA80" s="284">
        <v>0</v>
      </c>
      <c r="AC80" s="229" t="str">
        <f t="shared" si="62"/>
        <v>All MST-PSB ProvidersMST-PSB43009</v>
      </c>
      <c r="AD80" s="82"/>
      <c r="AE80" s="82"/>
      <c r="AF80" s="92">
        <f t="shared" si="63"/>
        <v>0</v>
      </c>
      <c r="AG80" s="92">
        <f t="shared" si="63"/>
        <v>0</v>
      </c>
      <c r="AH80" s="230" t="e">
        <f t="shared" si="64"/>
        <v>#DIV/0!</v>
      </c>
      <c r="AI80" s="92">
        <f t="shared" si="65"/>
        <v>0</v>
      </c>
      <c r="AJ80" s="92">
        <f t="shared" si="65"/>
        <v>0</v>
      </c>
      <c r="AK80" s="230" t="e">
        <f t="shared" si="66"/>
        <v>#DIV/0!</v>
      </c>
      <c r="AL80" s="92">
        <f t="shared" si="67"/>
        <v>0</v>
      </c>
      <c r="AM80" s="230" t="e">
        <f t="shared" si="68"/>
        <v>#DIV/0!</v>
      </c>
      <c r="AN80" s="92">
        <f t="shared" si="69"/>
        <v>0</v>
      </c>
      <c r="AO80" s="230">
        <f t="shared" si="69"/>
        <v>0</v>
      </c>
      <c r="AP80" s="92">
        <f t="shared" si="69"/>
        <v>0</v>
      </c>
      <c r="AQ80" s="92">
        <f t="shared" si="69"/>
        <v>0</v>
      </c>
      <c r="AR80" s="230" t="e">
        <f t="shared" si="70"/>
        <v>#DIV/0!</v>
      </c>
      <c r="AS80" s="231">
        <f t="shared" si="71"/>
        <v>0</v>
      </c>
    </row>
    <row r="81" spans="1:45">
      <c r="A81" s="110">
        <v>43</v>
      </c>
      <c r="B81" s="216" t="s">
        <v>722</v>
      </c>
      <c r="C81" s="73">
        <v>42278</v>
      </c>
      <c r="D81" s="73" t="str">
        <f t="shared" si="39"/>
        <v>Oct-15</v>
      </c>
      <c r="E81" s="57" t="s">
        <v>190</v>
      </c>
      <c r="F81" s="57" t="s">
        <v>154</v>
      </c>
      <c r="I81" s="57" t="str">
        <f t="shared" si="72"/>
        <v>All CPP-FV ProvidersCPP-FVJun-12</v>
      </c>
      <c r="J81" s="57" t="str">
        <f t="shared" si="51"/>
        <v>All CPP-FV ProvidersCPP-FV41030</v>
      </c>
      <c r="K81" s="57" t="s">
        <v>373</v>
      </c>
      <c r="L81" s="73">
        <v>41030</v>
      </c>
      <c r="M81" s="258">
        <v>0</v>
      </c>
      <c r="N81" s="258">
        <v>0</v>
      </c>
      <c r="O81" s="68" t="e">
        <f>M81/N81</f>
        <v>#DIV/0!</v>
      </c>
      <c r="P81" s="258">
        <v>0</v>
      </c>
      <c r="Q81" s="258">
        <v>0</v>
      </c>
      <c r="R81" s="68"/>
      <c r="S81" s="258">
        <v>0</v>
      </c>
      <c r="T81" s="68" t="e">
        <f>P81/S81</f>
        <v>#DIV/0!</v>
      </c>
      <c r="U81" s="258">
        <v>0</v>
      </c>
      <c r="V81" s="284"/>
      <c r="W81" s="258">
        <v>0</v>
      </c>
      <c r="X81" s="258">
        <v>0</v>
      </c>
      <c r="Y81" s="68" t="e">
        <f t="shared" si="73"/>
        <v>#DIV/0!</v>
      </c>
      <c r="Z81" s="258">
        <v>0</v>
      </c>
      <c r="AA81" s="284" t="e">
        <v>#DIV/0!</v>
      </c>
      <c r="AC81" s="229" t="str">
        <f t="shared" si="62"/>
        <v>All MST-PSB ProvidersMST-PSB43040</v>
      </c>
      <c r="AD81" s="82"/>
      <c r="AE81" s="82"/>
      <c r="AF81" s="92">
        <f t="shared" si="63"/>
        <v>0</v>
      </c>
      <c r="AG81" s="92">
        <f t="shared" si="63"/>
        <v>0</v>
      </c>
      <c r="AH81" s="230" t="e">
        <f t="shared" si="64"/>
        <v>#DIV/0!</v>
      </c>
      <c r="AI81" s="92">
        <f t="shared" si="65"/>
        <v>0</v>
      </c>
      <c r="AJ81" s="92">
        <f t="shared" si="65"/>
        <v>0</v>
      </c>
      <c r="AK81" s="230" t="e">
        <f t="shared" si="66"/>
        <v>#DIV/0!</v>
      </c>
      <c r="AL81" s="92">
        <f t="shared" si="67"/>
        <v>0</v>
      </c>
      <c r="AM81" s="230" t="e">
        <f t="shared" si="68"/>
        <v>#DIV/0!</v>
      </c>
      <c r="AN81" s="92">
        <f t="shared" si="69"/>
        <v>0</v>
      </c>
      <c r="AO81" s="230">
        <f t="shared" si="69"/>
        <v>0</v>
      </c>
      <c r="AP81" s="92">
        <f t="shared" si="69"/>
        <v>0</v>
      </c>
      <c r="AQ81" s="92">
        <f t="shared" si="69"/>
        <v>0</v>
      </c>
      <c r="AR81" s="230" t="e">
        <f t="shared" si="70"/>
        <v>#DIV/0!</v>
      </c>
      <c r="AS81" s="231">
        <f t="shared" si="71"/>
        <v>0</v>
      </c>
    </row>
    <row r="82" spans="1:45">
      <c r="A82" s="110">
        <v>44</v>
      </c>
      <c r="B82" s="216" t="s">
        <v>723</v>
      </c>
      <c r="C82" s="73">
        <v>42309</v>
      </c>
      <c r="D82" s="73" t="str">
        <f t="shared" si="39"/>
        <v>Nov-15</v>
      </c>
      <c r="E82" s="57" t="s">
        <v>191</v>
      </c>
      <c r="F82" s="57" t="s">
        <v>154</v>
      </c>
      <c r="I82" s="57" t="str">
        <f t="shared" si="72"/>
        <v>All FFT ProvidersFFTJun-12</v>
      </c>
      <c r="J82" s="76" t="str">
        <f t="shared" si="51"/>
        <v>All FFT ProvidersFFT41030</v>
      </c>
      <c r="K82" s="57" t="s">
        <v>372</v>
      </c>
      <c r="L82" s="73">
        <v>41030</v>
      </c>
      <c r="M82" s="258">
        <v>0</v>
      </c>
      <c r="N82" s="258">
        <v>0</v>
      </c>
      <c r="O82" s="68" t="e">
        <f>M82/N82</f>
        <v>#DIV/0!</v>
      </c>
      <c r="P82" s="258">
        <v>0</v>
      </c>
      <c r="Q82" s="258">
        <v>0</v>
      </c>
      <c r="R82" s="68" t="e">
        <f>P82/Q82</f>
        <v>#DIV/0!</v>
      </c>
      <c r="S82" s="258">
        <v>0</v>
      </c>
      <c r="T82" s="68" t="e">
        <f>P82/S82</f>
        <v>#DIV/0!</v>
      </c>
      <c r="U82" s="258">
        <v>0</v>
      </c>
      <c r="V82" s="284">
        <v>0</v>
      </c>
      <c r="W82" s="258">
        <v>1</v>
      </c>
      <c r="X82" s="258">
        <v>1</v>
      </c>
      <c r="Y82" s="68">
        <f t="shared" si="73"/>
        <v>1</v>
      </c>
      <c r="Z82" s="258">
        <v>0</v>
      </c>
      <c r="AA82" s="284">
        <v>0</v>
      </c>
      <c r="AC82" s="229" t="str">
        <f t="shared" si="62"/>
        <v>All MST-PSB ProvidersMST-PSB43070</v>
      </c>
      <c r="AD82" s="82"/>
      <c r="AE82" s="82"/>
      <c r="AF82" s="92">
        <f t="shared" si="63"/>
        <v>0</v>
      </c>
      <c r="AG82" s="92">
        <f t="shared" si="63"/>
        <v>0</v>
      </c>
      <c r="AH82" s="230" t="e">
        <f t="shared" si="64"/>
        <v>#DIV/0!</v>
      </c>
      <c r="AI82" s="92">
        <f t="shared" si="65"/>
        <v>0</v>
      </c>
      <c r="AJ82" s="92">
        <f t="shared" si="65"/>
        <v>0</v>
      </c>
      <c r="AK82" s="230" t="e">
        <f t="shared" si="66"/>
        <v>#DIV/0!</v>
      </c>
      <c r="AL82" s="92">
        <f t="shared" si="67"/>
        <v>0</v>
      </c>
      <c r="AM82" s="230" t="e">
        <f t="shared" si="68"/>
        <v>#DIV/0!</v>
      </c>
      <c r="AN82" s="92">
        <f t="shared" si="69"/>
        <v>0</v>
      </c>
      <c r="AO82" s="230">
        <f t="shared" si="69"/>
        <v>0</v>
      </c>
      <c r="AP82" s="92">
        <f t="shared" si="69"/>
        <v>0</v>
      </c>
      <c r="AQ82" s="92">
        <f t="shared" si="69"/>
        <v>0</v>
      </c>
      <c r="AR82" s="230" t="e">
        <f t="shared" si="70"/>
        <v>#DIV/0!</v>
      </c>
      <c r="AS82" s="231">
        <f t="shared" si="71"/>
        <v>0</v>
      </c>
    </row>
    <row r="83" spans="1:45" ht="16" thickBot="1">
      <c r="A83" s="110">
        <v>45</v>
      </c>
      <c r="B83" s="216" t="s">
        <v>724</v>
      </c>
      <c r="C83" s="73">
        <v>42339</v>
      </c>
      <c r="D83" s="73" t="str">
        <f t="shared" si="39"/>
        <v>Dec-15</v>
      </c>
      <c r="E83" s="57" t="s">
        <v>192</v>
      </c>
      <c r="F83" s="57" t="s">
        <v>154</v>
      </c>
      <c r="I83" s="57" t="str">
        <f t="shared" si="72"/>
        <v>All MST ProvidersMSTJun-12</v>
      </c>
      <c r="J83" s="76" t="str">
        <f t="shared" si="51"/>
        <v>All MST ProvidersMST41030</v>
      </c>
      <c r="K83" s="57" t="s">
        <v>374</v>
      </c>
      <c r="L83" s="73">
        <v>41030</v>
      </c>
      <c r="M83" s="258">
        <v>0</v>
      </c>
      <c r="N83" s="258">
        <v>0</v>
      </c>
      <c r="O83" s="68"/>
      <c r="P83" s="258">
        <v>0</v>
      </c>
      <c r="Q83" s="258">
        <v>0</v>
      </c>
      <c r="R83" s="68"/>
      <c r="S83" s="258">
        <v>0</v>
      </c>
      <c r="T83" s="68" t="e">
        <f>Q83/S83</f>
        <v>#DIV/0!</v>
      </c>
      <c r="U83" s="258">
        <v>0</v>
      </c>
      <c r="V83" s="284">
        <v>0</v>
      </c>
      <c r="W83" s="258">
        <v>5</v>
      </c>
      <c r="X83" s="258">
        <v>5</v>
      </c>
      <c r="Y83" s="68">
        <f t="shared" si="73"/>
        <v>1</v>
      </c>
      <c r="Z83" s="258">
        <v>0</v>
      </c>
      <c r="AA83" s="284">
        <v>0</v>
      </c>
      <c r="AC83" s="229" t="s">
        <v>62</v>
      </c>
      <c r="AD83" s="82"/>
      <c r="AE83" s="82"/>
      <c r="AF83" s="82"/>
      <c r="AG83" s="82"/>
      <c r="AH83" s="82"/>
      <c r="AI83" s="82"/>
      <c r="AJ83" s="82"/>
      <c r="AK83" s="82"/>
      <c r="AL83" s="82"/>
      <c r="AM83" s="82"/>
      <c r="AN83" s="82"/>
      <c r="AO83" s="82"/>
      <c r="AP83" s="82"/>
      <c r="AQ83" s="82"/>
      <c r="AR83" s="82"/>
      <c r="AS83" s="232"/>
    </row>
    <row r="84" spans="1:45" ht="16" thickBot="1">
      <c r="A84" s="110">
        <v>46</v>
      </c>
      <c r="B84" s="216" t="s">
        <v>725</v>
      </c>
      <c r="C84" s="73">
        <v>42370</v>
      </c>
      <c r="D84" s="73" t="str">
        <f t="shared" si="39"/>
        <v>Jan-16</v>
      </c>
      <c r="E84" s="57" t="s">
        <v>193</v>
      </c>
      <c r="F84" s="57" t="s">
        <v>154</v>
      </c>
      <c r="I84" s="57" t="str">
        <f t="shared" si="72"/>
        <v>All MST-PSB ProvidersMST-PSBJun-12</v>
      </c>
      <c r="J84" s="76" t="str">
        <f t="shared" si="51"/>
        <v>All MST-PSB ProvidersMST-PSB41030</v>
      </c>
      <c r="K84" s="57" t="s">
        <v>375</v>
      </c>
      <c r="L84" s="73">
        <v>41030</v>
      </c>
      <c r="M84" s="258">
        <v>0</v>
      </c>
      <c r="N84" s="258">
        <v>0</v>
      </c>
      <c r="O84" s="68" t="e">
        <f>M84/N84</f>
        <v>#DIV/0!</v>
      </c>
      <c r="P84" s="258">
        <v>0</v>
      </c>
      <c r="Q84" s="258">
        <v>0</v>
      </c>
      <c r="R84" s="68"/>
      <c r="S84" s="258">
        <v>0</v>
      </c>
      <c r="T84" s="68" t="e">
        <f>P84/S84</f>
        <v>#DIV/0!</v>
      </c>
      <c r="U84" s="258">
        <v>0</v>
      </c>
      <c r="V84" s="284">
        <v>0</v>
      </c>
      <c r="W84" s="258">
        <v>1</v>
      </c>
      <c r="X84" s="258">
        <v>1</v>
      </c>
      <c r="Y84" s="68">
        <f t="shared" si="73"/>
        <v>1</v>
      </c>
      <c r="Z84" s="258">
        <v>0</v>
      </c>
      <c r="AA84" s="284">
        <v>0</v>
      </c>
      <c r="AC84" s="197" t="s">
        <v>41</v>
      </c>
      <c r="AD84" s="138"/>
      <c r="AE84" s="138"/>
      <c r="AF84" s="138"/>
      <c r="AG84" s="138"/>
      <c r="AH84" s="198" t="e">
        <f>IF(4*(AVERAGE(AH80:AH82))&gt;4,4,4*(AVERAGE(AH80:AH82)))</f>
        <v>#DIV/0!</v>
      </c>
      <c r="AI84" s="138"/>
      <c r="AJ84" s="138"/>
      <c r="AK84" s="198" t="e">
        <f>IF(4*(AVERAGE(AK80:AK82))&gt;4,4,4*(AVERAGE(AK80:AK82)))</f>
        <v>#DIV/0!</v>
      </c>
      <c r="AL84" s="138"/>
      <c r="AM84" s="198" t="e">
        <f>IF(4*(AVERAGE(AM80:AM82))&gt;4,4,4*(AVERAGE(AM80:AM82)))</f>
        <v>#DIV/0!</v>
      </c>
      <c r="AN84" s="138"/>
      <c r="AO84" s="198">
        <f>IF(4*(AVERAGE(AO80:AO82))&gt;4,4,4*(AVERAGE(AO80:AO82)))</f>
        <v>0</v>
      </c>
      <c r="AP84" s="138"/>
      <c r="AQ84" s="138"/>
      <c r="AR84" s="199">
        <f>IF(SUM(data!AQ80:AQ82)=0,0,4*(SUM(AP80:AP82)/SUM(AQ80:AQ82)))</f>
        <v>0</v>
      </c>
      <c r="AS84" s="232"/>
    </row>
    <row r="85" spans="1:45" ht="16" thickBot="1">
      <c r="A85" s="110">
        <v>47</v>
      </c>
      <c r="B85" s="216" t="s">
        <v>726</v>
      </c>
      <c r="C85" s="73">
        <v>42401</v>
      </c>
      <c r="D85" s="73" t="str">
        <f t="shared" si="39"/>
        <v>Feb-16</v>
      </c>
      <c r="E85" s="57" t="s">
        <v>194</v>
      </c>
      <c r="F85" s="57" t="s">
        <v>154</v>
      </c>
      <c r="I85" s="57" t="str">
        <f t="shared" si="72"/>
        <v>All PCIT ProvidersPCITJun-12</v>
      </c>
      <c r="J85" s="76" t="str">
        <f t="shared" si="51"/>
        <v>All PCIT ProvidersPCIT41030</v>
      </c>
      <c r="K85" s="57" t="s">
        <v>376</v>
      </c>
      <c r="L85" s="73">
        <v>41030</v>
      </c>
      <c r="M85" s="258">
        <v>0</v>
      </c>
      <c r="N85" s="258">
        <v>0</v>
      </c>
      <c r="O85" s="68" t="e">
        <f>M85/N85</f>
        <v>#DIV/0!</v>
      </c>
      <c r="P85" s="258">
        <v>0</v>
      </c>
      <c r="Q85" s="258"/>
      <c r="R85" s="68"/>
      <c r="S85" s="258">
        <v>0</v>
      </c>
      <c r="T85" s="68" t="e">
        <f>P85/S85</f>
        <v>#DIV/0!</v>
      </c>
      <c r="U85" s="258">
        <v>0</v>
      </c>
      <c r="V85" s="284"/>
      <c r="W85" s="258">
        <v>0</v>
      </c>
      <c r="X85" s="258">
        <v>0</v>
      </c>
      <c r="Y85" s="68" t="e">
        <f t="shared" si="73"/>
        <v>#DIV/0!</v>
      </c>
      <c r="Z85" s="258">
        <v>0</v>
      </c>
      <c r="AA85" s="284">
        <v>0</v>
      </c>
      <c r="AC85" s="200" t="s">
        <v>42</v>
      </c>
      <c r="AD85" s="201"/>
      <c r="AE85" s="201"/>
      <c r="AF85" s="201"/>
      <c r="AG85" s="201"/>
      <c r="AH85" s="202" t="e">
        <f>IF(4*(AVERAGE(AH77:AH79))&gt;4,4,4*(AVERAGE(AH77:AH79)))</f>
        <v>#DIV/0!</v>
      </c>
      <c r="AI85" s="201"/>
      <c r="AJ85" s="201"/>
      <c r="AK85" s="202" t="e">
        <f>IF(4*(AVERAGE(AK77:AK79))&gt;4,4,4*(AVERAGE(AK77:AK79)))</f>
        <v>#DIV/0!</v>
      </c>
      <c r="AL85" s="201"/>
      <c r="AM85" s="202" t="e">
        <f>IF(4*(AVERAGE(AM77:AM79))&gt;4,4,4*(AVERAGE(AM77:AM79)))</f>
        <v>#DIV/0!</v>
      </c>
      <c r="AN85" s="201"/>
      <c r="AO85" s="202">
        <f>IF(4*(AVERAGE(AO77:AO79))&gt;4,4,4*(AVERAGE(AO77:AO79)))</f>
        <v>0</v>
      </c>
      <c r="AP85" s="201"/>
      <c r="AQ85" s="201"/>
      <c r="AR85" s="203">
        <f>IF(SUM(data!AQ77:AQ79)=0,0,4*(SUM(AP77:AP79)/SUM(AQ77:AQ79)))</f>
        <v>0</v>
      </c>
      <c r="AS85" s="232"/>
    </row>
    <row r="86" spans="1:45">
      <c r="A86" s="110">
        <v>48</v>
      </c>
      <c r="B86" s="216" t="s">
        <v>727</v>
      </c>
      <c r="C86" s="73">
        <v>42430</v>
      </c>
      <c r="D86" s="73" t="str">
        <f t="shared" si="39"/>
        <v>Mar-16</v>
      </c>
      <c r="E86" s="57" t="s">
        <v>195</v>
      </c>
      <c r="F86" s="57" t="s">
        <v>385</v>
      </c>
      <c r="I86" s="57" t="str">
        <f t="shared" si="72"/>
        <v>All TF-CBT ProvidersTF-CBTJun-12</v>
      </c>
      <c r="J86" s="76" t="str">
        <f t="shared" ref="J86:J117" si="74">K86&amp;L86</f>
        <v>All TF-CBT ProvidersTF-CBT41030</v>
      </c>
      <c r="K86" s="57" t="s">
        <v>377</v>
      </c>
      <c r="L86" s="73">
        <v>41030</v>
      </c>
      <c r="M86" s="258">
        <v>0</v>
      </c>
      <c r="N86" s="258">
        <v>0</v>
      </c>
      <c r="O86" s="68" t="e">
        <f>M86/N86</f>
        <v>#DIV/0!</v>
      </c>
      <c r="P86" s="258">
        <v>0</v>
      </c>
      <c r="Q86" s="258">
        <v>0</v>
      </c>
      <c r="R86" s="68"/>
      <c r="S86" s="258">
        <v>0</v>
      </c>
      <c r="T86" s="68" t="e">
        <f>P86/S86</f>
        <v>#DIV/0!</v>
      </c>
      <c r="U86" s="258">
        <v>0</v>
      </c>
      <c r="V86" s="284"/>
      <c r="W86" s="258">
        <v>0</v>
      </c>
      <c r="X86" s="258">
        <v>0</v>
      </c>
      <c r="Y86" s="68" t="e">
        <f t="shared" si="73"/>
        <v>#DIV/0!</v>
      </c>
      <c r="Z86" s="258">
        <v>0</v>
      </c>
      <c r="AA86" s="284">
        <v>0</v>
      </c>
      <c r="AC86" s="229"/>
      <c r="AD86" s="82"/>
      <c r="AE86" s="82"/>
      <c r="AF86" s="82"/>
      <c r="AG86" s="82"/>
      <c r="AH86" s="82" t="s">
        <v>63</v>
      </c>
      <c r="AI86" s="82"/>
      <c r="AJ86" s="82"/>
      <c r="AK86" s="82" t="s">
        <v>63</v>
      </c>
      <c r="AL86" s="82"/>
      <c r="AM86" s="82" t="s">
        <v>63</v>
      </c>
      <c r="AN86" s="82"/>
      <c r="AO86" s="82"/>
      <c r="AP86" s="82"/>
      <c r="AQ86" s="82"/>
      <c r="AR86" s="82"/>
      <c r="AS86" s="232"/>
    </row>
    <row r="87" spans="1:45">
      <c r="A87" s="110">
        <v>49</v>
      </c>
      <c r="B87" s="216" t="s">
        <v>728</v>
      </c>
      <c r="C87" s="73">
        <v>42461</v>
      </c>
      <c r="D87" s="73" t="str">
        <f t="shared" si="39"/>
        <v>Apr-16</v>
      </c>
      <c r="E87" s="57" t="s">
        <v>196</v>
      </c>
      <c r="F87" s="57" t="s">
        <v>22</v>
      </c>
      <c r="I87" s="57" t="str">
        <f t="shared" si="72"/>
        <v>All TIP ProvidersTIPJun-12</v>
      </c>
      <c r="J87" s="76" t="str">
        <f t="shared" si="74"/>
        <v>All TIP ProvidersTIP41030</v>
      </c>
      <c r="K87" s="57" t="s">
        <v>378</v>
      </c>
      <c r="L87" s="73">
        <v>41030</v>
      </c>
      <c r="M87" s="258">
        <v>0</v>
      </c>
      <c r="N87" s="258">
        <v>0</v>
      </c>
      <c r="O87" s="68" t="e">
        <f>M87/N87</f>
        <v>#DIV/0!</v>
      </c>
      <c r="P87" s="258">
        <v>0</v>
      </c>
      <c r="Q87" s="258"/>
      <c r="R87" s="68"/>
      <c r="S87" s="258">
        <v>0</v>
      </c>
      <c r="T87" s="68" t="e">
        <f>P87/S87</f>
        <v>#DIV/0!</v>
      </c>
      <c r="U87" s="124">
        <v>0</v>
      </c>
      <c r="V87" s="284"/>
      <c r="W87" s="258">
        <v>0</v>
      </c>
      <c r="X87" s="258">
        <v>0</v>
      </c>
      <c r="Y87" s="68" t="e">
        <f t="shared" si="73"/>
        <v>#DIV/0!</v>
      </c>
      <c r="Z87" s="124"/>
      <c r="AA87" s="284">
        <v>0</v>
      </c>
      <c r="AC87" s="229"/>
      <c r="AD87" s="82"/>
      <c r="AE87" s="82"/>
      <c r="AF87" s="82"/>
      <c r="AG87" s="82"/>
      <c r="AH87" s="230"/>
      <c r="AI87" s="82"/>
      <c r="AJ87" s="82"/>
      <c r="AK87" s="230"/>
      <c r="AL87" s="82"/>
      <c r="AM87" s="230"/>
      <c r="AN87" s="82"/>
      <c r="AO87" s="82"/>
      <c r="AP87" s="82"/>
      <c r="AQ87" s="82"/>
      <c r="AR87" s="82"/>
      <c r="AS87" s="232"/>
    </row>
    <row r="88" spans="1:45">
      <c r="A88" s="110">
        <v>50</v>
      </c>
      <c r="B88" s="216" t="s">
        <v>729</v>
      </c>
      <c r="C88" s="73">
        <v>42491</v>
      </c>
      <c r="D88" s="73" t="str">
        <f t="shared" si="39"/>
        <v>May-16</v>
      </c>
      <c r="E88" s="57" t="s">
        <v>197</v>
      </c>
      <c r="F88" s="57" t="s">
        <v>154</v>
      </c>
      <c r="I88" s="57" t="str">
        <f t="shared" si="72"/>
        <v>AllAllJun-12</v>
      </c>
      <c r="J88" s="76" t="str">
        <f t="shared" si="74"/>
        <v>AllAll41030</v>
      </c>
      <c r="K88" s="57" t="s">
        <v>367</v>
      </c>
      <c r="L88" s="73">
        <v>41030</v>
      </c>
      <c r="M88" s="124">
        <v>0</v>
      </c>
      <c r="N88" s="124">
        <v>0</v>
      </c>
      <c r="O88" s="68" t="e">
        <f>M88/N88</f>
        <v>#DIV/0!</v>
      </c>
      <c r="P88" s="124">
        <v>0</v>
      </c>
      <c r="Q88" s="124">
        <v>0</v>
      </c>
      <c r="R88" s="68" t="e">
        <f>P88/Q88</f>
        <v>#DIV/0!</v>
      </c>
      <c r="S88" s="124">
        <v>0</v>
      </c>
      <c r="T88" s="68" t="e">
        <f>Q88/S88</f>
        <v>#DIV/0!</v>
      </c>
      <c r="U88" s="124">
        <v>0</v>
      </c>
      <c r="V88" s="284"/>
      <c r="W88" s="124">
        <v>7</v>
      </c>
      <c r="X88" s="124">
        <v>7</v>
      </c>
      <c r="Y88" s="68">
        <f t="shared" si="73"/>
        <v>1</v>
      </c>
      <c r="Z88" s="124">
        <v>0</v>
      </c>
      <c r="AA88" s="284" t="e">
        <v>#DIV/0!</v>
      </c>
      <c r="AC88" s="229"/>
      <c r="AD88" s="82"/>
      <c r="AE88" s="82"/>
      <c r="AF88" s="82"/>
      <c r="AG88" s="82"/>
      <c r="AH88" s="230"/>
      <c r="AI88" s="82"/>
      <c r="AJ88" s="82"/>
      <c r="AK88" s="230"/>
      <c r="AL88" s="82"/>
      <c r="AM88" s="230"/>
      <c r="AN88" s="82"/>
      <c r="AO88" s="82"/>
      <c r="AP88" s="82"/>
      <c r="AQ88" s="82"/>
      <c r="AR88" s="82"/>
      <c r="AS88" s="232"/>
    </row>
    <row r="89" spans="1:45">
      <c r="A89" s="110">
        <v>51</v>
      </c>
      <c r="B89" s="216" t="s">
        <v>730</v>
      </c>
      <c r="C89" s="73">
        <v>42522</v>
      </c>
      <c r="D89" s="73" t="str">
        <f t="shared" si="39"/>
        <v>Jun-16</v>
      </c>
      <c r="E89" s="57" t="s">
        <v>198</v>
      </c>
      <c r="F89" s="57" t="s">
        <v>154</v>
      </c>
      <c r="I89" s="57" t="str">
        <f t="shared" si="72"/>
        <v>Community ConnectionsAllJun-12</v>
      </c>
      <c r="J89" s="76" t="str">
        <f t="shared" si="74"/>
        <v>Community ConnectionsAll41030</v>
      </c>
      <c r="K89" s="57" t="s">
        <v>319</v>
      </c>
      <c r="L89" s="73">
        <v>41030</v>
      </c>
      <c r="M89" s="124"/>
      <c r="N89" s="124"/>
      <c r="O89" s="68"/>
      <c r="P89" s="124"/>
      <c r="Q89" s="124"/>
      <c r="R89" s="68"/>
      <c r="S89" s="124"/>
      <c r="T89" s="68"/>
      <c r="U89" s="124">
        <v>0</v>
      </c>
      <c r="V89" s="284"/>
      <c r="W89" s="124">
        <v>1</v>
      </c>
      <c r="X89" s="124">
        <v>1</v>
      </c>
      <c r="Y89" s="68">
        <f t="shared" si="73"/>
        <v>1</v>
      </c>
      <c r="Z89" s="124">
        <v>0</v>
      </c>
      <c r="AA89" s="284"/>
      <c r="AC89" s="229"/>
      <c r="AD89" s="82"/>
      <c r="AE89" s="82"/>
      <c r="AF89" s="82"/>
      <c r="AG89" s="82"/>
      <c r="AH89" s="230"/>
      <c r="AI89" s="82"/>
      <c r="AJ89" s="82"/>
      <c r="AK89" s="230"/>
      <c r="AL89" s="82"/>
      <c r="AM89" s="230"/>
      <c r="AN89" s="82"/>
      <c r="AO89" s="82"/>
      <c r="AP89" s="82"/>
      <c r="AQ89" s="82"/>
      <c r="AR89" s="82"/>
      <c r="AS89" s="232"/>
    </row>
    <row r="90" spans="1:45">
      <c r="A90" s="110">
        <v>52</v>
      </c>
      <c r="B90" s="216" t="s">
        <v>731</v>
      </c>
      <c r="C90" s="73">
        <v>42552</v>
      </c>
      <c r="D90" s="73" t="str">
        <f t="shared" si="39"/>
        <v>Jul-16</v>
      </c>
      <c r="E90" s="57" t="s">
        <v>199</v>
      </c>
      <c r="F90" s="57" t="s">
        <v>154</v>
      </c>
      <c r="I90" s="57" t="str">
        <f t="shared" si="72"/>
        <v>Community ConnectionsFFTJun-12</v>
      </c>
      <c r="J90" s="204" t="str">
        <f t="shared" si="74"/>
        <v>Community ConnectionsFFT41030</v>
      </c>
      <c r="K90" s="57" t="s">
        <v>321</v>
      </c>
      <c r="L90" s="73">
        <v>41030</v>
      </c>
      <c r="M90" s="124"/>
      <c r="N90" s="124"/>
      <c r="O90" s="68"/>
      <c r="P90" s="124"/>
      <c r="Q90" s="124"/>
      <c r="R90" s="68"/>
      <c r="S90" s="260"/>
      <c r="T90" s="68"/>
      <c r="U90" s="124"/>
      <c r="V90" s="284"/>
      <c r="W90" s="124">
        <v>1</v>
      </c>
      <c r="X90" s="124">
        <v>1</v>
      </c>
      <c r="Y90" s="68">
        <f t="shared" si="73"/>
        <v>1</v>
      </c>
      <c r="Z90" s="124"/>
      <c r="AA90" s="284"/>
      <c r="AC90" s="229" t="str">
        <f>"All MST-PSB ProvidersMST-PSB"&amp;$H6</f>
        <v>All MST-PSB ProvidersMST-PSB43009</v>
      </c>
      <c r="AD90" s="82"/>
      <c r="AE90" s="82"/>
      <c r="AF90" s="82"/>
      <c r="AG90" s="82"/>
      <c r="AH90" s="91"/>
      <c r="AI90" s="82"/>
      <c r="AJ90" s="82"/>
      <c r="AK90" s="91"/>
      <c r="AL90" s="82"/>
      <c r="AM90" s="91"/>
      <c r="AN90" s="82"/>
      <c r="AO90" s="82"/>
      <c r="AP90" s="82"/>
      <c r="AQ90" s="82"/>
      <c r="AR90" s="82"/>
      <c r="AS90" s="232"/>
    </row>
    <row r="91" spans="1:45">
      <c r="A91" s="110">
        <v>53</v>
      </c>
      <c r="B91" s="216" t="s">
        <v>732</v>
      </c>
      <c r="C91" s="73">
        <v>42583</v>
      </c>
      <c r="D91" s="73" t="str">
        <f t="shared" si="39"/>
        <v>Aug-16</v>
      </c>
      <c r="E91" s="57" t="s">
        <v>200</v>
      </c>
      <c r="F91" s="57" t="s">
        <v>154</v>
      </c>
      <c r="I91" s="57" t="str">
        <f t="shared" si="72"/>
        <v>Community ConnectionsTF-CBTJun-12</v>
      </c>
      <c r="J91" s="76" t="str">
        <f t="shared" si="74"/>
        <v>Community ConnectionsTF-CBT41030</v>
      </c>
      <c r="K91" s="57" t="s">
        <v>320</v>
      </c>
      <c r="L91" s="73">
        <v>41030</v>
      </c>
      <c r="M91" s="124"/>
      <c r="N91" s="124"/>
      <c r="O91" s="68"/>
      <c r="P91" s="124"/>
      <c r="Q91" s="124"/>
      <c r="R91" s="68"/>
      <c r="S91" s="124"/>
      <c r="T91" s="68"/>
      <c r="U91" s="124"/>
      <c r="V91" s="284"/>
      <c r="W91" s="124"/>
      <c r="X91" s="124"/>
      <c r="Y91" s="68" t="e">
        <f t="shared" si="73"/>
        <v>#DIV/0!</v>
      </c>
      <c r="Z91" s="124"/>
      <c r="AA91" s="284"/>
      <c r="AC91" s="229" t="str">
        <f>"All MST-PSB ProvidersMST-PSB"&amp;$H7</f>
        <v>All MST-PSB ProvidersMST-PSB43040</v>
      </c>
      <c r="AD91" s="82"/>
      <c r="AE91" s="82"/>
      <c r="AF91" s="82"/>
      <c r="AG91" s="82"/>
      <c r="AH91" s="91"/>
      <c r="AI91" s="82"/>
      <c r="AJ91" s="82"/>
      <c r="AK91" s="91"/>
      <c r="AL91" s="82"/>
      <c r="AM91" s="91"/>
      <c r="AN91" s="82"/>
      <c r="AO91" s="82"/>
      <c r="AP91" s="82"/>
      <c r="AQ91" s="82"/>
      <c r="AR91" s="82"/>
      <c r="AS91" s="232"/>
    </row>
    <row r="92" spans="1:45">
      <c r="A92" s="110">
        <v>54</v>
      </c>
      <c r="B92" s="216" t="s">
        <v>733</v>
      </c>
      <c r="C92" s="73">
        <v>42614</v>
      </c>
      <c r="D92" s="73" t="str">
        <f t="shared" si="39"/>
        <v>Sep-16</v>
      </c>
      <c r="E92" s="57" t="s">
        <v>201</v>
      </c>
      <c r="F92" s="57" t="s">
        <v>154</v>
      </c>
      <c r="I92" s="57" t="str">
        <f t="shared" si="72"/>
        <v>Community ConnectionsTIPJun-12</v>
      </c>
      <c r="J92" s="204" t="str">
        <f t="shared" si="74"/>
        <v>Community ConnectionsTIP41030</v>
      </c>
      <c r="K92" s="57" t="s">
        <v>322</v>
      </c>
      <c r="L92" s="73">
        <v>41030</v>
      </c>
      <c r="M92" s="124"/>
      <c r="N92" s="124"/>
      <c r="O92" s="68"/>
      <c r="P92" s="124"/>
      <c r="Q92" s="124"/>
      <c r="R92" s="68"/>
      <c r="S92" s="260"/>
      <c r="T92" s="68"/>
      <c r="U92" s="124"/>
      <c r="V92" s="284"/>
      <c r="W92" s="124"/>
      <c r="X92" s="124"/>
      <c r="Y92" s="68" t="e">
        <f t="shared" si="73"/>
        <v>#DIV/0!</v>
      </c>
      <c r="Z92" s="124"/>
      <c r="AA92" s="284"/>
      <c r="AC92" s="229" t="str">
        <f>"All MST-PSB ProvidersMST-PSB"&amp;$H8</f>
        <v>All MST-PSB ProvidersMST-PSB43070</v>
      </c>
      <c r="AD92" s="82"/>
      <c r="AE92" s="82"/>
      <c r="AF92" s="82"/>
      <c r="AG92" s="82"/>
      <c r="AH92" s="91"/>
      <c r="AI92" s="82"/>
      <c r="AJ92" s="82"/>
      <c r="AK92" s="91"/>
      <c r="AL92" s="82"/>
      <c r="AM92" s="91"/>
      <c r="AN92" s="82"/>
      <c r="AO92" s="82"/>
      <c r="AP92" s="82"/>
      <c r="AQ92" s="82"/>
      <c r="AR92" s="82"/>
      <c r="AS92" s="232"/>
    </row>
    <row r="93" spans="1:45" ht="16" thickBot="1">
      <c r="A93" s="110">
        <v>55</v>
      </c>
      <c r="B93" s="216" t="s">
        <v>734</v>
      </c>
      <c r="C93" s="73">
        <v>42644</v>
      </c>
      <c r="D93" s="73" t="str">
        <f t="shared" si="39"/>
        <v>Oct-16</v>
      </c>
      <c r="E93" s="57" t="s">
        <v>202</v>
      </c>
      <c r="F93" s="57" t="s">
        <v>154</v>
      </c>
      <c r="I93" s="57" t="str">
        <f t="shared" si="72"/>
        <v>Federal CityA-CRAJun-12</v>
      </c>
      <c r="J93" s="76" t="str">
        <f t="shared" si="74"/>
        <v>Federal CityA-CRA41030</v>
      </c>
      <c r="K93" s="57" t="s">
        <v>360</v>
      </c>
      <c r="L93" s="73">
        <v>41030</v>
      </c>
      <c r="M93" s="124"/>
      <c r="N93" s="124"/>
      <c r="O93" s="68"/>
      <c r="P93" s="124"/>
      <c r="Q93" s="124"/>
      <c r="R93" s="68"/>
      <c r="S93" s="124"/>
      <c r="T93" s="68"/>
      <c r="U93" s="124"/>
      <c r="V93" s="284"/>
      <c r="W93" s="124"/>
      <c r="X93" s="124"/>
      <c r="Y93" s="68"/>
      <c r="Z93" s="124"/>
      <c r="AA93" s="284"/>
      <c r="AC93" s="233" t="s">
        <v>62</v>
      </c>
      <c r="AD93" s="234"/>
      <c r="AE93" s="234"/>
      <c r="AF93" s="234"/>
      <c r="AG93" s="234"/>
      <c r="AH93" s="235" t="e">
        <f>ROUND(SUM(data!AF77:AF82)/SUM(data!AG77:AG82),2)</f>
        <v>#DIV/0!</v>
      </c>
      <c r="AI93" s="234">
        <f>SUMIF(data!AJ77:AJ82,"&gt;0",data!AI77:AI82)</f>
        <v>0</v>
      </c>
      <c r="AJ93" s="234">
        <f>SUMIF(data!AJ77:AJ82,"&gt;0",data!AJ77:AJ82)</f>
        <v>0</v>
      </c>
      <c r="AK93" s="235" t="e">
        <f>ROUND(AI93/AJ93,2)</f>
        <v>#DIV/0!</v>
      </c>
      <c r="AL93" s="234">
        <f>SUMIF(data!AL77:AL82,"&gt;0",data!AL77:AL82)</f>
        <v>0</v>
      </c>
      <c r="AM93" s="235" t="e">
        <f>ROUND(AJ93/AL93,2)</f>
        <v>#DIV/0!</v>
      </c>
      <c r="AN93" s="234"/>
      <c r="AO93" s="234"/>
      <c r="AP93" s="234"/>
      <c r="AQ93" s="234"/>
      <c r="AR93" s="234"/>
      <c r="AS93" s="236"/>
    </row>
    <row r="94" spans="1:45" ht="16" thickBot="1">
      <c r="A94" s="110">
        <v>56</v>
      </c>
      <c r="B94" s="216" t="s">
        <v>735</v>
      </c>
      <c r="C94" s="73">
        <v>42675</v>
      </c>
      <c r="D94" s="73" t="str">
        <f t="shared" si="39"/>
        <v>Nov-16</v>
      </c>
      <c r="E94" s="57" t="s">
        <v>203</v>
      </c>
      <c r="F94" s="57" t="s">
        <v>154</v>
      </c>
      <c r="I94" s="57" t="str">
        <f t="shared" si="72"/>
        <v>Federal CityAllJun-12</v>
      </c>
      <c r="J94" s="76" t="str">
        <f t="shared" si="74"/>
        <v>Federal CityAll41030</v>
      </c>
      <c r="K94" s="57" t="s">
        <v>359</v>
      </c>
      <c r="L94" s="73">
        <v>41030</v>
      </c>
      <c r="M94" s="124"/>
      <c r="N94" s="124"/>
      <c r="O94" s="68"/>
      <c r="P94" s="124"/>
      <c r="Q94" s="124"/>
      <c r="R94" s="68"/>
      <c r="S94" s="124"/>
      <c r="T94" s="68"/>
      <c r="U94" s="124"/>
      <c r="V94" s="284"/>
      <c r="W94" s="124"/>
      <c r="X94" s="124"/>
      <c r="Y94" s="68"/>
      <c r="Z94" s="124"/>
      <c r="AA94" s="284"/>
    </row>
    <row r="95" spans="1:45">
      <c r="A95" s="110">
        <v>57</v>
      </c>
      <c r="B95" s="216" t="s">
        <v>736</v>
      </c>
      <c r="C95" s="73">
        <v>42705</v>
      </c>
      <c r="D95" s="73" t="str">
        <f t="shared" si="39"/>
        <v>Dec-16</v>
      </c>
      <c r="E95" s="57" t="s">
        <v>204</v>
      </c>
      <c r="F95" s="57" t="s">
        <v>154</v>
      </c>
      <c r="I95" s="57" t="str">
        <f t="shared" si="72"/>
        <v>First Home CareAllJun-12</v>
      </c>
      <c r="J95" s="76" t="str">
        <f t="shared" si="74"/>
        <v>First Home CareAll41030</v>
      </c>
      <c r="K95" s="57" t="s">
        <v>323</v>
      </c>
      <c r="L95" s="73">
        <v>41030</v>
      </c>
      <c r="M95" s="124"/>
      <c r="N95" s="124"/>
      <c r="O95" s="68"/>
      <c r="P95" s="124"/>
      <c r="Q95" s="124"/>
      <c r="R95" s="68"/>
      <c r="S95" s="124"/>
      <c r="T95" s="68"/>
      <c r="U95" s="124"/>
      <c r="V95" s="284"/>
      <c r="W95" s="124"/>
      <c r="X95" s="124"/>
      <c r="Y95" s="68"/>
      <c r="Z95" s="260"/>
      <c r="AA95" s="284"/>
      <c r="AC95" s="224" t="str">
        <f t="shared" ref="AC95:AC100" si="75">"All PCIT ProvidersPCIT"&amp;$H3</f>
        <v>All PCIT ProvidersPCIT42917</v>
      </c>
      <c r="AD95" s="225"/>
      <c r="AE95" s="225"/>
      <c r="AF95" s="226">
        <f t="shared" ref="AF95:AG100" si="76">SUMIF($J$22:$J$10000,$AC95,M$22:M$10000)</f>
        <v>13</v>
      </c>
      <c r="AG95" s="226">
        <f t="shared" si="76"/>
        <v>10</v>
      </c>
      <c r="AH95" s="227">
        <f t="shared" ref="AH95:AH100" si="77">AF95/AG95</f>
        <v>1.3</v>
      </c>
      <c r="AI95" s="226">
        <f t="shared" ref="AI95:AJ100" si="78">SUMIF($J$22:$J$10000,$AC95,P$22:P$10000)</f>
        <v>57</v>
      </c>
      <c r="AJ95" s="226">
        <f t="shared" si="78"/>
        <v>66</v>
      </c>
      <c r="AK95" s="227">
        <f t="shared" ref="AK95:AK100" si="79">AI95/AJ95</f>
        <v>0.86363636363636365</v>
      </c>
      <c r="AL95" s="226">
        <f t="shared" ref="AL95:AL100" si="80">SUMIF($J$22:$J$10000,$AC95,S$22:S$10000)</f>
        <v>46</v>
      </c>
      <c r="AM95" s="227">
        <f t="shared" ref="AM95:AM100" si="81">AJ95/AL95</f>
        <v>1.4347826086956521</v>
      </c>
      <c r="AN95" s="226">
        <f t="shared" ref="AN95:AQ100" si="82">SUMIF($J$22:$J$10000,$AC95,U$22:U$10000)</f>
        <v>50</v>
      </c>
      <c r="AO95" s="227">
        <f t="shared" si="82"/>
        <v>0</v>
      </c>
      <c r="AP95" s="226">
        <f t="shared" si="82"/>
        <v>1</v>
      </c>
      <c r="AQ95" s="226">
        <f t="shared" si="82"/>
        <v>1</v>
      </c>
      <c r="AR95" s="227">
        <f t="shared" ref="AR95:AR100" si="83">AP95/AQ95</f>
        <v>1</v>
      </c>
      <c r="AS95" s="228">
        <f t="shared" ref="AS95:AS100" si="84">SUMIF($J$22:$J$10000,$AC95,Z$22:Z$10000)</f>
        <v>7</v>
      </c>
    </row>
    <row r="96" spans="1:45">
      <c r="A96" s="110">
        <v>58</v>
      </c>
      <c r="B96" s="216" t="s">
        <v>737</v>
      </c>
      <c r="C96" s="73">
        <v>42736</v>
      </c>
      <c r="D96" s="73" t="str">
        <f t="shared" si="39"/>
        <v>Jan-17</v>
      </c>
      <c r="E96" s="57" t="s">
        <v>205</v>
      </c>
      <c r="F96" s="57" t="s">
        <v>154</v>
      </c>
      <c r="I96" s="57" t="str">
        <f t="shared" si="72"/>
        <v>First Home CareFFTJun-12</v>
      </c>
      <c r="J96" s="76" t="str">
        <f t="shared" si="74"/>
        <v>First Home CareFFT41030</v>
      </c>
      <c r="K96" s="57" t="s">
        <v>325</v>
      </c>
      <c r="L96" s="73">
        <v>41030</v>
      </c>
      <c r="M96" s="124"/>
      <c r="N96" s="124"/>
      <c r="O96" s="68"/>
      <c r="P96" s="124"/>
      <c r="Q96" s="124"/>
      <c r="R96" s="68"/>
      <c r="S96" s="260"/>
      <c r="T96" s="68"/>
      <c r="U96" s="258"/>
      <c r="V96" s="284"/>
      <c r="W96" s="124"/>
      <c r="X96" s="124"/>
      <c r="Y96" s="68"/>
      <c r="Z96" s="124"/>
      <c r="AA96" s="284"/>
      <c r="AC96" s="229" t="str">
        <f t="shared" si="75"/>
        <v>All PCIT ProvidersPCIT42948</v>
      </c>
      <c r="AD96" s="82"/>
      <c r="AE96" s="82"/>
      <c r="AF96" s="92">
        <f t="shared" si="76"/>
        <v>13</v>
      </c>
      <c r="AG96" s="92">
        <f t="shared" si="76"/>
        <v>10</v>
      </c>
      <c r="AH96" s="230">
        <f t="shared" si="77"/>
        <v>1.3</v>
      </c>
      <c r="AI96" s="92">
        <f t="shared" si="78"/>
        <v>45</v>
      </c>
      <c r="AJ96" s="92">
        <f t="shared" si="78"/>
        <v>66</v>
      </c>
      <c r="AK96" s="230">
        <f t="shared" si="79"/>
        <v>0.68181818181818177</v>
      </c>
      <c r="AL96" s="92">
        <f t="shared" si="80"/>
        <v>46</v>
      </c>
      <c r="AM96" s="230">
        <f t="shared" si="81"/>
        <v>1.4347826086956521</v>
      </c>
      <c r="AN96" s="92">
        <f t="shared" si="82"/>
        <v>42</v>
      </c>
      <c r="AO96" s="230">
        <f t="shared" si="82"/>
        <v>0</v>
      </c>
      <c r="AP96" s="92">
        <f t="shared" si="82"/>
        <v>7</v>
      </c>
      <c r="AQ96" s="92">
        <f t="shared" si="82"/>
        <v>9</v>
      </c>
      <c r="AR96" s="230">
        <f t="shared" si="83"/>
        <v>0.77777777777777779</v>
      </c>
      <c r="AS96" s="231">
        <f t="shared" si="84"/>
        <v>3</v>
      </c>
    </row>
    <row r="97" spans="1:45">
      <c r="A97" s="110">
        <v>59</v>
      </c>
      <c r="B97" s="216" t="s">
        <v>738</v>
      </c>
      <c r="C97" s="73">
        <v>42767</v>
      </c>
      <c r="D97" s="73" t="str">
        <f t="shared" si="39"/>
        <v>Feb-17</v>
      </c>
      <c r="E97" s="57" t="s">
        <v>206</v>
      </c>
      <c r="F97" s="57" t="s">
        <v>154</v>
      </c>
      <c r="I97" s="57" t="str">
        <f t="shared" si="72"/>
        <v>First Home CareTF-CBTJun-12</v>
      </c>
      <c r="J97" s="76" t="str">
        <f t="shared" si="74"/>
        <v>First Home CareTF-CBT41030</v>
      </c>
      <c r="K97" s="57" t="s">
        <v>324</v>
      </c>
      <c r="L97" s="73">
        <v>41030</v>
      </c>
      <c r="M97" s="124"/>
      <c r="N97" s="124"/>
      <c r="O97" s="68"/>
      <c r="P97" s="124"/>
      <c r="Q97" s="124"/>
      <c r="R97" s="68"/>
      <c r="S97" s="124"/>
      <c r="T97" s="68"/>
      <c r="U97" s="124"/>
      <c r="V97" s="284"/>
      <c r="W97" s="124"/>
      <c r="X97" s="124"/>
      <c r="Y97" s="68"/>
      <c r="Z97" s="124"/>
      <c r="AA97" s="284"/>
      <c r="AC97" s="229" t="str">
        <f t="shared" si="75"/>
        <v>All PCIT ProvidersPCIT42979</v>
      </c>
      <c r="AD97" s="82"/>
      <c r="AE97" s="82"/>
      <c r="AF97" s="92">
        <f t="shared" si="76"/>
        <v>14</v>
      </c>
      <c r="AG97" s="92">
        <f t="shared" si="76"/>
        <v>10</v>
      </c>
      <c r="AH97" s="230">
        <f t="shared" si="77"/>
        <v>1.4</v>
      </c>
      <c r="AI97" s="92">
        <f t="shared" si="78"/>
        <v>48</v>
      </c>
      <c r="AJ97" s="92">
        <f t="shared" si="78"/>
        <v>68</v>
      </c>
      <c r="AK97" s="230">
        <f t="shared" si="79"/>
        <v>0.70588235294117652</v>
      </c>
      <c r="AL97" s="92">
        <f t="shared" si="80"/>
        <v>46</v>
      </c>
      <c r="AM97" s="230">
        <f t="shared" si="81"/>
        <v>1.4782608695652173</v>
      </c>
      <c r="AN97" s="92">
        <f t="shared" si="82"/>
        <v>38</v>
      </c>
      <c r="AO97" s="230">
        <f t="shared" si="82"/>
        <v>0</v>
      </c>
      <c r="AP97" s="92">
        <f t="shared" si="82"/>
        <v>1</v>
      </c>
      <c r="AQ97" s="92">
        <f t="shared" si="82"/>
        <v>8</v>
      </c>
      <c r="AR97" s="230">
        <f t="shared" si="83"/>
        <v>0.125</v>
      </c>
      <c r="AS97" s="231">
        <f t="shared" si="84"/>
        <v>10</v>
      </c>
    </row>
    <row r="98" spans="1:45">
      <c r="A98" s="110">
        <v>60</v>
      </c>
      <c r="B98" s="216" t="s">
        <v>739</v>
      </c>
      <c r="C98" s="73">
        <v>42795</v>
      </c>
      <c r="D98" s="73" t="str">
        <f t="shared" si="39"/>
        <v>Mar-17</v>
      </c>
      <c r="E98" s="57" t="s">
        <v>207</v>
      </c>
      <c r="F98" s="57" t="s">
        <v>154</v>
      </c>
      <c r="I98" s="57" t="str">
        <f t="shared" si="72"/>
        <v>First Home CareTIPJun-12</v>
      </c>
      <c r="J98" s="76" t="str">
        <f t="shared" si="74"/>
        <v>First Home CareTIP41030</v>
      </c>
      <c r="K98" s="57" t="s">
        <v>330</v>
      </c>
      <c r="L98" s="73">
        <v>41030</v>
      </c>
      <c r="M98" s="124"/>
      <c r="N98" s="124"/>
      <c r="O98" s="68"/>
      <c r="P98" s="124"/>
      <c r="Q98" s="124"/>
      <c r="R98" s="68"/>
      <c r="S98" s="260"/>
      <c r="T98" s="68"/>
      <c r="U98" s="258"/>
      <c r="V98" s="284"/>
      <c r="W98" s="124"/>
      <c r="X98" s="124"/>
      <c r="Y98" s="68"/>
      <c r="Z98" s="124"/>
      <c r="AA98" s="284"/>
      <c r="AC98" s="229" t="str">
        <f t="shared" si="75"/>
        <v>All PCIT ProvidersPCIT43009</v>
      </c>
      <c r="AD98" s="82"/>
      <c r="AE98" s="82"/>
      <c r="AF98" s="92">
        <f t="shared" si="76"/>
        <v>7</v>
      </c>
      <c r="AG98" s="92">
        <f t="shared" si="76"/>
        <v>7</v>
      </c>
      <c r="AH98" s="230">
        <f t="shared" si="77"/>
        <v>1</v>
      </c>
      <c r="AI98" s="92">
        <f t="shared" si="78"/>
        <v>50</v>
      </c>
      <c r="AJ98" s="92">
        <f t="shared" si="78"/>
        <v>42</v>
      </c>
      <c r="AK98" s="230">
        <f t="shared" si="79"/>
        <v>1.1904761904761905</v>
      </c>
      <c r="AL98" s="92">
        <f t="shared" si="80"/>
        <v>42</v>
      </c>
      <c r="AM98" s="230">
        <f t="shared" si="81"/>
        <v>1</v>
      </c>
      <c r="AN98" s="92">
        <f t="shared" si="82"/>
        <v>43</v>
      </c>
      <c r="AO98" s="230">
        <f t="shared" si="82"/>
        <v>0</v>
      </c>
      <c r="AP98" s="92">
        <f t="shared" si="82"/>
        <v>0</v>
      </c>
      <c r="AQ98" s="92">
        <f t="shared" si="82"/>
        <v>5</v>
      </c>
      <c r="AR98" s="230">
        <f t="shared" si="83"/>
        <v>0</v>
      </c>
      <c r="AS98" s="231">
        <f t="shared" si="84"/>
        <v>7</v>
      </c>
    </row>
    <row r="99" spans="1:45">
      <c r="A99" s="110">
        <v>61</v>
      </c>
      <c r="B99" s="216" t="s">
        <v>2043</v>
      </c>
      <c r="C99" s="61">
        <v>42826</v>
      </c>
      <c r="D99" s="73" t="str">
        <f t="shared" si="39"/>
        <v>Apr-17</v>
      </c>
      <c r="E99" s="57" t="s">
        <v>208</v>
      </c>
      <c r="F99" s="57" t="s">
        <v>154</v>
      </c>
      <c r="I99" s="57" t="str">
        <f t="shared" si="72"/>
        <v>FPSAllJun-12</v>
      </c>
      <c r="J99" s="76" t="str">
        <f t="shared" si="74"/>
        <v>FPSAll41030</v>
      </c>
      <c r="K99" s="57" t="s">
        <v>355</v>
      </c>
      <c r="L99" s="73">
        <v>41030</v>
      </c>
      <c r="M99" s="124"/>
      <c r="N99" s="124"/>
      <c r="O99" s="68"/>
      <c r="P99" s="124"/>
      <c r="Q99" s="124"/>
      <c r="R99" s="68"/>
      <c r="S99" s="124"/>
      <c r="T99" s="68"/>
      <c r="U99" s="124"/>
      <c r="V99" s="284"/>
      <c r="W99" s="124"/>
      <c r="X99" s="124"/>
      <c r="Y99" s="68" t="e">
        <f>W99/X99</f>
        <v>#DIV/0!</v>
      </c>
      <c r="Z99" s="124"/>
      <c r="AA99" s="284"/>
      <c r="AC99" s="229" t="str">
        <f t="shared" si="75"/>
        <v>All PCIT ProvidersPCIT43040</v>
      </c>
      <c r="AD99" s="82"/>
      <c r="AE99" s="82"/>
      <c r="AF99" s="92">
        <f t="shared" si="76"/>
        <v>6.5</v>
      </c>
      <c r="AG99" s="92">
        <f t="shared" si="76"/>
        <v>7</v>
      </c>
      <c r="AH99" s="230">
        <f t="shared" si="77"/>
        <v>0.9285714285714286</v>
      </c>
      <c r="AI99" s="92">
        <f t="shared" si="78"/>
        <v>43</v>
      </c>
      <c r="AJ99" s="92">
        <f t="shared" si="78"/>
        <v>39</v>
      </c>
      <c r="AK99" s="230">
        <f t="shared" si="79"/>
        <v>1.1025641025641026</v>
      </c>
      <c r="AL99" s="92">
        <f t="shared" si="80"/>
        <v>42</v>
      </c>
      <c r="AM99" s="230">
        <f t="shared" si="81"/>
        <v>0.9285714285714286</v>
      </c>
      <c r="AN99" s="92">
        <f t="shared" si="82"/>
        <v>41</v>
      </c>
      <c r="AO99" s="230">
        <f t="shared" si="82"/>
        <v>0</v>
      </c>
      <c r="AP99" s="92">
        <f t="shared" si="82"/>
        <v>3</v>
      </c>
      <c r="AQ99" s="92">
        <f t="shared" si="82"/>
        <v>6</v>
      </c>
      <c r="AR99" s="230">
        <f t="shared" si="83"/>
        <v>0.5</v>
      </c>
      <c r="AS99" s="231">
        <f t="shared" si="84"/>
        <v>2</v>
      </c>
    </row>
    <row r="100" spans="1:45">
      <c r="A100" s="110">
        <v>62</v>
      </c>
      <c r="B100" s="216" t="s">
        <v>2044</v>
      </c>
      <c r="C100" s="61">
        <v>42856</v>
      </c>
      <c r="D100" s="73" t="str">
        <f t="shared" si="39"/>
        <v>May-17</v>
      </c>
      <c r="E100" s="57" t="s">
        <v>209</v>
      </c>
      <c r="F100" s="57" t="s">
        <v>154</v>
      </c>
      <c r="I100" s="57" t="str">
        <f t="shared" si="72"/>
        <v>FPSTIPJun-12</v>
      </c>
      <c r="J100" s="76" t="str">
        <f t="shared" si="74"/>
        <v>FPSTIP41030</v>
      </c>
      <c r="K100" s="57" t="s">
        <v>356</v>
      </c>
      <c r="L100" s="73">
        <v>41030</v>
      </c>
      <c r="M100" s="124"/>
      <c r="N100" s="124"/>
      <c r="O100" s="68"/>
      <c r="P100" s="124"/>
      <c r="Q100" s="124"/>
      <c r="R100" s="68"/>
      <c r="S100" s="124"/>
      <c r="T100" s="68"/>
      <c r="U100" s="124"/>
      <c r="V100" s="284"/>
      <c r="W100" s="124"/>
      <c r="X100" s="124"/>
      <c r="Y100" s="68" t="e">
        <f>W100/X100</f>
        <v>#DIV/0!</v>
      </c>
      <c r="Z100" s="124"/>
      <c r="AA100" s="284"/>
      <c r="AC100" s="229" t="str">
        <f t="shared" si="75"/>
        <v>All PCIT ProvidersPCIT43070</v>
      </c>
      <c r="AD100" s="82"/>
      <c r="AE100" s="82"/>
      <c r="AF100" s="92">
        <f t="shared" si="76"/>
        <v>6.5</v>
      </c>
      <c r="AG100" s="92">
        <f t="shared" si="76"/>
        <v>7</v>
      </c>
      <c r="AH100" s="230">
        <f t="shared" si="77"/>
        <v>0.9285714285714286</v>
      </c>
      <c r="AI100" s="92">
        <f t="shared" si="78"/>
        <v>48</v>
      </c>
      <c r="AJ100" s="92">
        <f t="shared" si="78"/>
        <v>39</v>
      </c>
      <c r="AK100" s="230">
        <f t="shared" si="79"/>
        <v>1.2307692307692308</v>
      </c>
      <c r="AL100" s="92">
        <f t="shared" si="80"/>
        <v>42</v>
      </c>
      <c r="AM100" s="230">
        <f t="shared" si="81"/>
        <v>0.9285714285714286</v>
      </c>
      <c r="AN100" s="92">
        <f t="shared" si="82"/>
        <v>43</v>
      </c>
      <c r="AO100" s="230">
        <f t="shared" si="82"/>
        <v>0</v>
      </c>
      <c r="AP100" s="92">
        <f t="shared" si="82"/>
        <v>0</v>
      </c>
      <c r="AQ100" s="92">
        <f t="shared" si="82"/>
        <v>0</v>
      </c>
      <c r="AR100" s="230" t="e">
        <f t="shared" si="83"/>
        <v>#DIV/0!</v>
      </c>
      <c r="AS100" s="231">
        <f t="shared" si="84"/>
        <v>5</v>
      </c>
    </row>
    <row r="101" spans="1:45" ht="16" thickBot="1">
      <c r="A101" s="110">
        <v>63</v>
      </c>
      <c r="B101" s="216" t="s">
        <v>2045</v>
      </c>
      <c r="C101" s="61">
        <v>42887</v>
      </c>
      <c r="D101" s="73" t="str">
        <f t="shared" si="39"/>
        <v>Jun-17</v>
      </c>
      <c r="E101" s="57" t="s">
        <v>210</v>
      </c>
      <c r="F101" s="57" t="s">
        <v>154</v>
      </c>
      <c r="I101" s="57" t="str">
        <f t="shared" si="72"/>
        <v>HillcrestA-CRAJun-12</v>
      </c>
      <c r="J101" s="76" t="str">
        <f t="shared" si="74"/>
        <v>HillcrestA-CRA41030</v>
      </c>
      <c r="K101" s="57" t="s">
        <v>336</v>
      </c>
      <c r="L101" s="73">
        <v>41030</v>
      </c>
      <c r="M101" s="124"/>
      <c r="N101" s="124"/>
      <c r="O101" s="68"/>
      <c r="P101" s="124"/>
      <c r="Q101" s="124"/>
      <c r="R101" s="68"/>
      <c r="S101" s="124"/>
      <c r="T101" s="68"/>
      <c r="U101" s="124"/>
      <c r="V101" s="284"/>
      <c r="W101" s="124"/>
      <c r="X101" s="124"/>
      <c r="Y101" s="68"/>
      <c r="Z101" s="124"/>
      <c r="AA101" s="284"/>
      <c r="AC101" s="229" t="s">
        <v>62</v>
      </c>
      <c r="AD101" s="82"/>
      <c r="AE101" s="82"/>
      <c r="AF101" s="82"/>
      <c r="AG101" s="82"/>
      <c r="AH101" s="82"/>
      <c r="AI101" s="82"/>
      <c r="AJ101" s="82"/>
      <c r="AK101" s="82"/>
      <c r="AL101" s="82"/>
      <c r="AM101" s="82"/>
      <c r="AN101" s="82"/>
      <c r="AO101" s="82"/>
      <c r="AP101" s="82"/>
      <c r="AQ101" s="82"/>
      <c r="AR101" s="82"/>
      <c r="AS101" s="232"/>
    </row>
    <row r="102" spans="1:45" ht="16" thickBot="1">
      <c r="A102" s="110">
        <v>64</v>
      </c>
      <c r="B102" s="216" t="s">
        <v>2046</v>
      </c>
      <c r="C102" s="61">
        <v>42917</v>
      </c>
      <c r="D102" s="73" t="str">
        <f t="shared" si="39"/>
        <v>Jul-17</v>
      </c>
      <c r="E102" s="57" t="s">
        <v>211</v>
      </c>
      <c r="F102" s="57" t="s">
        <v>154</v>
      </c>
      <c r="I102" s="57" t="str">
        <f t="shared" si="72"/>
        <v>HillcrestAllJun-12</v>
      </c>
      <c r="J102" s="76" t="str">
        <f t="shared" si="74"/>
        <v>HillcrestAll41030</v>
      </c>
      <c r="K102" s="57" t="s">
        <v>331</v>
      </c>
      <c r="L102" s="73">
        <v>41030</v>
      </c>
      <c r="M102" s="124"/>
      <c r="N102" s="124"/>
      <c r="O102" s="68"/>
      <c r="P102" s="124"/>
      <c r="Q102" s="124"/>
      <c r="R102" s="68"/>
      <c r="S102" s="124"/>
      <c r="T102" s="68"/>
      <c r="U102" s="124">
        <v>0</v>
      </c>
      <c r="V102" s="284"/>
      <c r="W102" s="124">
        <v>0</v>
      </c>
      <c r="X102" s="124">
        <v>0</v>
      </c>
      <c r="Y102" s="68" t="e">
        <f>W102/X102</f>
        <v>#DIV/0!</v>
      </c>
      <c r="Z102" s="124">
        <v>0</v>
      </c>
      <c r="AA102" s="284"/>
      <c r="AC102" s="197" t="s">
        <v>41</v>
      </c>
      <c r="AD102" s="138"/>
      <c r="AE102" s="138"/>
      <c r="AF102" s="138"/>
      <c r="AG102" s="138"/>
      <c r="AH102" s="198">
        <f>IF(4*(AVERAGE(AH98:AH100))&gt;4,4,4*(AVERAGE(AH98:AH100)))</f>
        <v>3.8095238095238098</v>
      </c>
      <c r="AI102" s="138"/>
      <c r="AJ102" s="138"/>
      <c r="AK102" s="198">
        <f>IF(4*(AVERAGE(AK98:AK100))&gt;4,4,4*(AVERAGE(AK98:AK100)))</f>
        <v>4</v>
      </c>
      <c r="AL102" s="138"/>
      <c r="AM102" s="198">
        <f>IF(4*(AVERAGE(AM98:AM100))&gt;4,4,4*(AVERAGE(AM98:AM100)))</f>
        <v>3.8095238095238098</v>
      </c>
      <c r="AN102" s="138"/>
      <c r="AO102" s="198">
        <f>IF(4*(AVERAGE(AO98:AO100))&gt;4,4,4*(AVERAGE(AO98:AO100)))</f>
        <v>0</v>
      </c>
      <c r="AP102" s="138"/>
      <c r="AQ102" s="138"/>
      <c r="AR102" s="199">
        <f>IF(SUM(data!AQ98:AQ100)=0,0,4*(SUM(AP98:AP100)/SUM(AQ98:AQ100)))</f>
        <v>1.0909090909090908</v>
      </c>
      <c r="AS102" s="232"/>
    </row>
    <row r="103" spans="1:45" ht="16" thickBot="1">
      <c r="A103" s="110">
        <v>65</v>
      </c>
      <c r="B103" s="216" t="s">
        <v>2047</v>
      </c>
      <c r="C103" s="61">
        <v>42948</v>
      </c>
      <c r="D103" s="73" t="str">
        <f t="shared" si="39"/>
        <v>Aug-17</v>
      </c>
      <c r="E103" s="57" t="s">
        <v>212</v>
      </c>
      <c r="F103" s="57" t="s">
        <v>154</v>
      </c>
      <c r="I103" s="57" t="str">
        <f t="shared" si="72"/>
        <v>HillcrestCPP-FVJun-12</v>
      </c>
      <c r="J103" s="76" t="str">
        <f t="shared" si="74"/>
        <v>HillcrestCPP-FV41030</v>
      </c>
      <c r="K103" s="57" t="s">
        <v>334</v>
      </c>
      <c r="L103" s="73">
        <v>41030</v>
      </c>
      <c r="M103" s="124"/>
      <c r="N103" s="124"/>
      <c r="O103" s="68"/>
      <c r="P103" s="124"/>
      <c r="Q103" s="124"/>
      <c r="R103" s="68"/>
      <c r="S103" s="124"/>
      <c r="T103" s="68"/>
      <c r="U103" s="124"/>
      <c r="V103" s="284"/>
      <c r="W103" s="124"/>
      <c r="X103" s="124"/>
      <c r="Y103" s="68" t="e">
        <f>W103/X103</f>
        <v>#DIV/0!</v>
      </c>
      <c r="Z103" s="124"/>
      <c r="AA103" s="284"/>
      <c r="AC103" s="200" t="s">
        <v>42</v>
      </c>
      <c r="AD103" s="201"/>
      <c r="AE103" s="201"/>
      <c r="AF103" s="201"/>
      <c r="AG103" s="201"/>
      <c r="AH103" s="202">
        <f>IF(4*(AVERAGE(AH95:AH97))&gt;4,4,4*(AVERAGE(AH95:AH97)))</f>
        <v>4</v>
      </c>
      <c r="AI103" s="201"/>
      <c r="AJ103" s="201"/>
      <c r="AK103" s="202">
        <f>IF(4*(AVERAGE(AK95:AK97))&gt;4,4,4*(AVERAGE(AK95:AK97)))</f>
        <v>3.0017825311942961</v>
      </c>
      <c r="AL103" s="201"/>
      <c r="AM103" s="202">
        <f>IF(4*(AVERAGE(AM95:AM97))&gt;4,4,4*(AVERAGE(AM95:AM97)))</f>
        <v>4</v>
      </c>
      <c r="AN103" s="201"/>
      <c r="AO103" s="202">
        <f>IF(4*(AVERAGE(AO95:AO97))&gt;4,4,4*(AVERAGE(AO95:AO97)))</f>
        <v>0</v>
      </c>
      <c r="AP103" s="201"/>
      <c r="AQ103" s="201"/>
      <c r="AR103" s="203">
        <f>IF(SUM(data!AQ95:AQ97)=0,0,4*(SUM(AP95:AP97)/SUM(AQ95:AQ97)))</f>
        <v>2</v>
      </c>
      <c r="AS103" s="232"/>
    </row>
    <row r="104" spans="1:45">
      <c r="A104" s="110">
        <v>66</v>
      </c>
      <c r="B104" s="216" t="s">
        <v>2048</v>
      </c>
      <c r="C104" s="61">
        <v>42979</v>
      </c>
      <c r="D104" s="73" t="str">
        <f t="shared" si="39"/>
        <v>Sep-17</v>
      </c>
      <c r="E104" s="57" t="s">
        <v>213</v>
      </c>
      <c r="F104" s="57" t="s">
        <v>154</v>
      </c>
      <c r="I104" s="57" t="str">
        <f t="shared" si="72"/>
        <v>HillcrestFFTJun-12</v>
      </c>
      <c r="J104" s="76" t="str">
        <f t="shared" si="74"/>
        <v>HillcrestFFT41030</v>
      </c>
      <c r="K104" s="57" t="s">
        <v>335</v>
      </c>
      <c r="L104" s="73">
        <v>41030</v>
      </c>
      <c r="M104" s="124"/>
      <c r="N104" s="124"/>
      <c r="O104" s="68"/>
      <c r="P104" s="124"/>
      <c r="Q104" s="124"/>
      <c r="R104" s="68"/>
      <c r="S104" s="124"/>
      <c r="T104" s="68"/>
      <c r="U104" s="124"/>
      <c r="V104" s="284"/>
      <c r="W104" s="124"/>
      <c r="X104" s="124"/>
      <c r="Y104" s="68"/>
      <c r="Z104" s="124"/>
      <c r="AA104" s="284"/>
      <c r="AC104" s="229"/>
      <c r="AD104" s="82"/>
      <c r="AE104" s="82"/>
      <c r="AF104" s="82"/>
      <c r="AG104" s="82"/>
      <c r="AH104" s="82" t="s">
        <v>63</v>
      </c>
      <c r="AI104" s="82"/>
      <c r="AJ104" s="82"/>
      <c r="AK104" s="82" t="s">
        <v>63</v>
      </c>
      <c r="AL104" s="82"/>
      <c r="AM104" s="82" t="s">
        <v>63</v>
      </c>
      <c r="AN104" s="82"/>
      <c r="AO104" s="82"/>
      <c r="AP104" s="82"/>
      <c r="AQ104" s="82"/>
      <c r="AR104" s="82"/>
      <c r="AS104" s="232"/>
    </row>
    <row r="105" spans="1:45">
      <c r="A105" s="110">
        <v>67</v>
      </c>
      <c r="B105" s="216" t="s">
        <v>2049</v>
      </c>
      <c r="C105" s="61">
        <v>43009</v>
      </c>
      <c r="D105" s="73" t="str">
        <f t="shared" si="39"/>
        <v>Oct-17</v>
      </c>
      <c r="E105" s="57" t="s">
        <v>214</v>
      </c>
      <c r="F105" s="57" t="s">
        <v>154</v>
      </c>
      <c r="I105" s="57" t="str">
        <f t="shared" si="72"/>
        <v>HillcrestTF-CBTJun-12</v>
      </c>
      <c r="J105" s="76" t="str">
        <f t="shared" si="74"/>
        <v>HillcrestTF-CBT41030</v>
      </c>
      <c r="K105" s="57" t="s">
        <v>332</v>
      </c>
      <c r="L105" s="73">
        <v>41030</v>
      </c>
      <c r="M105" s="124"/>
      <c r="N105" s="124"/>
      <c r="O105" s="68"/>
      <c r="P105" s="124"/>
      <c r="Q105" s="124"/>
      <c r="R105" s="68"/>
      <c r="S105" s="124"/>
      <c r="T105" s="68"/>
      <c r="U105" s="124"/>
      <c r="V105" s="284"/>
      <c r="W105" s="124"/>
      <c r="X105" s="124"/>
      <c r="Y105" s="68" t="e">
        <f>W105/X105</f>
        <v>#DIV/0!</v>
      </c>
      <c r="Z105" s="260"/>
      <c r="AA105" s="284"/>
      <c r="AC105" s="229"/>
      <c r="AD105" s="82"/>
      <c r="AE105" s="82"/>
      <c r="AF105" s="82"/>
      <c r="AG105" s="82"/>
      <c r="AH105" s="230"/>
      <c r="AI105" s="82"/>
      <c r="AJ105" s="82"/>
      <c r="AK105" s="230"/>
      <c r="AL105" s="82"/>
      <c r="AM105" s="230"/>
      <c r="AN105" s="82"/>
      <c r="AO105" s="82"/>
      <c r="AP105" s="82"/>
      <c r="AQ105" s="82"/>
      <c r="AR105" s="82"/>
      <c r="AS105" s="232"/>
    </row>
    <row r="106" spans="1:45">
      <c r="A106" s="110">
        <v>68</v>
      </c>
      <c r="B106" s="216" t="s">
        <v>2050</v>
      </c>
      <c r="C106" s="61">
        <v>43040</v>
      </c>
      <c r="D106" s="73" t="str">
        <f t="shared" si="39"/>
        <v>Nov-17</v>
      </c>
      <c r="E106" s="57" t="s">
        <v>215</v>
      </c>
      <c r="F106" s="57" t="s">
        <v>384</v>
      </c>
      <c r="I106" s="57" t="str">
        <f t="shared" si="72"/>
        <v>LAYCA-CRAJun-12</v>
      </c>
      <c r="J106" s="76" t="str">
        <f t="shared" si="74"/>
        <v>LAYCA-CRA41030</v>
      </c>
      <c r="K106" s="57" t="s">
        <v>339</v>
      </c>
      <c r="L106" s="73">
        <v>41030</v>
      </c>
      <c r="M106" s="124"/>
      <c r="N106" s="124"/>
      <c r="O106" s="68"/>
      <c r="P106" s="124"/>
      <c r="Q106" s="124"/>
      <c r="R106" s="68"/>
      <c r="S106" s="124"/>
      <c r="T106" s="68"/>
      <c r="U106" s="124"/>
      <c r="V106" s="284"/>
      <c r="W106" s="124"/>
      <c r="X106" s="124"/>
      <c r="Y106" s="68"/>
      <c r="Z106" s="124"/>
      <c r="AA106" s="284"/>
      <c r="AC106" s="229"/>
      <c r="AD106" s="82"/>
      <c r="AE106" s="82"/>
      <c r="AF106" s="82"/>
      <c r="AG106" s="82"/>
      <c r="AH106" s="230"/>
      <c r="AI106" s="82"/>
      <c r="AJ106" s="82"/>
      <c r="AK106" s="230"/>
      <c r="AL106" s="82"/>
      <c r="AM106" s="230"/>
      <c r="AN106" s="82"/>
      <c r="AO106" s="82"/>
      <c r="AP106" s="82"/>
      <c r="AQ106" s="82"/>
      <c r="AR106" s="82"/>
      <c r="AS106" s="232"/>
    </row>
    <row r="107" spans="1:45">
      <c r="A107" s="110">
        <v>69</v>
      </c>
      <c r="B107" s="216" t="s">
        <v>2051</v>
      </c>
      <c r="C107" s="61">
        <v>43070</v>
      </c>
      <c r="D107" s="73" t="str">
        <f t="shared" si="39"/>
        <v>Dec-17</v>
      </c>
      <c r="E107" s="57" t="s">
        <v>216</v>
      </c>
      <c r="F107" s="57" t="s">
        <v>22</v>
      </c>
      <c r="I107" s="57" t="str">
        <f t="shared" si="72"/>
        <v>LAYCAllJun-12</v>
      </c>
      <c r="J107" s="76" t="str">
        <f t="shared" si="74"/>
        <v>LAYCAll41030</v>
      </c>
      <c r="K107" s="57" t="s">
        <v>337</v>
      </c>
      <c r="L107" s="73">
        <v>41030</v>
      </c>
      <c r="M107" s="124">
        <v>0</v>
      </c>
      <c r="N107" s="124">
        <v>0</v>
      </c>
      <c r="O107" s="68" t="e">
        <f>M107/N107</f>
        <v>#DIV/0!</v>
      </c>
      <c r="P107" s="124">
        <v>0</v>
      </c>
      <c r="Q107" s="124">
        <v>0</v>
      </c>
      <c r="R107" s="68" t="e">
        <f>P107/Q107</f>
        <v>#DIV/0!</v>
      </c>
      <c r="S107" s="124">
        <v>0</v>
      </c>
      <c r="T107" s="68" t="e">
        <f>Q107/S107</f>
        <v>#DIV/0!</v>
      </c>
      <c r="U107" s="124">
        <v>0</v>
      </c>
      <c r="V107" s="284"/>
      <c r="W107" s="124">
        <v>0</v>
      </c>
      <c r="X107" s="124">
        <v>0</v>
      </c>
      <c r="Y107" s="68" t="e">
        <f>W107/X107</f>
        <v>#DIV/0!</v>
      </c>
      <c r="Z107" s="124">
        <v>0</v>
      </c>
      <c r="AA107" s="284"/>
      <c r="AC107" s="229"/>
      <c r="AD107" s="82"/>
      <c r="AE107" s="82"/>
      <c r="AF107" s="82"/>
      <c r="AG107" s="82"/>
      <c r="AH107" s="230"/>
      <c r="AI107" s="82"/>
      <c r="AJ107" s="82"/>
      <c r="AK107" s="230"/>
      <c r="AL107" s="82"/>
      <c r="AM107" s="230"/>
      <c r="AN107" s="82"/>
      <c r="AO107" s="82"/>
      <c r="AP107" s="82"/>
      <c r="AQ107" s="82"/>
      <c r="AR107" s="82"/>
      <c r="AS107" s="232"/>
    </row>
    <row r="108" spans="1:45">
      <c r="A108" s="110">
        <v>70</v>
      </c>
      <c r="B108" s="216" t="s">
        <v>2052</v>
      </c>
      <c r="C108" s="61">
        <v>43101</v>
      </c>
      <c r="D108" s="73" t="str">
        <f t="shared" si="39"/>
        <v>Jan-18</v>
      </c>
      <c r="E108" s="57" t="s">
        <v>217</v>
      </c>
      <c r="F108" s="57" t="s">
        <v>154</v>
      </c>
      <c r="I108" s="57" t="str">
        <f t="shared" si="72"/>
        <v>LAYCCPPJun-12</v>
      </c>
      <c r="J108" s="76" t="str">
        <f t="shared" si="74"/>
        <v>LAYCCPP41030</v>
      </c>
      <c r="K108" s="57" t="s">
        <v>338</v>
      </c>
      <c r="L108" s="73">
        <v>41030</v>
      </c>
      <c r="M108" s="124"/>
      <c r="N108" s="124"/>
      <c r="O108" s="68"/>
      <c r="P108" s="124"/>
      <c r="Q108" s="124"/>
      <c r="R108" s="68"/>
      <c r="S108" s="124"/>
      <c r="T108" s="68"/>
      <c r="U108" s="124"/>
      <c r="V108" s="284"/>
      <c r="W108" s="124"/>
      <c r="X108" s="124"/>
      <c r="Y108" s="68"/>
      <c r="Z108" s="124"/>
      <c r="AA108" s="284"/>
      <c r="AC108" s="229" t="str">
        <f>"All PCIT ProvidersPCIT"&amp;$H6</f>
        <v>All PCIT ProvidersPCIT43009</v>
      </c>
      <c r="AD108" s="82"/>
      <c r="AE108" s="82"/>
      <c r="AF108" s="82"/>
      <c r="AG108" s="82"/>
      <c r="AH108" s="91"/>
      <c r="AI108" s="82"/>
      <c r="AJ108" s="82"/>
      <c r="AK108" s="91"/>
      <c r="AL108" s="82"/>
      <c r="AM108" s="91"/>
      <c r="AN108" s="82"/>
      <c r="AO108" s="82"/>
      <c r="AP108" s="82"/>
      <c r="AQ108" s="82"/>
      <c r="AR108" s="82"/>
      <c r="AS108" s="232"/>
    </row>
    <row r="109" spans="1:45">
      <c r="A109" s="110">
        <v>71</v>
      </c>
      <c r="B109" s="216" t="s">
        <v>2053</v>
      </c>
      <c r="C109" s="61">
        <v>43132</v>
      </c>
      <c r="D109" s="73" t="str">
        <f t="shared" si="39"/>
        <v>Feb-18</v>
      </c>
      <c r="E109" s="57" t="s">
        <v>218</v>
      </c>
      <c r="F109" s="57" t="s">
        <v>154</v>
      </c>
      <c r="I109" s="57" t="str">
        <f t="shared" si="72"/>
        <v>LESAllJun-12</v>
      </c>
      <c r="J109" s="76" t="str">
        <f t="shared" si="74"/>
        <v>LESAll41030</v>
      </c>
      <c r="K109" s="57" t="s">
        <v>357</v>
      </c>
      <c r="L109" s="73">
        <v>41030</v>
      </c>
      <c r="M109" s="124"/>
      <c r="N109" s="124"/>
      <c r="O109" s="68"/>
      <c r="P109" s="124"/>
      <c r="Q109" s="124"/>
      <c r="R109" s="68"/>
      <c r="S109" s="124"/>
      <c r="T109" s="68"/>
      <c r="U109" s="124"/>
      <c r="V109" s="284"/>
      <c r="W109" s="124"/>
      <c r="X109" s="124"/>
      <c r="Y109" s="68" t="e">
        <f t="shared" ref="Y109:Y116" si="85">W109/X109</f>
        <v>#DIV/0!</v>
      </c>
      <c r="Z109" s="124"/>
      <c r="AA109" s="284"/>
      <c r="AC109" s="229" t="str">
        <f>"All PCIT ProvidersPCIT"&amp;$H7</f>
        <v>All PCIT ProvidersPCIT43040</v>
      </c>
      <c r="AD109" s="82"/>
      <c r="AE109" s="82"/>
      <c r="AF109" s="82"/>
      <c r="AG109" s="82"/>
      <c r="AH109" s="91"/>
      <c r="AI109" s="82"/>
      <c r="AJ109" s="82"/>
      <c r="AK109" s="91"/>
      <c r="AL109" s="82"/>
      <c r="AM109" s="91"/>
      <c r="AN109" s="82"/>
      <c r="AO109" s="82"/>
      <c r="AP109" s="82"/>
      <c r="AQ109" s="82"/>
      <c r="AR109" s="82"/>
      <c r="AS109" s="232"/>
    </row>
    <row r="110" spans="1:45">
      <c r="A110" s="110">
        <v>72</v>
      </c>
      <c r="B110" s="216" t="s">
        <v>2054</v>
      </c>
      <c r="C110" s="61">
        <v>43160</v>
      </c>
      <c r="D110" s="73" t="str">
        <f t="shared" si="39"/>
        <v>Mar-18</v>
      </c>
      <c r="E110" s="57" t="s">
        <v>219</v>
      </c>
      <c r="F110" s="57" t="s">
        <v>154</v>
      </c>
      <c r="I110" s="57" t="str">
        <f t="shared" si="72"/>
        <v>LESTIPJun-12</v>
      </c>
      <c r="J110" s="76" t="str">
        <f t="shared" si="74"/>
        <v>LESTIP41030</v>
      </c>
      <c r="K110" s="57" t="s">
        <v>358</v>
      </c>
      <c r="L110" s="73">
        <v>41030</v>
      </c>
      <c r="M110" s="124"/>
      <c r="N110" s="124"/>
      <c r="O110" s="68"/>
      <c r="P110" s="124"/>
      <c r="Q110" s="124"/>
      <c r="R110" s="68"/>
      <c r="S110" s="124"/>
      <c r="T110" s="68"/>
      <c r="U110" s="124"/>
      <c r="V110" s="284"/>
      <c r="W110" s="124"/>
      <c r="X110" s="124"/>
      <c r="Y110" s="68" t="e">
        <f t="shared" si="85"/>
        <v>#DIV/0!</v>
      </c>
      <c r="Z110" s="124"/>
      <c r="AA110" s="284"/>
      <c r="AC110" s="229" t="str">
        <f>"All PCIT ProvidersPCIT"&amp;$H8</f>
        <v>All PCIT ProvidersPCIT43070</v>
      </c>
      <c r="AD110" s="82"/>
      <c r="AE110" s="82"/>
      <c r="AF110" s="82"/>
      <c r="AG110" s="82"/>
      <c r="AH110" s="91"/>
      <c r="AI110" s="82"/>
      <c r="AJ110" s="82"/>
      <c r="AK110" s="91"/>
      <c r="AL110" s="82"/>
      <c r="AM110" s="91"/>
      <c r="AN110" s="82"/>
      <c r="AO110" s="82"/>
      <c r="AP110" s="82"/>
      <c r="AQ110" s="82"/>
      <c r="AR110" s="82"/>
      <c r="AS110" s="232"/>
    </row>
    <row r="111" spans="1:45" ht="16" thickBot="1">
      <c r="A111" s="110">
        <v>73</v>
      </c>
      <c r="B111" s="216" t="s">
        <v>2055</v>
      </c>
      <c r="C111" s="61">
        <v>43191</v>
      </c>
      <c r="D111" s="73" t="str">
        <f t="shared" si="39"/>
        <v>Apr-18</v>
      </c>
      <c r="E111" s="57" t="s">
        <v>220</v>
      </c>
      <c r="F111" s="57" t="s">
        <v>154</v>
      </c>
      <c r="I111" s="57" t="str">
        <f t="shared" si="72"/>
        <v>Marys CenterAllJun-12</v>
      </c>
      <c r="J111" s="76" t="str">
        <f t="shared" si="74"/>
        <v>Marys CenterAll41030</v>
      </c>
      <c r="K111" s="57" t="s">
        <v>341</v>
      </c>
      <c r="L111" s="73">
        <v>41030</v>
      </c>
      <c r="M111" s="124"/>
      <c r="N111" s="124"/>
      <c r="O111" s="68"/>
      <c r="P111" s="124"/>
      <c r="Q111" s="124"/>
      <c r="R111" s="68"/>
      <c r="S111" s="124"/>
      <c r="T111" s="68"/>
      <c r="U111" s="124"/>
      <c r="V111" s="284"/>
      <c r="W111" s="124">
        <v>0</v>
      </c>
      <c r="X111" s="124">
        <v>0</v>
      </c>
      <c r="Y111" s="68" t="e">
        <f t="shared" si="85"/>
        <v>#DIV/0!</v>
      </c>
      <c r="Z111" s="124"/>
      <c r="AA111" s="284"/>
      <c r="AC111" s="233" t="s">
        <v>62</v>
      </c>
      <c r="AD111" s="234"/>
      <c r="AE111" s="234"/>
      <c r="AF111" s="234"/>
      <c r="AG111" s="234"/>
      <c r="AH111" s="235">
        <f>ROUND(SUM(data!AF95:AF100)/SUM(data!AG95:AG100),2)</f>
        <v>1.18</v>
      </c>
      <c r="AI111" s="234">
        <f>SUMIF(data!AJ95:AJ100,"&gt;0",data!AI95:AI100)</f>
        <v>291</v>
      </c>
      <c r="AJ111" s="234">
        <f>SUMIF(data!AJ95:AJ100,"&gt;0",data!AJ95:AJ100)</f>
        <v>320</v>
      </c>
      <c r="AK111" s="235">
        <f>ROUND(AI111/AJ111,2)</f>
        <v>0.91</v>
      </c>
      <c r="AL111" s="234">
        <f>SUMIF(data!AL95:AL100,"&gt;0",data!AL95:AL100)</f>
        <v>264</v>
      </c>
      <c r="AM111" s="235">
        <f>ROUND(AJ111/AL111,2)</f>
        <v>1.21</v>
      </c>
      <c r="AN111" s="234"/>
      <c r="AO111" s="234"/>
      <c r="AP111" s="234"/>
      <c r="AQ111" s="234"/>
      <c r="AR111" s="234"/>
      <c r="AS111" s="236"/>
    </row>
    <row r="112" spans="1:45" ht="16" thickBot="1">
      <c r="A112" s="110">
        <v>74</v>
      </c>
      <c r="B112" s="216" t="s">
        <v>2056</v>
      </c>
      <c r="C112" s="61">
        <v>43221</v>
      </c>
      <c r="D112" s="73" t="str">
        <f t="shared" si="39"/>
        <v>May-18</v>
      </c>
      <c r="E112" s="57" t="s">
        <v>221</v>
      </c>
      <c r="F112" s="57" t="s">
        <v>154</v>
      </c>
      <c r="I112" s="57" t="str">
        <f t="shared" si="72"/>
        <v>Marys CenterPCITJun-12</v>
      </c>
      <c r="J112" s="76" t="str">
        <f t="shared" si="74"/>
        <v>Marys CenterPCIT41030</v>
      </c>
      <c r="K112" s="57" t="s">
        <v>340</v>
      </c>
      <c r="L112" s="73">
        <v>41030</v>
      </c>
      <c r="M112" s="124"/>
      <c r="N112" s="124"/>
      <c r="O112" s="68"/>
      <c r="P112" s="124"/>
      <c r="Q112" s="124"/>
      <c r="R112" s="68"/>
      <c r="S112" s="124"/>
      <c r="T112" s="68"/>
      <c r="U112" s="124"/>
      <c r="V112" s="284"/>
      <c r="W112" s="124">
        <v>0</v>
      </c>
      <c r="X112" s="124">
        <v>0</v>
      </c>
      <c r="Y112" s="68" t="e">
        <f t="shared" si="85"/>
        <v>#DIV/0!</v>
      </c>
      <c r="Z112" s="124"/>
      <c r="AA112" s="284"/>
    </row>
    <row r="113" spans="1:45">
      <c r="A113" s="110">
        <v>75</v>
      </c>
      <c r="B113" s="216" t="s">
        <v>2057</v>
      </c>
      <c r="C113" s="61">
        <v>43252</v>
      </c>
      <c r="D113" s="73" t="str">
        <f t="shared" si="39"/>
        <v>Jun-18</v>
      </c>
      <c r="E113" s="57" t="s">
        <v>222</v>
      </c>
      <c r="F113" s="57" t="s">
        <v>154</v>
      </c>
      <c r="I113" s="57" t="str">
        <f t="shared" si="72"/>
        <v>MBI HSAllJun-12</v>
      </c>
      <c r="J113" s="76" t="str">
        <f t="shared" si="74"/>
        <v>MBI HSAll41030</v>
      </c>
      <c r="K113" s="57" t="s">
        <v>364</v>
      </c>
      <c r="L113" s="73">
        <v>41030</v>
      </c>
      <c r="M113" s="124"/>
      <c r="N113" s="124"/>
      <c r="O113" s="68"/>
      <c r="P113" s="124"/>
      <c r="Q113" s="124"/>
      <c r="R113" s="68"/>
      <c r="S113" s="124"/>
      <c r="T113" s="68"/>
      <c r="U113" s="124"/>
      <c r="V113" s="284"/>
      <c r="W113" s="124"/>
      <c r="X113" s="124"/>
      <c r="Y113" s="68" t="e">
        <f t="shared" si="85"/>
        <v>#DIV/0!</v>
      </c>
      <c r="Z113" s="124"/>
      <c r="AA113" s="284"/>
      <c r="AC113" s="224" t="str">
        <f t="shared" ref="AC113:AC118" si="86">"All TF-CBT ProvidersTF-CBT"&amp;$H3</f>
        <v>All TF-CBT ProvidersTF-CBT42917</v>
      </c>
      <c r="AD113" s="225"/>
      <c r="AE113" s="225"/>
      <c r="AF113" s="226">
        <f t="shared" ref="AF113:AG118" si="87">SUMIF($J$22:$J$10000,$AC113,M$22:M$10000)</f>
        <v>31</v>
      </c>
      <c r="AG113" s="226">
        <f t="shared" si="87"/>
        <v>17</v>
      </c>
      <c r="AH113" s="227">
        <f t="shared" ref="AH113:AH118" si="88">AF113/AG113</f>
        <v>1.8235294117647058</v>
      </c>
      <c r="AI113" s="226">
        <f t="shared" ref="AI113:AJ118" si="89">SUMIF($J$22:$J$10000,$AC113,P$22:P$10000)</f>
        <v>63</v>
      </c>
      <c r="AJ113" s="226">
        <f t="shared" si="89"/>
        <v>84</v>
      </c>
      <c r="AK113" s="227">
        <f t="shared" ref="AK113:AK118" si="90">AI113/AJ113</f>
        <v>0.75</v>
      </c>
      <c r="AL113" s="226">
        <f t="shared" ref="AL113:AL118" si="91">SUMIF($J$22:$J$10000,$AC113,S$22:S$10000)</f>
        <v>48</v>
      </c>
      <c r="AM113" s="227">
        <f t="shared" ref="AM113:AM118" si="92">AJ113/AL113</f>
        <v>1.75</v>
      </c>
      <c r="AN113" s="226">
        <f t="shared" ref="AN113:AQ118" si="93">SUMIF($J$22:$J$10000,$AC113,U$22:U$10000)</f>
        <v>55</v>
      </c>
      <c r="AO113" s="227">
        <f t="shared" si="93"/>
        <v>0</v>
      </c>
      <c r="AP113" s="226">
        <f t="shared" si="93"/>
        <v>2</v>
      </c>
      <c r="AQ113" s="226">
        <f t="shared" si="93"/>
        <v>3</v>
      </c>
      <c r="AR113" s="227">
        <f t="shared" ref="AR113:AR118" si="94">AP113/AQ113</f>
        <v>0.66666666666666663</v>
      </c>
      <c r="AS113" s="228">
        <f t="shared" ref="AS113:AS118" si="95">SUMIF($J$22:$J$10000,$AC113,Z$22:Z$10000)</f>
        <v>8</v>
      </c>
    </row>
    <row r="114" spans="1:45">
      <c r="A114" s="110">
        <v>76</v>
      </c>
      <c r="B114" s="216" t="s">
        <v>2058</v>
      </c>
      <c r="C114" s="61">
        <v>43282</v>
      </c>
      <c r="D114" s="73" t="str">
        <f t="shared" si="39"/>
        <v>Jul-18</v>
      </c>
      <c r="E114" s="57" t="s">
        <v>223</v>
      </c>
      <c r="F114" s="57" t="s">
        <v>154</v>
      </c>
      <c r="I114" s="57" t="str">
        <f t="shared" si="72"/>
        <v>MBI HSTIPJun-12</v>
      </c>
      <c r="J114" s="76" t="str">
        <f t="shared" si="74"/>
        <v>MBI HSTIP41030</v>
      </c>
      <c r="K114" s="57" t="s">
        <v>363</v>
      </c>
      <c r="L114" s="73">
        <v>41030</v>
      </c>
      <c r="M114" s="124"/>
      <c r="N114" s="124"/>
      <c r="O114" s="68"/>
      <c r="P114" s="124"/>
      <c r="Q114" s="124"/>
      <c r="R114" s="68"/>
      <c r="S114" s="124"/>
      <c r="T114" s="68"/>
      <c r="U114" s="124"/>
      <c r="V114" s="284"/>
      <c r="W114" s="124"/>
      <c r="X114" s="124"/>
      <c r="Y114" s="68" t="e">
        <f t="shared" si="85"/>
        <v>#DIV/0!</v>
      </c>
      <c r="Z114" s="124"/>
      <c r="AA114" s="284"/>
      <c r="AC114" s="229" t="str">
        <f t="shared" si="86"/>
        <v>All TF-CBT ProvidersTF-CBT42948</v>
      </c>
      <c r="AD114" s="82"/>
      <c r="AE114" s="82"/>
      <c r="AF114" s="92">
        <f t="shared" si="87"/>
        <v>31</v>
      </c>
      <c r="AG114" s="92">
        <f t="shared" si="87"/>
        <v>17</v>
      </c>
      <c r="AH114" s="230">
        <f t="shared" si="88"/>
        <v>1.8235294117647058</v>
      </c>
      <c r="AI114" s="92">
        <f t="shared" si="89"/>
        <v>51</v>
      </c>
      <c r="AJ114" s="92">
        <f t="shared" si="89"/>
        <v>84</v>
      </c>
      <c r="AK114" s="230">
        <f t="shared" si="90"/>
        <v>0.6071428571428571</v>
      </c>
      <c r="AL114" s="92">
        <f t="shared" si="91"/>
        <v>48</v>
      </c>
      <c r="AM114" s="230">
        <f t="shared" si="92"/>
        <v>1.75</v>
      </c>
      <c r="AN114" s="92">
        <f t="shared" si="93"/>
        <v>47</v>
      </c>
      <c r="AO114" s="230">
        <f t="shared" si="93"/>
        <v>0</v>
      </c>
      <c r="AP114" s="92">
        <f t="shared" si="93"/>
        <v>4</v>
      </c>
      <c r="AQ114" s="92">
        <f t="shared" si="93"/>
        <v>9</v>
      </c>
      <c r="AR114" s="230">
        <f t="shared" si="94"/>
        <v>0.44444444444444442</v>
      </c>
      <c r="AS114" s="231">
        <f t="shared" si="95"/>
        <v>4</v>
      </c>
    </row>
    <row r="115" spans="1:45">
      <c r="A115" s="110">
        <v>77</v>
      </c>
      <c r="B115" s="216" t="s">
        <v>2059</v>
      </c>
      <c r="C115" s="61">
        <v>43313</v>
      </c>
      <c r="D115" s="73" t="str">
        <f t="shared" si="39"/>
        <v>Aug-18</v>
      </c>
      <c r="E115" s="57" t="s">
        <v>224</v>
      </c>
      <c r="F115" s="57" t="s">
        <v>154</v>
      </c>
      <c r="I115" s="57" t="str">
        <f t="shared" si="72"/>
        <v>MD Family ResourcesAllJun-12</v>
      </c>
      <c r="J115" s="76" t="str">
        <f t="shared" si="74"/>
        <v>MD Family ResourcesAll41030</v>
      </c>
      <c r="K115" s="57" t="s">
        <v>510</v>
      </c>
      <c r="L115" s="73">
        <v>41030</v>
      </c>
      <c r="M115" s="124"/>
      <c r="N115" s="124"/>
      <c r="O115" s="68"/>
      <c r="P115" s="124"/>
      <c r="Q115" s="124"/>
      <c r="R115" s="68"/>
      <c r="S115" s="124"/>
      <c r="T115" s="68"/>
      <c r="U115" s="124"/>
      <c r="V115" s="284"/>
      <c r="W115" s="124"/>
      <c r="X115" s="124"/>
      <c r="Y115" s="68" t="e">
        <f t="shared" si="85"/>
        <v>#DIV/0!</v>
      </c>
      <c r="Z115" s="124"/>
      <c r="AA115" s="284"/>
      <c r="AC115" s="229" t="str">
        <f t="shared" si="86"/>
        <v>All TF-CBT ProvidersTF-CBT42979</v>
      </c>
      <c r="AD115" s="82"/>
      <c r="AE115" s="82"/>
      <c r="AF115" s="92">
        <f t="shared" si="87"/>
        <v>26</v>
      </c>
      <c r="AG115" s="92">
        <f t="shared" si="87"/>
        <v>17</v>
      </c>
      <c r="AH115" s="230">
        <f t="shared" si="88"/>
        <v>1.5294117647058822</v>
      </c>
      <c r="AI115" s="92">
        <f t="shared" si="89"/>
        <v>64</v>
      </c>
      <c r="AJ115" s="92">
        <f t="shared" si="89"/>
        <v>71</v>
      </c>
      <c r="AK115" s="230">
        <f t="shared" si="90"/>
        <v>0.90140845070422537</v>
      </c>
      <c r="AL115" s="92">
        <f t="shared" si="91"/>
        <v>48</v>
      </c>
      <c r="AM115" s="230">
        <f t="shared" si="92"/>
        <v>1.4791666666666667</v>
      </c>
      <c r="AN115" s="92">
        <f t="shared" si="93"/>
        <v>51</v>
      </c>
      <c r="AO115" s="230">
        <f t="shared" si="93"/>
        <v>0</v>
      </c>
      <c r="AP115" s="92">
        <f t="shared" si="93"/>
        <v>1</v>
      </c>
      <c r="AQ115" s="92">
        <f t="shared" si="93"/>
        <v>1</v>
      </c>
      <c r="AR115" s="230">
        <f t="shared" si="94"/>
        <v>1</v>
      </c>
      <c r="AS115" s="231">
        <f t="shared" si="95"/>
        <v>13</v>
      </c>
    </row>
    <row r="116" spans="1:45">
      <c r="A116" s="110">
        <v>78</v>
      </c>
      <c r="B116" s="216" t="s">
        <v>2060</v>
      </c>
      <c r="C116" s="61">
        <v>43344</v>
      </c>
      <c r="D116" s="73" t="str">
        <f t="shared" si="39"/>
        <v>Sep-18</v>
      </c>
      <c r="E116" s="57" t="s">
        <v>225</v>
      </c>
      <c r="F116" s="57" t="s">
        <v>154</v>
      </c>
      <c r="I116" s="57" t="str">
        <f t="shared" si="72"/>
        <v>MD Family ResourcesTF-CBTJun-12</v>
      </c>
      <c r="J116" s="76" t="str">
        <f t="shared" si="74"/>
        <v>MD Family ResourcesTF-CBT41030</v>
      </c>
      <c r="K116" s="57" t="s">
        <v>509</v>
      </c>
      <c r="L116" s="73">
        <v>41030</v>
      </c>
      <c r="M116" s="124"/>
      <c r="N116" s="124"/>
      <c r="O116" s="68"/>
      <c r="P116" s="124"/>
      <c r="Q116" s="124"/>
      <c r="R116" s="68"/>
      <c r="S116" s="124"/>
      <c r="T116" s="68"/>
      <c r="U116" s="124"/>
      <c r="V116" s="284"/>
      <c r="W116" s="124"/>
      <c r="X116" s="124"/>
      <c r="Y116" s="68" t="e">
        <f t="shared" si="85"/>
        <v>#DIV/0!</v>
      </c>
      <c r="Z116" s="124"/>
      <c r="AA116" s="284"/>
      <c r="AC116" s="229" t="str">
        <f t="shared" si="86"/>
        <v>All TF-CBT ProvidersTF-CBT43009</v>
      </c>
      <c r="AD116" s="82"/>
      <c r="AE116" s="82"/>
      <c r="AF116" s="92">
        <f t="shared" si="87"/>
        <v>13</v>
      </c>
      <c r="AG116" s="92">
        <f t="shared" si="87"/>
        <v>17.5</v>
      </c>
      <c r="AH116" s="230">
        <f t="shared" si="88"/>
        <v>0.74285714285714288</v>
      </c>
      <c r="AI116" s="92">
        <f t="shared" si="89"/>
        <v>60</v>
      </c>
      <c r="AJ116" s="92">
        <f t="shared" si="89"/>
        <v>78</v>
      </c>
      <c r="AK116" s="230">
        <f t="shared" si="90"/>
        <v>0.76923076923076927</v>
      </c>
      <c r="AL116" s="92">
        <f t="shared" si="91"/>
        <v>105</v>
      </c>
      <c r="AM116" s="230">
        <f t="shared" si="92"/>
        <v>0.74285714285714288</v>
      </c>
      <c r="AN116" s="92">
        <f t="shared" si="93"/>
        <v>50</v>
      </c>
      <c r="AO116" s="230">
        <f t="shared" si="93"/>
        <v>0</v>
      </c>
      <c r="AP116" s="92">
        <f t="shared" si="93"/>
        <v>2</v>
      </c>
      <c r="AQ116" s="92">
        <f t="shared" si="93"/>
        <v>4</v>
      </c>
      <c r="AR116" s="230">
        <f t="shared" si="94"/>
        <v>0.5</v>
      </c>
      <c r="AS116" s="231">
        <f t="shared" si="95"/>
        <v>10</v>
      </c>
    </row>
    <row r="117" spans="1:45">
      <c r="E117" s="57" t="s">
        <v>226</v>
      </c>
      <c r="F117" s="57" t="s">
        <v>154</v>
      </c>
      <c r="I117" s="57" t="str">
        <f t="shared" si="72"/>
        <v>PASSAllJun-12</v>
      </c>
      <c r="J117" s="76" t="str">
        <f t="shared" si="74"/>
        <v>PASSAll41030</v>
      </c>
      <c r="K117" s="57" t="s">
        <v>342</v>
      </c>
      <c r="L117" s="73">
        <v>41030</v>
      </c>
      <c r="M117" s="124"/>
      <c r="N117" s="124"/>
      <c r="O117" s="68"/>
      <c r="P117" s="124"/>
      <c r="Q117" s="124"/>
      <c r="R117" s="68"/>
      <c r="S117" s="124"/>
      <c r="T117" s="68"/>
      <c r="U117" s="124"/>
      <c r="V117" s="284"/>
      <c r="W117" s="124"/>
      <c r="X117" s="124"/>
      <c r="Y117" s="68"/>
      <c r="Z117" s="124"/>
      <c r="AA117" s="284"/>
      <c r="AC117" s="229" t="str">
        <f t="shared" si="86"/>
        <v>All TF-CBT ProvidersTF-CBT43040</v>
      </c>
      <c r="AD117" s="82"/>
      <c r="AE117" s="82"/>
      <c r="AF117" s="92">
        <f t="shared" si="87"/>
        <v>10.5</v>
      </c>
      <c r="AG117" s="92">
        <f t="shared" si="87"/>
        <v>11.5</v>
      </c>
      <c r="AH117" s="230">
        <f t="shared" si="88"/>
        <v>0.91304347826086951</v>
      </c>
      <c r="AI117" s="92">
        <f t="shared" si="89"/>
        <v>56</v>
      </c>
      <c r="AJ117" s="92">
        <f t="shared" si="89"/>
        <v>63</v>
      </c>
      <c r="AK117" s="230">
        <f t="shared" si="90"/>
        <v>0.88888888888888884</v>
      </c>
      <c r="AL117" s="92">
        <f t="shared" si="91"/>
        <v>69</v>
      </c>
      <c r="AM117" s="230">
        <f t="shared" si="92"/>
        <v>0.91304347826086951</v>
      </c>
      <c r="AN117" s="92">
        <f t="shared" si="93"/>
        <v>47</v>
      </c>
      <c r="AO117" s="230">
        <f t="shared" si="93"/>
        <v>0</v>
      </c>
      <c r="AP117" s="92">
        <f t="shared" si="93"/>
        <v>5</v>
      </c>
      <c r="AQ117" s="92">
        <f t="shared" si="93"/>
        <v>8</v>
      </c>
      <c r="AR117" s="230">
        <f t="shared" si="94"/>
        <v>0.625</v>
      </c>
      <c r="AS117" s="231">
        <f t="shared" si="95"/>
        <v>9</v>
      </c>
    </row>
    <row r="118" spans="1:45">
      <c r="E118" s="57" t="s">
        <v>227</v>
      </c>
      <c r="F118" s="57" t="s">
        <v>154</v>
      </c>
      <c r="I118" s="57" t="str">
        <f t="shared" si="72"/>
        <v>PASSFFTJun-12</v>
      </c>
      <c r="J118" s="76" t="str">
        <f t="shared" ref="J118:J148" si="96">K118&amp;L118</f>
        <v>PASSFFT41030</v>
      </c>
      <c r="K118" s="57" t="s">
        <v>343</v>
      </c>
      <c r="L118" s="73">
        <v>41030</v>
      </c>
      <c r="M118" s="124"/>
      <c r="N118" s="124"/>
      <c r="O118" s="68"/>
      <c r="P118" s="124"/>
      <c r="Q118" s="124"/>
      <c r="R118" s="68"/>
      <c r="S118" s="124"/>
      <c r="T118" s="68"/>
      <c r="U118" s="124"/>
      <c r="V118" s="284"/>
      <c r="W118" s="124"/>
      <c r="X118" s="124"/>
      <c r="Y118" s="68"/>
      <c r="Z118" s="124"/>
      <c r="AA118" s="284"/>
      <c r="AC118" s="229" t="str">
        <f t="shared" si="86"/>
        <v>All TF-CBT ProvidersTF-CBT43070</v>
      </c>
      <c r="AD118" s="82"/>
      <c r="AE118" s="82"/>
      <c r="AF118" s="92">
        <f t="shared" si="87"/>
        <v>10.5</v>
      </c>
      <c r="AG118" s="92">
        <f t="shared" si="87"/>
        <v>11.5</v>
      </c>
      <c r="AH118" s="230">
        <f t="shared" si="88"/>
        <v>0.91304347826086951</v>
      </c>
      <c r="AI118" s="92">
        <f t="shared" si="89"/>
        <v>45</v>
      </c>
      <c r="AJ118" s="92">
        <f t="shared" si="89"/>
        <v>63</v>
      </c>
      <c r="AK118" s="230">
        <f t="shared" si="90"/>
        <v>0.7142857142857143</v>
      </c>
      <c r="AL118" s="92">
        <f t="shared" si="91"/>
        <v>69</v>
      </c>
      <c r="AM118" s="230">
        <f t="shared" si="92"/>
        <v>0.91304347826086951</v>
      </c>
      <c r="AN118" s="92">
        <f t="shared" si="93"/>
        <v>42</v>
      </c>
      <c r="AO118" s="230">
        <f t="shared" si="93"/>
        <v>0</v>
      </c>
      <c r="AP118" s="92">
        <f t="shared" si="93"/>
        <v>7</v>
      </c>
      <c r="AQ118" s="92">
        <f t="shared" si="93"/>
        <v>7</v>
      </c>
      <c r="AR118" s="230">
        <f t="shared" si="94"/>
        <v>1</v>
      </c>
      <c r="AS118" s="231">
        <f t="shared" si="95"/>
        <v>3</v>
      </c>
    </row>
    <row r="119" spans="1:45" ht="16" thickBot="1">
      <c r="E119" s="57" t="s">
        <v>228</v>
      </c>
      <c r="F119" s="57" t="s">
        <v>154</v>
      </c>
      <c r="I119" s="57" t="str">
        <f t="shared" si="72"/>
        <v>PASSTIPJun-12</v>
      </c>
      <c r="J119" s="76" t="str">
        <f t="shared" si="96"/>
        <v>PASSTIP41030</v>
      </c>
      <c r="K119" s="57" t="s">
        <v>344</v>
      </c>
      <c r="L119" s="73">
        <v>41030</v>
      </c>
      <c r="M119" s="124"/>
      <c r="N119" s="124"/>
      <c r="O119" s="68"/>
      <c r="P119" s="124"/>
      <c r="Q119" s="124"/>
      <c r="R119" s="68"/>
      <c r="S119" s="124"/>
      <c r="T119" s="68"/>
      <c r="U119" s="124"/>
      <c r="V119" s="284"/>
      <c r="W119" s="124"/>
      <c r="X119" s="124"/>
      <c r="Y119" s="68"/>
      <c r="Z119" s="124"/>
      <c r="AA119" s="284"/>
      <c r="AC119" s="229" t="s">
        <v>62</v>
      </c>
      <c r="AD119" s="82"/>
      <c r="AE119" s="82"/>
      <c r="AF119" s="82"/>
      <c r="AG119" s="82"/>
      <c r="AH119" s="82"/>
      <c r="AI119" s="82"/>
      <c r="AJ119" s="82"/>
      <c r="AK119" s="82"/>
      <c r="AL119" s="82"/>
      <c r="AM119" s="82"/>
      <c r="AN119" s="82"/>
      <c r="AO119" s="82"/>
      <c r="AP119" s="82"/>
      <c r="AQ119" s="82"/>
      <c r="AR119" s="82"/>
      <c r="AS119" s="232"/>
    </row>
    <row r="120" spans="1:45" ht="16" thickBot="1">
      <c r="E120" s="57" t="s">
        <v>229</v>
      </c>
      <c r="F120" s="57" t="s">
        <v>154</v>
      </c>
      <c r="I120" s="57" t="str">
        <f t="shared" si="72"/>
        <v>PIECEAllJun-12</v>
      </c>
      <c r="J120" s="76" t="str">
        <f t="shared" si="96"/>
        <v>PIECEAll41030</v>
      </c>
      <c r="K120" s="57" t="s">
        <v>345</v>
      </c>
      <c r="L120" s="73">
        <v>41030</v>
      </c>
      <c r="M120" s="124"/>
      <c r="N120" s="124"/>
      <c r="O120" s="68"/>
      <c r="P120" s="124"/>
      <c r="Q120" s="124"/>
      <c r="R120" s="68"/>
      <c r="S120" s="124"/>
      <c r="T120" s="68"/>
      <c r="U120" s="124"/>
      <c r="V120" s="284"/>
      <c r="W120" s="124"/>
      <c r="X120" s="124"/>
      <c r="Y120" s="68"/>
      <c r="Z120" s="124"/>
      <c r="AA120" s="284"/>
      <c r="AC120" s="197" t="s">
        <v>41</v>
      </c>
      <c r="AD120" s="138"/>
      <c r="AE120" s="138"/>
      <c r="AF120" s="138"/>
      <c r="AG120" s="138"/>
      <c r="AH120" s="198">
        <f>IF(4*(AVERAGE(AH116:AH118))&gt;4,4,4*(AVERAGE(AH116:AH118)))</f>
        <v>3.4252587991718428</v>
      </c>
      <c r="AI120" s="138"/>
      <c r="AJ120" s="138"/>
      <c r="AK120" s="198">
        <f>IF(4*(AVERAGE(AK116:AK118))&gt;4,4,4*(AVERAGE(AK116:AK118)))</f>
        <v>3.1632071632071632</v>
      </c>
      <c r="AL120" s="138"/>
      <c r="AM120" s="198">
        <f>IF(4*(AVERAGE(AM116:AM118))&gt;4,4,4*(AVERAGE(AM116:AM118)))</f>
        <v>3.4252587991718428</v>
      </c>
      <c r="AN120" s="138"/>
      <c r="AO120" s="198">
        <f>IF(4*(AVERAGE(AO116:AO118))&gt;4,4,4*(AVERAGE(AO116:AO118)))</f>
        <v>0</v>
      </c>
      <c r="AP120" s="138"/>
      <c r="AQ120" s="138"/>
      <c r="AR120" s="199">
        <f>IF(SUM(data!AQ116:AQ118)=0,0,4*(SUM(AP116:AP118)/SUM(AQ116:AQ118)))</f>
        <v>2.9473684210526314</v>
      </c>
      <c r="AS120" s="232"/>
    </row>
    <row r="121" spans="1:45" ht="16" thickBot="1">
      <c r="E121" s="57" t="s">
        <v>230</v>
      </c>
      <c r="F121" s="57" t="s">
        <v>154</v>
      </c>
      <c r="I121" s="57" t="str">
        <f t="shared" si="72"/>
        <v>PIECECPP-FVJun-12</v>
      </c>
      <c r="J121" s="76" t="str">
        <f t="shared" si="96"/>
        <v>PIECECPP-FV41030</v>
      </c>
      <c r="K121" s="57" t="s">
        <v>346</v>
      </c>
      <c r="L121" s="73">
        <v>41030</v>
      </c>
      <c r="M121" s="124"/>
      <c r="N121" s="124"/>
      <c r="O121" s="68"/>
      <c r="P121" s="124"/>
      <c r="Q121" s="124"/>
      <c r="R121" s="68"/>
      <c r="S121" s="124"/>
      <c r="T121" s="68"/>
      <c r="U121" s="124"/>
      <c r="V121" s="284"/>
      <c r="W121" s="124"/>
      <c r="X121" s="124"/>
      <c r="Y121" s="68" t="e">
        <f>W121/X121</f>
        <v>#DIV/0!</v>
      </c>
      <c r="Z121" s="124"/>
      <c r="AA121" s="284"/>
      <c r="AC121" s="200" t="s">
        <v>42</v>
      </c>
      <c r="AD121" s="201"/>
      <c r="AE121" s="201"/>
      <c r="AF121" s="201"/>
      <c r="AG121" s="201"/>
      <c r="AH121" s="202">
        <f>IF(4*(AVERAGE(AH113:AH115))&gt;4,4,4*(AVERAGE(AH113:AH115)))</f>
        <v>4</v>
      </c>
      <c r="AI121" s="201"/>
      <c r="AJ121" s="201"/>
      <c r="AK121" s="202">
        <f>IF(4*(AVERAGE(AK113:AK115))&gt;4,4,4*(AVERAGE(AK113:AK115)))</f>
        <v>3.0114017437961103</v>
      </c>
      <c r="AL121" s="201"/>
      <c r="AM121" s="202">
        <f>IF(4*(AVERAGE(AM113:AM115))&gt;4,4,4*(AVERAGE(AM113:AM115)))</f>
        <v>4</v>
      </c>
      <c r="AN121" s="201"/>
      <c r="AO121" s="202">
        <f>IF(4*(AVERAGE(AO113:AO115))&gt;4,4,4*(AVERAGE(AO113:AO115)))</f>
        <v>0</v>
      </c>
      <c r="AP121" s="201"/>
      <c r="AQ121" s="201"/>
      <c r="AR121" s="203">
        <f>IF(SUM(data!AQ113:AQ115)=0,0,4*(SUM(AP113:AP115)/SUM(AQ113:AQ115)))</f>
        <v>2.1538461538461537</v>
      </c>
      <c r="AS121" s="232"/>
    </row>
    <row r="122" spans="1:45">
      <c r="E122" s="57" t="s">
        <v>231</v>
      </c>
      <c r="F122" s="57" t="s">
        <v>154</v>
      </c>
      <c r="I122" s="57" t="str">
        <f t="shared" si="72"/>
        <v>PIECEPCITJun-12</v>
      </c>
      <c r="J122" s="76" t="str">
        <f t="shared" si="96"/>
        <v>PIECEPCIT41030</v>
      </c>
      <c r="K122" s="57" t="s">
        <v>347</v>
      </c>
      <c r="L122" s="73">
        <v>41030</v>
      </c>
      <c r="M122" s="124"/>
      <c r="N122" s="124"/>
      <c r="O122" s="68"/>
      <c r="P122" s="124"/>
      <c r="Q122" s="124"/>
      <c r="R122" s="68"/>
      <c r="S122" s="260"/>
      <c r="T122" s="68"/>
      <c r="U122" s="124"/>
      <c r="V122" s="284"/>
      <c r="W122" s="124"/>
      <c r="X122" s="124"/>
      <c r="Y122" s="68"/>
      <c r="Z122" s="124"/>
      <c r="AA122" s="284"/>
      <c r="AC122" s="229"/>
      <c r="AD122" s="82"/>
      <c r="AE122" s="82"/>
      <c r="AF122" s="82"/>
      <c r="AG122" s="82"/>
      <c r="AH122" s="82" t="s">
        <v>63</v>
      </c>
      <c r="AI122" s="82"/>
      <c r="AJ122" s="82"/>
      <c r="AK122" s="82" t="s">
        <v>63</v>
      </c>
      <c r="AL122" s="82"/>
      <c r="AM122" s="82" t="s">
        <v>63</v>
      </c>
      <c r="AN122" s="82"/>
      <c r="AO122" s="82"/>
      <c r="AP122" s="82"/>
      <c r="AQ122" s="82"/>
      <c r="AR122" s="82"/>
      <c r="AS122" s="232"/>
    </row>
    <row r="123" spans="1:45">
      <c r="E123" s="57" t="s">
        <v>232</v>
      </c>
      <c r="F123" s="57" t="s">
        <v>154</v>
      </c>
      <c r="I123" s="57" t="str">
        <f t="shared" si="72"/>
        <v>RiversideA-CRAJun-12</v>
      </c>
      <c r="J123" s="76" t="str">
        <f t="shared" si="96"/>
        <v>RiversideA-CRA41030</v>
      </c>
      <c r="K123" s="57" t="s">
        <v>361</v>
      </c>
      <c r="L123" s="73">
        <v>41030</v>
      </c>
      <c r="M123" s="124"/>
      <c r="N123" s="124"/>
      <c r="O123" s="68"/>
      <c r="P123" s="124"/>
      <c r="Q123" s="124"/>
      <c r="R123" s="68"/>
      <c r="S123" s="124"/>
      <c r="T123" s="68"/>
      <c r="U123" s="124"/>
      <c r="V123" s="284"/>
      <c r="W123" s="124"/>
      <c r="X123" s="124"/>
      <c r="Y123" s="68"/>
      <c r="Z123" s="124"/>
      <c r="AA123" s="284"/>
      <c r="AC123" s="229"/>
      <c r="AD123" s="82"/>
      <c r="AE123" s="82"/>
      <c r="AF123" s="82"/>
      <c r="AG123" s="82"/>
      <c r="AH123" s="230"/>
      <c r="AI123" s="82"/>
      <c r="AJ123" s="82"/>
      <c r="AK123" s="230"/>
      <c r="AL123" s="82"/>
      <c r="AM123" s="230"/>
      <c r="AN123" s="82"/>
      <c r="AO123" s="82"/>
      <c r="AP123" s="82"/>
      <c r="AQ123" s="82"/>
      <c r="AR123" s="82"/>
      <c r="AS123" s="232"/>
    </row>
    <row r="124" spans="1:45">
      <c r="E124" s="57" t="s">
        <v>233</v>
      </c>
      <c r="F124" s="57" t="s">
        <v>154</v>
      </c>
      <c r="I124" s="57" t="str">
        <f t="shared" si="72"/>
        <v>RiversideAllJun-12</v>
      </c>
      <c r="J124" s="76" t="str">
        <f t="shared" si="96"/>
        <v>RiversideAll41030</v>
      </c>
      <c r="K124" s="57" t="s">
        <v>362</v>
      </c>
      <c r="L124" s="73">
        <v>41030</v>
      </c>
      <c r="M124" s="124"/>
      <c r="N124" s="124"/>
      <c r="O124" s="68"/>
      <c r="P124" s="124"/>
      <c r="Q124" s="124"/>
      <c r="R124" s="68"/>
      <c r="S124" s="124"/>
      <c r="T124" s="68"/>
      <c r="U124" s="124"/>
      <c r="V124" s="284"/>
      <c r="W124" s="124"/>
      <c r="X124" s="124"/>
      <c r="Y124" s="68"/>
      <c r="Z124" s="124"/>
      <c r="AA124" s="284"/>
      <c r="AC124" s="229"/>
      <c r="AD124" s="82"/>
      <c r="AE124" s="82"/>
      <c r="AF124" s="82"/>
      <c r="AG124" s="82"/>
      <c r="AH124" s="230"/>
      <c r="AI124" s="82"/>
      <c r="AJ124" s="82"/>
      <c r="AK124" s="230"/>
      <c r="AL124" s="82"/>
      <c r="AM124" s="230"/>
      <c r="AN124" s="82"/>
      <c r="AO124" s="82"/>
      <c r="AP124" s="82"/>
      <c r="AQ124" s="82"/>
      <c r="AR124" s="82"/>
      <c r="AS124" s="232"/>
    </row>
    <row r="125" spans="1:45">
      <c r="E125" s="57" t="s">
        <v>234</v>
      </c>
      <c r="F125" s="57" t="s">
        <v>154</v>
      </c>
      <c r="I125" s="57" t="str">
        <f t="shared" si="72"/>
        <v>TFCCAllJun-12</v>
      </c>
      <c r="J125" s="76" t="str">
        <f t="shared" si="96"/>
        <v>TFCCAll41030</v>
      </c>
      <c r="K125" s="57" t="s">
        <v>366</v>
      </c>
      <c r="L125" s="73">
        <v>41030</v>
      </c>
      <c r="M125" s="124"/>
      <c r="N125" s="124"/>
      <c r="O125" s="68"/>
      <c r="P125" s="124"/>
      <c r="Q125" s="124"/>
      <c r="R125" s="68"/>
      <c r="S125" s="124"/>
      <c r="T125" s="68"/>
      <c r="U125" s="124"/>
      <c r="V125" s="284"/>
      <c r="W125" s="124"/>
      <c r="X125" s="124"/>
      <c r="Y125" s="68" t="e">
        <f>W125/X125</f>
        <v>#DIV/0!</v>
      </c>
      <c r="Z125" s="124"/>
      <c r="AA125" s="284"/>
      <c r="AC125" s="229"/>
      <c r="AD125" s="82"/>
      <c r="AE125" s="82"/>
      <c r="AF125" s="82"/>
      <c r="AG125" s="82"/>
      <c r="AH125" s="230"/>
      <c r="AI125" s="82"/>
      <c r="AJ125" s="82"/>
      <c r="AK125" s="230"/>
      <c r="AL125" s="82"/>
      <c r="AM125" s="230"/>
      <c r="AN125" s="82"/>
      <c r="AO125" s="82"/>
      <c r="AP125" s="82"/>
      <c r="AQ125" s="82"/>
      <c r="AR125" s="82"/>
      <c r="AS125" s="232"/>
    </row>
    <row r="126" spans="1:45">
      <c r="E126" s="57" t="s">
        <v>235</v>
      </c>
      <c r="F126" s="57" t="s">
        <v>383</v>
      </c>
      <c r="I126" s="57" t="str">
        <f t="shared" si="72"/>
        <v>TFCCTIPJun-12</v>
      </c>
      <c r="J126" s="76" t="str">
        <f t="shared" si="96"/>
        <v>TFCCTIP41030</v>
      </c>
      <c r="K126" s="57" t="s">
        <v>365</v>
      </c>
      <c r="L126" s="73">
        <v>41030</v>
      </c>
      <c r="M126" s="124"/>
      <c r="N126" s="124"/>
      <c r="O126" s="68"/>
      <c r="P126" s="124"/>
      <c r="Q126" s="124"/>
      <c r="R126" s="68"/>
      <c r="S126" s="124"/>
      <c r="T126" s="68"/>
      <c r="U126" s="124"/>
      <c r="V126" s="284"/>
      <c r="W126" s="124"/>
      <c r="X126" s="124"/>
      <c r="Y126" s="68" t="e">
        <f>W126/X126</f>
        <v>#DIV/0!</v>
      </c>
      <c r="Z126" s="124"/>
      <c r="AA126" s="284"/>
      <c r="AC126" s="229" t="str">
        <f>"All TF-CBT ProvidersTF-CBT"&amp;$H6</f>
        <v>All TF-CBT ProvidersTF-CBT43009</v>
      </c>
      <c r="AD126" s="82"/>
      <c r="AE126" s="82"/>
      <c r="AF126" s="82"/>
      <c r="AG126" s="82"/>
      <c r="AH126" s="91"/>
      <c r="AI126" s="82"/>
      <c r="AJ126" s="82"/>
      <c r="AK126" s="91"/>
      <c r="AL126" s="82"/>
      <c r="AM126" s="91"/>
      <c r="AN126" s="82"/>
      <c r="AO126" s="82"/>
      <c r="AP126" s="82"/>
      <c r="AQ126" s="82"/>
      <c r="AR126" s="82"/>
      <c r="AS126" s="232"/>
    </row>
    <row r="127" spans="1:45">
      <c r="E127" s="57" t="s">
        <v>236</v>
      </c>
      <c r="F127" s="57" t="s">
        <v>16</v>
      </c>
      <c r="I127" s="57" t="str">
        <f t="shared" si="72"/>
        <v>UniversalAllJun-12</v>
      </c>
      <c r="J127" s="76" t="str">
        <f t="shared" si="96"/>
        <v>UniversalAll41030</v>
      </c>
      <c r="K127" s="57" t="s">
        <v>348</v>
      </c>
      <c r="L127" s="73">
        <v>41030</v>
      </c>
      <c r="M127" s="124"/>
      <c r="N127" s="124"/>
      <c r="O127" s="68"/>
      <c r="P127" s="124"/>
      <c r="Q127" s="124"/>
      <c r="R127" s="68"/>
      <c r="S127" s="124"/>
      <c r="T127" s="68"/>
      <c r="U127" s="124"/>
      <c r="V127" s="284"/>
      <c r="W127" s="124"/>
      <c r="X127" s="124"/>
      <c r="Y127" s="68" t="e">
        <f>W127/X127</f>
        <v>#DIV/0!</v>
      </c>
      <c r="Z127" s="124"/>
      <c r="AA127" s="284"/>
      <c r="AC127" s="229" t="str">
        <f>"All TF-CBT ProvidersTF-CBT"&amp;$H7</f>
        <v>All TF-CBT ProvidersTF-CBT43040</v>
      </c>
      <c r="AD127" s="82"/>
      <c r="AE127" s="82"/>
      <c r="AF127" s="82"/>
      <c r="AG127" s="82"/>
      <c r="AH127" s="91"/>
      <c r="AI127" s="82"/>
      <c r="AJ127" s="82"/>
      <c r="AK127" s="91"/>
      <c r="AL127" s="82"/>
      <c r="AM127" s="91"/>
      <c r="AN127" s="82"/>
      <c r="AO127" s="82"/>
      <c r="AP127" s="82"/>
      <c r="AQ127" s="82"/>
      <c r="AR127" s="82"/>
      <c r="AS127" s="232"/>
    </row>
    <row r="128" spans="1:45">
      <c r="E128" s="57" t="s">
        <v>237</v>
      </c>
      <c r="F128" s="57" t="s">
        <v>43</v>
      </c>
      <c r="I128" s="57" t="str">
        <f t="shared" si="72"/>
        <v>UniversalCPP-FVJun-12</v>
      </c>
      <c r="J128" s="76" t="str">
        <f t="shared" si="96"/>
        <v>UniversalCPP-FV41030</v>
      </c>
      <c r="K128" s="56" t="s">
        <v>350</v>
      </c>
      <c r="L128" s="73">
        <v>41030</v>
      </c>
      <c r="M128" s="124"/>
      <c r="N128" s="124"/>
      <c r="O128" s="68"/>
      <c r="P128" s="124"/>
      <c r="Q128" s="124"/>
      <c r="R128" s="68"/>
      <c r="S128" s="260"/>
      <c r="T128" s="68"/>
      <c r="U128" s="124"/>
      <c r="V128" s="284"/>
      <c r="W128" s="124"/>
      <c r="X128" s="124"/>
      <c r="Y128" s="68"/>
      <c r="Z128" s="124"/>
      <c r="AA128" s="284"/>
      <c r="AC128" s="229" t="str">
        <f>"All TF-CBT ProvidersTF-CBT"&amp;$H8</f>
        <v>All TF-CBT ProvidersTF-CBT43070</v>
      </c>
      <c r="AD128" s="82"/>
      <c r="AE128" s="82"/>
      <c r="AF128" s="82"/>
      <c r="AG128" s="82"/>
      <c r="AH128" s="91"/>
      <c r="AI128" s="82"/>
      <c r="AJ128" s="82"/>
      <c r="AK128" s="91"/>
      <c r="AL128" s="82"/>
      <c r="AM128" s="91"/>
      <c r="AN128" s="82"/>
      <c r="AO128" s="82"/>
      <c r="AP128" s="82"/>
      <c r="AQ128" s="82"/>
      <c r="AR128" s="82"/>
      <c r="AS128" s="232"/>
    </row>
    <row r="129" spans="5:45" ht="16" thickBot="1">
      <c r="E129" s="57" t="s">
        <v>238</v>
      </c>
      <c r="F129" s="57" t="s">
        <v>154</v>
      </c>
      <c r="I129" s="57" t="str">
        <f t="shared" si="72"/>
        <v>UniversalTF-CBTJun-12</v>
      </c>
      <c r="J129" s="76" t="str">
        <f t="shared" si="96"/>
        <v>UniversalTF-CBT41030</v>
      </c>
      <c r="K129" s="57" t="s">
        <v>349</v>
      </c>
      <c r="L129" s="73">
        <v>41030</v>
      </c>
      <c r="M129" s="124"/>
      <c r="N129" s="124"/>
      <c r="O129" s="68"/>
      <c r="P129" s="124"/>
      <c r="Q129" s="124"/>
      <c r="R129" s="68"/>
      <c r="S129" s="124"/>
      <c r="T129" s="68"/>
      <c r="U129" s="124"/>
      <c r="V129" s="284"/>
      <c r="W129" s="124"/>
      <c r="X129" s="124"/>
      <c r="Y129" s="68" t="e">
        <f>W129/X129</f>
        <v>#DIV/0!</v>
      </c>
      <c r="Z129" s="124"/>
      <c r="AA129" s="284"/>
      <c r="AC129" s="233" t="s">
        <v>62</v>
      </c>
      <c r="AD129" s="234"/>
      <c r="AE129" s="234"/>
      <c r="AF129" s="234"/>
      <c r="AG129" s="234"/>
      <c r="AH129" s="235">
        <f>ROUND(SUM(data!AF113:AF118)/SUM(data!AG113:AG118),2)</f>
        <v>1.33</v>
      </c>
      <c r="AI129" s="234">
        <f>SUMIF(data!AJ113:AJ118,"&gt;0",data!AI113:AI118)</f>
        <v>339</v>
      </c>
      <c r="AJ129" s="234">
        <f>SUMIF(data!AJ113:AJ118,"&gt;0",data!AJ113:AJ118)</f>
        <v>443</v>
      </c>
      <c r="AK129" s="235">
        <f>ROUND(AI129/AJ129,2)</f>
        <v>0.77</v>
      </c>
      <c r="AL129" s="234">
        <f>SUMIF(data!AL113:AL118,"&gt;0",data!AL113:AL118)</f>
        <v>387</v>
      </c>
      <c r="AM129" s="235">
        <f>ROUND(AJ129/AL129,2)</f>
        <v>1.1399999999999999</v>
      </c>
      <c r="AN129" s="234"/>
      <c r="AO129" s="234"/>
      <c r="AP129" s="234"/>
      <c r="AQ129" s="234"/>
      <c r="AR129" s="234"/>
      <c r="AS129" s="236"/>
    </row>
    <row r="130" spans="5:45" ht="16" thickBot="1">
      <c r="E130" s="57" t="s">
        <v>239</v>
      </c>
      <c r="F130" s="57" t="s">
        <v>154</v>
      </c>
      <c r="I130" s="57" t="str">
        <f t="shared" si="72"/>
        <v>UniversalTIPJun-12</v>
      </c>
      <c r="J130" s="76" t="str">
        <f t="shared" si="96"/>
        <v>UniversalTIP41030</v>
      </c>
      <c r="K130" s="57" t="s">
        <v>351</v>
      </c>
      <c r="L130" s="73">
        <v>41030</v>
      </c>
      <c r="M130" s="124"/>
      <c r="N130" s="124"/>
      <c r="O130" s="68"/>
      <c r="P130" s="124"/>
      <c r="Q130" s="124"/>
      <c r="R130" s="68"/>
      <c r="S130" s="260"/>
      <c r="T130" s="68"/>
      <c r="U130" s="124"/>
      <c r="V130" s="284"/>
      <c r="W130" s="124"/>
      <c r="X130" s="124"/>
      <c r="Y130" s="68"/>
      <c r="Z130" s="124"/>
      <c r="AA130" s="284"/>
    </row>
    <row r="131" spans="5:45">
      <c r="E131" s="57" t="s">
        <v>240</v>
      </c>
      <c r="F131" s="57" t="s">
        <v>154</v>
      </c>
      <c r="I131" s="57" t="str">
        <f t="shared" si="72"/>
        <v>Youth VillagesAllJun-12</v>
      </c>
      <c r="J131" s="76" t="str">
        <f t="shared" si="96"/>
        <v>Youth VillagesAll41030</v>
      </c>
      <c r="K131" s="57" t="s">
        <v>352</v>
      </c>
      <c r="L131" s="73">
        <v>41030</v>
      </c>
      <c r="M131" s="124"/>
      <c r="N131" s="124"/>
      <c r="O131" s="68"/>
      <c r="P131" s="124"/>
      <c r="Q131" s="124"/>
      <c r="R131" s="68"/>
      <c r="S131" s="124"/>
      <c r="T131" s="68"/>
      <c r="U131" s="124"/>
      <c r="V131" s="284"/>
      <c r="W131" s="124">
        <v>6</v>
      </c>
      <c r="X131" s="124">
        <v>6</v>
      </c>
      <c r="Y131" s="68">
        <f>W131/X131</f>
        <v>1</v>
      </c>
      <c r="Z131" s="124"/>
      <c r="AA131" s="284"/>
      <c r="AC131" s="224" t="str">
        <f t="shared" ref="AC131:AC136" si="97">"All TIP ProvidersTIP"&amp;$H3</f>
        <v>All TIP ProvidersTIP42917</v>
      </c>
      <c r="AD131" s="225"/>
      <c r="AE131" s="225"/>
      <c r="AF131" s="226">
        <f t="shared" ref="AF131:AG136" si="98">SUMIF($J$22:$J$10000,$AC131,M$22:M$10000)</f>
        <v>60</v>
      </c>
      <c r="AG131" s="226">
        <f t="shared" si="98"/>
        <v>58</v>
      </c>
      <c r="AH131" s="227">
        <f t="shared" ref="AH131:AH136" si="99">AF131/AG131</f>
        <v>1.0344827586206897</v>
      </c>
      <c r="AI131" s="226">
        <f t="shared" ref="AI131:AJ136" si="100">SUMIF($J$22:$J$10000,$AC131,P$22:P$10000)</f>
        <v>526</v>
      </c>
      <c r="AJ131" s="226">
        <f t="shared" si="100"/>
        <v>641</v>
      </c>
      <c r="AK131" s="227">
        <f t="shared" ref="AK131:AK136" si="101">AI131/AJ131</f>
        <v>0.8205928237129485</v>
      </c>
      <c r="AL131" s="226">
        <f t="shared" ref="AL131:AL136" si="102">SUMIF($J$22:$J$10000,$AC131,S$22:S$10000)</f>
        <v>635</v>
      </c>
      <c r="AM131" s="227">
        <f t="shared" ref="AM131:AM136" si="103">AJ131/AL131</f>
        <v>1.0094488188976378</v>
      </c>
      <c r="AN131" s="226">
        <f t="shared" ref="AN131:AQ136" si="104">SUMIF($J$22:$J$10000,$AC131,U$22:U$10000)</f>
        <v>493</v>
      </c>
      <c r="AO131" s="227">
        <f t="shared" si="104"/>
        <v>0</v>
      </c>
      <c r="AP131" s="226">
        <f t="shared" si="104"/>
        <v>8</v>
      </c>
      <c r="AQ131" s="226">
        <f t="shared" si="104"/>
        <v>11</v>
      </c>
      <c r="AR131" s="227">
        <f t="shared" ref="AR131:AR136" si="105">AP131/AQ131</f>
        <v>0.72727272727272729</v>
      </c>
      <c r="AS131" s="228">
        <f t="shared" ref="AS131:AS136" si="106">SUMIF($J$22:$J$10000,$AC131,Z$22:Z$10000)</f>
        <v>34</v>
      </c>
    </row>
    <row r="132" spans="5:45">
      <c r="E132" s="57" t="s">
        <v>241</v>
      </c>
      <c r="F132" s="57" t="s">
        <v>154</v>
      </c>
      <c r="I132" s="57" t="str">
        <f t="shared" si="72"/>
        <v>Youth VillagesMSTJun-12</v>
      </c>
      <c r="J132" s="76" t="str">
        <f t="shared" si="96"/>
        <v>Youth VillagesMST41030</v>
      </c>
      <c r="K132" s="57" t="s">
        <v>353</v>
      </c>
      <c r="L132" s="73">
        <v>41030</v>
      </c>
      <c r="M132" s="124"/>
      <c r="N132" s="124"/>
      <c r="O132" s="68"/>
      <c r="P132" s="124"/>
      <c r="Q132" s="124"/>
      <c r="R132" s="68"/>
      <c r="S132" s="124"/>
      <c r="T132" s="68"/>
      <c r="U132" s="124"/>
      <c r="V132" s="284"/>
      <c r="W132" s="124">
        <v>5</v>
      </c>
      <c r="X132" s="124">
        <v>5</v>
      </c>
      <c r="Y132" s="68">
        <f>W132/X132</f>
        <v>1</v>
      </c>
      <c r="Z132" s="124"/>
      <c r="AA132" s="284"/>
      <c r="AC132" s="229" t="str">
        <f t="shared" si="97"/>
        <v>All TIP ProvidersTIP42948</v>
      </c>
      <c r="AD132" s="82"/>
      <c r="AE132" s="82"/>
      <c r="AF132" s="92">
        <f t="shared" si="98"/>
        <v>61</v>
      </c>
      <c r="AG132" s="92">
        <f t="shared" si="98"/>
        <v>58</v>
      </c>
      <c r="AH132" s="230">
        <f t="shared" si="99"/>
        <v>1.0517241379310345</v>
      </c>
      <c r="AI132" s="92">
        <f t="shared" si="100"/>
        <v>562</v>
      </c>
      <c r="AJ132" s="92">
        <f t="shared" si="100"/>
        <v>692</v>
      </c>
      <c r="AK132" s="230">
        <f t="shared" si="101"/>
        <v>0.81213872832369938</v>
      </c>
      <c r="AL132" s="92">
        <f t="shared" si="102"/>
        <v>635</v>
      </c>
      <c r="AM132" s="230">
        <f t="shared" si="103"/>
        <v>1.089763779527559</v>
      </c>
      <c r="AN132" s="92">
        <f t="shared" si="104"/>
        <v>536</v>
      </c>
      <c r="AO132" s="230">
        <f t="shared" si="104"/>
        <v>0</v>
      </c>
      <c r="AP132" s="92">
        <f t="shared" si="104"/>
        <v>22</v>
      </c>
      <c r="AQ132" s="92">
        <f t="shared" si="104"/>
        <v>28</v>
      </c>
      <c r="AR132" s="230">
        <f t="shared" si="105"/>
        <v>0.7857142857142857</v>
      </c>
      <c r="AS132" s="231">
        <f t="shared" si="106"/>
        <v>29</v>
      </c>
    </row>
    <row r="133" spans="5:45">
      <c r="E133" s="57" t="s">
        <v>242</v>
      </c>
      <c r="F133" s="57" t="s">
        <v>154</v>
      </c>
      <c r="I133" s="57" t="str">
        <f t="shared" si="72"/>
        <v>Youth VillagesMST-PSBJun-12</v>
      </c>
      <c r="J133" s="76" t="str">
        <f t="shared" si="96"/>
        <v>Youth VillagesMST-PSB41030</v>
      </c>
      <c r="K133" s="57" t="s">
        <v>354</v>
      </c>
      <c r="L133" s="73">
        <v>41030</v>
      </c>
      <c r="M133" s="124"/>
      <c r="N133" s="124"/>
      <c r="O133" s="68"/>
      <c r="P133" s="124"/>
      <c r="Q133" s="124"/>
      <c r="R133" s="68"/>
      <c r="S133" s="260"/>
      <c r="T133" s="68"/>
      <c r="U133" s="124"/>
      <c r="V133" s="284"/>
      <c r="W133" s="124">
        <v>1</v>
      </c>
      <c r="X133" s="124">
        <v>1</v>
      </c>
      <c r="Y133" s="68">
        <f>W133/X133</f>
        <v>1</v>
      </c>
      <c r="Z133" s="124"/>
      <c r="AA133" s="284"/>
      <c r="AC133" s="229" t="str">
        <f t="shared" si="97"/>
        <v>All TIP ProvidersTIP42979</v>
      </c>
      <c r="AD133" s="82"/>
      <c r="AE133" s="82"/>
      <c r="AF133" s="92">
        <f t="shared" si="98"/>
        <v>57</v>
      </c>
      <c r="AG133" s="92">
        <f t="shared" si="98"/>
        <v>58</v>
      </c>
      <c r="AH133" s="230">
        <f t="shared" si="99"/>
        <v>0.98275862068965514</v>
      </c>
      <c r="AI133" s="92">
        <f t="shared" si="100"/>
        <v>540</v>
      </c>
      <c r="AJ133" s="92">
        <f t="shared" si="100"/>
        <v>596</v>
      </c>
      <c r="AK133" s="230">
        <f t="shared" si="101"/>
        <v>0.90604026845637586</v>
      </c>
      <c r="AL133" s="92">
        <f t="shared" si="102"/>
        <v>635</v>
      </c>
      <c r="AM133" s="230">
        <f t="shared" si="103"/>
        <v>0.93858267716535437</v>
      </c>
      <c r="AN133" s="92">
        <f t="shared" si="104"/>
        <v>521</v>
      </c>
      <c r="AO133" s="230">
        <f t="shared" si="104"/>
        <v>0</v>
      </c>
      <c r="AP133" s="92">
        <f t="shared" si="104"/>
        <v>31</v>
      </c>
      <c r="AQ133" s="92">
        <f t="shared" si="104"/>
        <v>43</v>
      </c>
      <c r="AR133" s="230">
        <f t="shared" si="105"/>
        <v>0.72093023255813948</v>
      </c>
      <c r="AS133" s="231">
        <f t="shared" si="106"/>
        <v>21</v>
      </c>
    </row>
    <row r="134" spans="5:45">
      <c r="E134" s="57" t="s">
        <v>243</v>
      </c>
      <c r="F134" s="57" t="s">
        <v>154</v>
      </c>
      <c r="I134" s="57" t="str">
        <f t="shared" ref="I134:I188" si="107">K134&amp;"Jun-12"</f>
        <v>Adoptions TogetherAllJun-12</v>
      </c>
      <c r="J134" s="76" t="str">
        <f t="shared" si="96"/>
        <v>Adoptions TogetherAll41061</v>
      </c>
      <c r="K134" s="57" t="s">
        <v>318</v>
      </c>
      <c r="L134" s="73">
        <v>41061</v>
      </c>
      <c r="M134" s="124"/>
      <c r="N134" s="124"/>
      <c r="O134" s="68"/>
      <c r="P134" s="124"/>
      <c r="Q134" s="124"/>
      <c r="R134" s="68"/>
      <c r="S134" s="124"/>
      <c r="T134" s="68"/>
      <c r="U134" s="124"/>
      <c r="V134" s="284"/>
      <c r="W134" s="124"/>
      <c r="X134" s="124"/>
      <c r="Y134" s="68"/>
      <c r="Z134" s="124"/>
      <c r="AA134" s="284"/>
      <c r="AC134" s="229" t="str">
        <f t="shared" si="97"/>
        <v>All TIP ProvidersTIP43009</v>
      </c>
      <c r="AD134" s="82"/>
      <c r="AE134" s="82"/>
      <c r="AF134" s="92">
        <f t="shared" si="98"/>
        <v>37.5</v>
      </c>
      <c r="AG134" s="92">
        <f t="shared" si="98"/>
        <v>40.5</v>
      </c>
      <c r="AH134" s="230">
        <f t="shared" si="99"/>
        <v>0.92592592592592593</v>
      </c>
      <c r="AI134" s="92">
        <f t="shared" si="100"/>
        <v>514</v>
      </c>
      <c r="AJ134" s="92">
        <f t="shared" si="100"/>
        <v>466</v>
      </c>
      <c r="AK134" s="230">
        <f t="shared" si="101"/>
        <v>1.1030042918454936</v>
      </c>
      <c r="AL134" s="92">
        <f t="shared" si="102"/>
        <v>492</v>
      </c>
      <c r="AM134" s="230">
        <f t="shared" si="103"/>
        <v>0.94715447154471544</v>
      </c>
      <c r="AN134" s="92">
        <f t="shared" si="104"/>
        <v>482</v>
      </c>
      <c r="AO134" s="230">
        <f t="shared" si="104"/>
        <v>0</v>
      </c>
      <c r="AP134" s="92">
        <f t="shared" si="104"/>
        <v>4</v>
      </c>
      <c r="AQ134" s="92">
        <f t="shared" si="104"/>
        <v>37</v>
      </c>
      <c r="AR134" s="230">
        <f t="shared" si="105"/>
        <v>0.10810810810810811</v>
      </c>
      <c r="AS134" s="231">
        <f t="shared" si="106"/>
        <v>32</v>
      </c>
    </row>
    <row r="135" spans="5:45">
      <c r="E135" s="57" t="s">
        <v>244</v>
      </c>
      <c r="F135" s="57" t="s">
        <v>154</v>
      </c>
      <c r="I135" s="57" t="str">
        <f t="shared" si="107"/>
        <v>Adoptions TogetherCPP-FVJun-12</v>
      </c>
      <c r="J135" s="76" t="str">
        <f t="shared" si="96"/>
        <v>Adoptions TogetherCPP-FV41061</v>
      </c>
      <c r="K135" s="57" t="s">
        <v>317</v>
      </c>
      <c r="L135" s="73">
        <v>41061</v>
      </c>
      <c r="M135" s="124"/>
      <c r="N135" s="124"/>
      <c r="O135" s="68"/>
      <c r="P135" s="124"/>
      <c r="Q135" s="124"/>
      <c r="R135" s="68"/>
      <c r="S135" s="124"/>
      <c r="T135" s="68"/>
      <c r="U135" s="124"/>
      <c r="V135" s="284"/>
      <c r="W135" s="124"/>
      <c r="X135" s="124"/>
      <c r="Y135" s="68"/>
      <c r="Z135" s="124"/>
      <c r="AA135" s="284"/>
      <c r="AC135" s="229" t="str">
        <f t="shared" si="97"/>
        <v>All TIP ProvidersTIP43040</v>
      </c>
      <c r="AD135" s="82"/>
      <c r="AE135" s="82"/>
      <c r="AF135" s="92">
        <f t="shared" si="98"/>
        <v>33.5</v>
      </c>
      <c r="AG135" s="92">
        <f t="shared" si="98"/>
        <v>42</v>
      </c>
      <c r="AH135" s="230">
        <f t="shared" si="99"/>
        <v>0.79761904761904767</v>
      </c>
      <c r="AI135" s="92">
        <f t="shared" si="100"/>
        <v>493</v>
      </c>
      <c r="AJ135" s="92">
        <f t="shared" si="100"/>
        <v>423</v>
      </c>
      <c r="AK135" s="230">
        <f t="shared" si="101"/>
        <v>1.16548463356974</v>
      </c>
      <c r="AL135" s="92">
        <f t="shared" si="102"/>
        <v>510</v>
      </c>
      <c r="AM135" s="230">
        <f t="shared" si="103"/>
        <v>0.8294117647058824</v>
      </c>
      <c r="AN135" s="92">
        <f t="shared" si="104"/>
        <v>476</v>
      </c>
      <c r="AO135" s="230">
        <f t="shared" si="104"/>
        <v>0</v>
      </c>
      <c r="AP135" s="92">
        <f t="shared" si="104"/>
        <v>22</v>
      </c>
      <c r="AQ135" s="92">
        <f t="shared" si="104"/>
        <v>38</v>
      </c>
      <c r="AR135" s="230">
        <f t="shared" si="105"/>
        <v>0.57894736842105265</v>
      </c>
      <c r="AS135" s="231">
        <f t="shared" si="106"/>
        <v>17</v>
      </c>
    </row>
    <row r="136" spans="5:45">
      <c r="E136" s="57" t="s">
        <v>245</v>
      </c>
      <c r="F136" s="57" t="s">
        <v>154</v>
      </c>
      <c r="I136" s="57" t="str">
        <f t="shared" si="107"/>
        <v>All A-CRA ProvidersA-CRAJun-12</v>
      </c>
      <c r="J136" s="76" t="str">
        <f t="shared" si="96"/>
        <v>All A-CRA ProvidersA-CRA41061</v>
      </c>
      <c r="K136" s="57" t="s">
        <v>379</v>
      </c>
      <c r="L136" s="73">
        <v>41061</v>
      </c>
      <c r="M136" s="258">
        <v>0</v>
      </c>
      <c r="N136" s="258">
        <v>0</v>
      </c>
      <c r="O136" s="68" t="e">
        <f>M136/N136</f>
        <v>#DIV/0!</v>
      </c>
      <c r="P136" s="258">
        <v>0</v>
      </c>
      <c r="Q136" s="258">
        <v>0</v>
      </c>
      <c r="R136" s="68"/>
      <c r="S136" s="258">
        <v>0</v>
      </c>
      <c r="T136" s="68" t="e">
        <f>P136/S136</f>
        <v>#DIV/0!</v>
      </c>
      <c r="U136" s="258">
        <v>0</v>
      </c>
      <c r="V136" s="284"/>
      <c r="W136" s="258">
        <v>0</v>
      </c>
      <c r="X136" s="258">
        <v>0</v>
      </c>
      <c r="Y136" s="68" t="e">
        <f t="shared" ref="Y136:Y144" si="108">W136/X136</f>
        <v>#DIV/0!</v>
      </c>
      <c r="Z136" s="258">
        <v>0</v>
      </c>
      <c r="AA136" s="284">
        <v>0</v>
      </c>
      <c r="AC136" s="229" t="str">
        <f t="shared" si="97"/>
        <v>All TIP ProvidersTIP43070</v>
      </c>
      <c r="AD136" s="82"/>
      <c r="AE136" s="82"/>
      <c r="AF136" s="92">
        <f t="shared" si="98"/>
        <v>35</v>
      </c>
      <c r="AG136" s="92">
        <f t="shared" si="98"/>
        <v>42</v>
      </c>
      <c r="AH136" s="230">
        <f t="shared" si="99"/>
        <v>0.83333333333333337</v>
      </c>
      <c r="AI136" s="92">
        <f t="shared" si="100"/>
        <v>426</v>
      </c>
      <c r="AJ136" s="92">
        <f t="shared" si="100"/>
        <v>440</v>
      </c>
      <c r="AK136" s="230">
        <f t="shared" si="101"/>
        <v>0.96818181818181814</v>
      </c>
      <c r="AL136" s="92">
        <f t="shared" si="102"/>
        <v>510</v>
      </c>
      <c r="AM136" s="230">
        <f t="shared" si="103"/>
        <v>0.86274509803921573</v>
      </c>
      <c r="AN136" s="92">
        <f t="shared" si="104"/>
        <v>416</v>
      </c>
      <c r="AO136" s="230">
        <f t="shared" si="104"/>
        <v>0</v>
      </c>
      <c r="AP136" s="92">
        <f t="shared" si="104"/>
        <v>37</v>
      </c>
      <c r="AQ136" s="92">
        <f t="shared" si="104"/>
        <v>68</v>
      </c>
      <c r="AR136" s="230">
        <f t="shared" si="105"/>
        <v>0.54411764705882348</v>
      </c>
      <c r="AS136" s="231">
        <f t="shared" si="106"/>
        <v>10</v>
      </c>
    </row>
    <row r="137" spans="5:45" ht="16" thickBot="1">
      <c r="E137" s="57" t="s">
        <v>246</v>
      </c>
      <c r="F137" s="57" t="s">
        <v>154</v>
      </c>
      <c r="I137" s="57" t="str">
        <f t="shared" si="107"/>
        <v>All CPP-FV ProvidersCPP-FVJun-12</v>
      </c>
      <c r="J137" s="57" t="str">
        <f t="shared" si="96"/>
        <v>All CPP-FV ProvidersCPP-FV41061</v>
      </c>
      <c r="K137" s="57" t="s">
        <v>373</v>
      </c>
      <c r="L137" s="73">
        <v>41061</v>
      </c>
      <c r="M137" s="258">
        <v>0</v>
      </c>
      <c r="N137" s="258">
        <v>0</v>
      </c>
      <c r="O137" s="68" t="e">
        <f>M137/N137</f>
        <v>#DIV/0!</v>
      </c>
      <c r="P137" s="258">
        <v>0</v>
      </c>
      <c r="Q137" s="258">
        <v>0</v>
      </c>
      <c r="R137" s="68"/>
      <c r="S137" s="258">
        <v>0</v>
      </c>
      <c r="T137" s="68" t="e">
        <f>P137/S137</f>
        <v>#DIV/0!</v>
      </c>
      <c r="U137" s="258">
        <v>0</v>
      </c>
      <c r="V137" s="284"/>
      <c r="W137" s="258">
        <v>0</v>
      </c>
      <c r="X137" s="258">
        <v>0</v>
      </c>
      <c r="Y137" s="68" t="e">
        <f t="shared" si="108"/>
        <v>#DIV/0!</v>
      </c>
      <c r="Z137" s="258">
        <v>0</v>
      </c>
      <c r="AA137" s="284" t="e">
        <v>#DIV/0!</v>
      </c>
      <c r="AC137" s="229" t="s">
        <v>62</v>
      </c>
      <c r="AD137" s="82"/>
      <c r="AE137" s="82"/>
      <c r="AF137" s="82"/>
      <c r="AG137" s="82"/>
      <c r="AH137" s="82"/>
      <c r="AI137" s="82"/>
      <c r="AJ137" s="82"/>
      <c r="AK137" s="82"/>
      <c r="AL137" s="82"/>
      <c r="AM137" s="82"/>
      <c r="AN137" s="82"/>
      <c r="AO137" s="82"/>
      <c r="AP137" s="82"/>
      <c r="AQ137" s="82"/>
      <c r="AR137" s="82"/>
      <c r="AS137" s="232"/>
    </row>
    <row r="138" spans="5:45" ht="16" thickBot="1">
      <c r="E138" s="57" t="s">
        <v>247</v>
      </c>
      <c r="F138" s="57" t="s">
        <v>154</v>
      </c>
      <c r="I138" s="57" t="str">
        <f t="shared" si="107"/>
        <v>All FFT ProvidersFFTJun-12</v>
      </c>
      <c r="J138" s="76" t="str">
        <f t="shared" si="96"/>
        <v>All FFT ProvidersFFT41061</v>
      </c>
      <c r="K138" s="57" t="s">
        <v>372</v>
      </c>
      <c r="L138" s="73">
        <v>41061</v>
      </c>
      <c r="M138" s="258">
        <v>0</v>
      </c>
      <c r="N138" s="258">
        <v>0</v>
      </c>
      <c r="O138" s="68" t="e">
        <f>M138/N138</f>
        <v>#DIV/0!</v>
      </c>
      <c r="P138" s="258">
        <v>0</v>
      </c>
      <c r="Q138" s="258">
        <v>0</v>
      </c>
      <c r="R138" s="68" t="e">
        <f>P138/Q138</f>
        <v>#DIV/0!</v>
      </c>
      <c r="S138" s="258">
        <v>0</v>
      </c>
      <c r="T138" s="68" t="e">
        <f>P138/S138</f>
        <v>#DIV/0!</v>
      </c>
      <c r="U138" s="258">
        <v>0</v>
      </c>
      <c r="V138" s="284">
        <v>0</v>
      </c>
      <c r="W138" s="258">
        <v>0</v>
      </c>
      <c r="X138" s="258">
        <v>0</v>
      </c>
      <c r="Y138" s="68" t="e">
        <f t="shared" si="108"/>
        <v>#DIV/0!</v>
      </c>
      <c r="Z138" s="258">
        <v>0</v>
      </c>
      <c r="AA138" s="284">
        <v>0</v>
      </c>
      <c r="AC138" s="197" t="s">
        <v>41</v>
      </c>
      <c r="AD138" s="138"/>
      <c r="AE138" s="138"/>
      <c r="AF138" s="138"/>
      <c r="AG138" s="138"/>
      <c r="AH138" s="198">
        <f>IF(4*(AVERAGE(AH134:AH136))&gt;4,4,4*(AVERAGE(AH134:AH136)))</f>
        <v>3.4091710758377425</v>
      </c>
      <c r="AI138" s="138"/>
      <c r="AJ138" s="138"/>
      <c r="AK138" s="198">
        <f>IF(4*(AVERAGE(AK134:AK136))&gt;4,4,4*(AVERAGE(AK134:AK136)))</f>
        <v>4</v>
      </c>
      <c r="AL138" s="138"/>
      <c r="AM138" s="198">
        <f>IF(4*(AVERAGE(AM134:AM136))&gt;4,4,4*(AVERAGE(AM134:AM136)))</f>
        <v>3.5190817790530851</v>
      </c>
      <c r="AN138" s="138"/>
      <c r="AO138" s="198">
        <f>IF(4*(AVERAGE(AO134:AO136))&gt;4,4,4*(AVERAGE(AO134:AO136)))</f>
        <v>0</v>
      </c>
      <c r="AP138" s="138"/>
      <c r="AQ138" s="138"/>
      <c r="AR138" s="199">
        <f>IF(SUM(data!AQ134:AQ136)=0,0,4*(SUM(AP134:AP136)/SUM(AQ134:AQ136)))</f>
        <v>1.7622377622377623</v>
      </c>
      <c r="AS138" s="232"/>
    </row>
    <row r="139" spans="5:45" ht="16" thickBot="1">
      <c r="E139" s="57" t="s">
        <v>248</v>
      </c>
      <c r="F139" s="57" t="s">
        <v>154</v>
      </c>
      <c r="I139" s="57" t="str">
        <f t="shared" si="107"/>
        <v>All MST ProvidersMSTJun-12</v>
      </c>
      <c r="J139" s="76" t="str">
        <f t="shared" si="96"/>
        <v>All MST ProvidersMST41061</v>
      </c>
      <c r="K139" s="57" t="s">
        <v>374</v>
      </c>
      <c r="L139" s="73">
        <v>41061</v>
      </c>
      <c r="M139" s="258">
        <v>0</v>
      </c>
      <c r="N139" s="258">
        <v>0</v>
      </c>
      <c r="O139" s="68"/>
      <c r="P139" s="258">
        <v>0</v>
      </c>
      <c r="Q139" s="258">
        <v>0</v>
      </c>
      <c r="R139" s="68"/>
      <c r="S139" s="258">
        <v>0</v>
      </c>
      <c r="T139" s="68" t="e">
        <f>Q139/S139</f>
        <v>#DIV/0!</v>
      </c>
      <c r="U139" s="258">
        <v>0</v>
      </c>
      <c r="V139" s="284">
        <v>0</v>
      </c>
      <c r="W139" s="258">
        <v>7</v>
      </c>
      <c r="X139" s="258">
        <v>11</v>
      </c>
      <c r="Y139" s="68">
        <f t="shared" si="108"/>
        <v>0.63636363636363635</v>
      </c>
      <c r="Z139" s="258">
        <v>0</v>
      </c>
      <c r="AA139" s="284">
        <v>0</v>
      </c>
      <c r="AC139" s="200" t="s">
        <v>42</v>
      </c>
      <c r="AD139" s="201"/>
      <c r="AE139" s="201"/>
      <c r="AF139" s="201"/>
      <c r="AG139" s="201"/>
      <c r="AH139" s="202">
        <f>IF(4*(AVERAGE(AH131:AH133))&gt;4,4,4*(AVERAGE(AH131:AH133)))</f>
        <v>4</v>
      </c>
      <c r="AI139" s="201"/>
      <c r="AJ139" s="201"/>
      <c r="AK139" s="202">
        <f>IF(4*(AVERAGE(AK131:AK133))&gt;4,4,4*(AVERAGE(AK131:AK133)))</f>
        <v>3.3850290939906986</v>
      </c>
      <c r="AL139" s="201"/>
      <c r="AM139" s="202">
        <f>IF(4*(AVERAGE(AM131:AM133))&gt;4,4,4*(AVERAGE(AM131:AM133)))</f>
        <v>4</v>
      </c>
      <c r="AN139" s="201"/>
      <c r="AO139" s="202">
        <f>IF(4*(AVERAGE(AO131:AO133))&gt;4,4,4*(AVERAGE(AO131:AO133)))</f>
        <v>0</v>
      </c>
      <c r="AP139" s="201"/>
      <c r="AQ139" s="201"/>
      <c r="AR139" s="203">
        <f>IF(SUM(data!AQ131:AQ133)=0,0,4*(SUM(AP131:AP133)/SUM(AQ131:AQ133)))</f>
        <v>2.975609756097561</v>
      </c>
      <c r="AS139" s="232"/>
    </row>
    <row r="140" spans="5:45">
      <c r="E140" s="57" t="s">
        <v>249</v>
      </c>
      <c r="F140" s="57" t="s">
        <v>154</v>
      </c>
      <c r="I140" s="57" t="str">
        <f t="shared" si="107"/>
        <v>All MST-PSB ProvidersMST-PSBJun-12</v>
      </c>
      <c r="J140" s="76" t="str">
        <f t="shared" si="96"/>
        <v>All MST-PSB ProvidersMST-PSB41061</v>
      </c>
      <c r="K140" s="57" t="s">
        <v>375</v>
      </c>
      <c r="L140" s="73">
        <v>41061</v>
      </c>
      <c r="M140" s="258">
        <v>0</v>
      </c>
      <c r="N140" s="258">
        <v>0</v>
      </c>
      <c r="O140" s="68" t="e">
        <f>M140/N140</f>
        <v>#DIV/0!</v>
      </c>
      <c r="P140" s="258">
        <v>0</v>
      </c>
      <c r="Q140" s="258">
        <v>0</v>
      </c>
      <c r="R140" s="68"/>
      <c r="S140" s="258">
        <v>0</v>
      </c>
      <c r="T140" s="68" t="e">
        <f>P140/S140</f>
        <v>#DIV/0!</v>
      </c>
      <c r="U140" s="258">
        <v>0</v>
      </c>
      <c r="V140" s="284">
        <v>0</v>
      </c>
      <c r="W140" s="258">
        <v>0</v>
      </c>
      <c r="X140" s="258">
        <v>0</v>
      </c>
      <c r="Y140" s="68" t="e">
        <f t="shared" si="108"/>
        <v>#DIV/0!</v>
      </c>
      <c r="Z140" s="258">
        <v>0</v>
      </c>
      <c r="AA140" s="284">
        <v>0</v>
      </c>
      <c r="AC140" s="229"/>
      <c r="AD140" s="82"/>
      <c r="AE140" s="82"/>
      <c r="AF140" s="82"/>
      <c r="AG140" s="82"/>
      <c r="AH140" s="82" t="s">
        <v>63</v>
      </c>
      <c r="AI140" s="82"/>
      <c r="AJ140" s="82"/>
      <c r="AK140" s="82" t="s">
        <v>63</v>
      </c>
      <c r="AL140" s="82"/>
      <c r="AM140" s="82" t="s">
        <v>63</v>
      </c>
      <c r="AN140" s="82"/>
      <c r="AO140" s="82"/>
      <c r="AP140" s="82"/>
      <c r="AQ140" s="82"/>
      <c r="AR140" s="82"/>
      <c r="AS140" s="232"/>
    </row>
    <row r="141" spans="5:45">
      <c r="E141" s="57" t="s">
        <v>250</v>
      </c>
      <c r="F141" s="57" t="s">
        <v>154</v>
      </c>
      <c r="I141" s="57" t="str">
        <f t="shared" si="107"/>
        <v>All PCIT ProvidersPCITJun-12</v>
      </c>
      <c r="J141" s="76" t="str">
        <f t="shared" si="96"/>
        <v>All PCIT ProvidersPCIT41061</v>
      </c>
      <c r="K141" s="57" t="s">
        <v>376</v>
      </c>
      <c r="L141" s="73">
        <v>41061</v>
      </c>
      <c r="M141" s="258">
        <v>0</v>
      </c>
      <c r="N141" s="258">
        <v>0</v>
      </c>
      <c r="O141" s="68" t="e">
        <f>M141/N141</f>
        <v>#DIV/0!</v>
      </c>
      <c r="P141" s="258">
        <v>0</v>
      </c>
      <c r="Q141" s="258"/>
      <c r="R141" s="68"/>
      <c r="S141" s="258">
        <v>0</v>
      </c>
      <c r="T141" s="68" t="e">
        <f>P141/S141</f>
        <v>#DIV/0!</v>
      </c>
      <c r="U141" s="258">
        <v>0</v>
      </c>
      <c r="V141" s="284"/>
      <c r="W141" s="258">
        <v>0</v>
      </c>
      <c r="X141" s="258">
        <v>0</v>
      </c>
      <c r="Y141" s="68" t="e">
        <f t="shared" si="108"/>
        <v>#DIV/0!</v>
      </c>
      <c r="Z141" s="258">
        <v>0</v>
      </c>
      <c r="AA141" s="284">
        <v>0</v>
      </c>
      <c r="AC141" s="229"/>
      <c r="AD141" s="82"/>
      <c r="AE141" s="82"/>
      <c r="AF141" s="82"/>
      <c r="AG141" s="82"/>
      <c r="AH141" s="230"/>
      <c r="AI141" s="82"/>
      <c r="AJ141" s="82"/>
      <c r="AK141" s="230"/>
      <c r="AL141" s="82"/>
      <c r="AM141" s="230"/>
      <c r="AN141" s="82"/>
      <c r="AO141" s="82"/>
      <c r="AP141" s="82"/>
      <c r="AQ141" s="82"/>
      <c r="AR141" s="82"/>
      <c r="AS141" s="232"/>
    </row>
    <row r="142" spans="5:45">
      <c r="E142" s="57" t="s">
        <v>251</v>
      </c>
      <c r="F142" s="57" t="s">
        <v>154</v>
      </c>
      <c r="I142" s="57" t="str">
        <f t="shared" si="107"/>
        <v>All TF-CBT ProvidersTF-CBTJun-12</v>
      </c>
      <c r="J142" s="76" t="str">
        <f t="shared" si="96"/>
        <v>All TF-CBT ProvidersTF-CBT41061</v>
      </c>
      <c r="K142" s="57" t="s">
        <v>377</v>
      </c>
      <c r="L142" s="73">
        <v>41061</v>
      </c>
      <c r="M142" s="258">
        <v>0</v>
      </c>
      <c r="N142" s="258">
        <v>0</v>
      </c>
      <c r="O142" s="68" t="e">
        <f>M142/N142</f>
        <v>#DIV/0!</v>
      </c>
      <c r="P142" s="258">
        <v>0</v>
      </c>
      <c r="Q142" s="258">
        <v>0</v>
      </c>
      <c r="R142" s="68"/>
      <c r="S142" s="258">
        <v>0</v>
      </c>
      <c r="T142" s="68" t="e">
        <f>P142/S142</f>
        <v>#DIV/0!</v>
      </c>
      <c r="U142" s="258">
        <v>0</v>
      </c>
      <c r="V142" s="284"/>
      <c r="W142" s="258">
        <v>0</v>
      </c>
      <c r="X142" s="258">
        <v>0</v>
      </c>
      <c r="Y142" s="68" t="e">
        <f t="shared" si="108"/>
        <v>#DIV/0!</v>
      </c>
      <c r="Z142" s="258">
        <v>0</v>
      </c>
      <c r="AA142" s="284">
        <v>0</v>
      </c>
      <c r="AC142" s="229"/>
      <c r="AD142" s="82"/>
      <c r="AE142" s="82"/>
      <c r="AF142" s="82"/>
      <c r="AG142" s="82"/>
      <c r="AH142" s="230"/>
      <c r="AI142" s="82"/>
      <c r="AJ142" s="82"/>
      <c r="AK142" s="230"/>
      <c r="AL142" s="82"/>
      <c r="AM142" s="230"/>
      <c r="AN142" s="82"/>
      <c r="AO142" s="82"/>
      <c r="AP142" s="82"/>
      <c r="AQ142" s="82"/>
      <c r="AR142" s="82"/>
      <c r="AS142" s="232"/>
    </row>
    <row r="143" spans="5:45">
      <c r="E143" s="57" t="s">
        <v>252</v>
      </c>
      <c r="F143" s="57" t="s">
        <v>154</v>
      </c>
      <c r="I143" s="57" t="str">
        <f t="shared" si="107"/>
        <v>All TIP ProvidersTIPJun-12</v>
      </c>
      <c r="J143" s="76" t="str">
        <f t="shared" si="96"/>
        <v>All TIP ProvidersTIP41061</v>
      </c>
      <c r="K143" s="57" t="s">
        <v>378</v>
      </c>
      <c r="L143" s="73">
        <v>41061</v>
      </c>
      <c r="M143" s="258">
        <v>0</v>
      </c>
      <c r="N143" s="258">
        <v>0</v>
      </c>
      <c r="O143" s="68" t="e">
        <f>M143/N143</f>
        <v>#DIV/0!</v>
      </c>
      <c r="P143" s="258">
        <v>0</v>
      </c>
      <c r="Q143" s="258"/>
      <c r="R143" s="68"/>
      <c r="S143" s="258">
        <v>0</v>
      </c>
      <c r="T143" s="68" t="e">
        <f>P143/S143</f>
        <v>#DIV/0!</v>
      </c>
      <c r="U143" s="124">
        <v>0</v>
      </c>
      <c r="V143" s="284"/>
      <c r="W143" s="258">
        <v>0</v>
      </c>
      <c r="X143" s="258">
        <v>0</v>
      </c>
      <c r="Y143" s="68" t="e">
        <f t="shared" si="108"/>
        <v>#DIV/0!</v>
      </c>
      <c r="Z143" s="124"/>
      <c r="AA143" s="284">
        <v>0</v>
      </c>
      <c r="AC143" s="229"/>
      <c r="AD143" s="82"/>
      <c r="AE143" s="82"/>
      <c r="AF143" s="82"/>
      <c r="AG143" s="82"/>
      <c r="AH143" s="230"/>
      <c r="AI143" s="82"/>
      <c r="AJ143" s="82"/>
      <c r="AK143" s="230"/>
      <c r="AL143" s="82"/>
      <c r="AM143" s="230"/>
      <c r="AN143" s="82"/>
      <c r="AO143" s="82"/>
      <c r="AP143" s="82"/>
      <c r="AQ143" s="82"/>
      <c r="AR143" s="82"/>
      <c r="AS143" s="232"/>
    </row>
    <row r="144" spans="5:45">
      <c r="E144" s="57" t="s">
        <v>253</v>
      </c>
      <c r="F144" s="57" t="s">
        <v>154</v>
      </c>
      <c r="I144" s="57" t="str">
        <f t="shared" si="107"/>
        <v>AllAllJun-12</v>
      </c>
      <c r="J144" s="76" t="str">
        <f t="shared" si="96"/>
        <v>AllAll41061</v>
      </c>
      <c r="K144" s="57" t="s">
        <v>367</v>
      </c>
      <c r="L144" s="73">
        <v>41061</v>
      </c>
      <c r="M144" s="124">
        <v>0</v>
      </c>
      <c r="N144" s="124">
        <v>0</v>
      </c>
      <c r="O144" s="68" t="e">
        <f>M144/N144</f>
        <v>#DIV/0!</v>
      </c>
      <c r="P144" s="124">
        <v>0</v>
      </c>
      <c r="Q144" s="124">
        <v>0</v>
      </c>
      <c r="R144" s="68" t="e">
        <f>P144/Q144</f>
        <v>#DIV/0!</v>
      </c>
      <c r="S144" s="124">
        <v>0</v>
      </c>
      <c r="T144" s="68" t="e">
        <f>Q144/S144</f>
        <v>#DIV/0!</v>
      </c>
      <c r="U144" s="124">
        <v>0</v>
      </c>
      <c r="V144" s="284"/>
      <c r="W144" s="124">
        <v>7</v>
      </c>
      <c r="X144" s="124">
        <v>11</v>
      </c>
      <c r="Y144" s="68">
        <f t="shared" si="108"/>
        <v>0.63636363636363635</v>
      </c>
      <c r="Z144" s="124">
        <v>0</v>
      </c>
      <c r="AA144" s="284" t="e">
        <v>#DIV/0!</v>
      </c>
      <c r="AC144" s="229" t="str">
        <f>"All TIP ProvidersTIP"&amp;$H6</f>
        <v>All TIP ProvidersTIP43009</v>
      </c>
      <c r="AD144" s="82"/>
      <c r="AE144" s="82"/>
      <c r="AF144" s="82"/>
      <c r="AG144" s="82"/>
      <c r="AH144" s="91"/>
      <c r="AI144" s="82"/>
      <c r="AJ144" s="82"/>
      <c r="AK144" s="91"/>
      <c r="AL144" s="82"/>
      <c r="AM144" s="91"/>
      <c r="AN144" s="82"/>
      <c r="AO144" s="82"/>
      <c r="AP144" s="82"/>
      <c r="AQ144" s="82"/>
      <c r="AR144" s="82"/>
      <c r="AS144" s="232"/>
    </row>
    <row r="145" spans="5:45">
      <c r="E145" s="57" t="s">
        <v>254</v>
      </c>
      <c r="F145" s="57" t="s">
        <v>154</v>
      </c>
      <c r="I145" s="57" t="str">
        <f t="shared" si="107"/>
        <v>Community ConnectionsAllJun-12</v>
      </c>
      <c r="J145" s="76" t="str">
        <f t="shared" si="96"/>
        <v>Community ConnectionsAll41061</v>
      </c>
      <c r="K145" s="57" t="s">
        <v>319</v>
      </c>
      <c r="L145" s="73">
        <v>41061</v>
      </c>
      <c r="M145" s="124"/>
      <c r="N145" s="124"/>
      <c r="O145" s="68"/>
      <c r="P145" s="124"/>
      <c r="Q145" s="124"/>
      <c r="R145" s="68"/>
      <c r="S145" s="124"/>
      <c r="T145" s="68"/>
      <c r="U145" s="124">
        <v>0</v>
      </c>
      <c r="V145" s="284"/>
      <c r="W145" s="124"/>
      <c r="X145" s="124"/>
      <c r="Y145" s="68"/>
      <c r="Z145" s="124">
        <v>0</v>
      </c>
      <c r="AA145" s="284"/>
      <c r="AC145" s="229" t="str">
        <f>"All TIP ProvidersTIP"&amp;$H7</f>
        <v>All TIP ProvidersTIP43040</v>
      </c>
      <c r="AD145" s="82"/>
      <c r="AE145" s="82"/>
      <c r="AF145" s="82"/>
      <c r="AG145" s="82"/>
      <c r="AH145" s="91"/>
      <c r="AI145" s="82"/>
      <c r="AJ145" s="82"/>
      <c r="AK145" s="91"/>
      <c r="AL145" s="82"/>
      <c r="AM145" s="91"/>
      <c r="AN145" s="82"/>
      <c r="AO145" s="82"/>
      <c r="AP145" s="82"/>
      <c r="AQ145" s="82"/>
      <c r="AR145" s="82"/>
      <c r="AS145" s="232"/>
    </row>
    <row r="146" spans="5:45">
      <c r="E146" s="57" t="s">
        <v>255</v>
      </c>
      <c r="F146" s="57" t="s">
        <v>382</v>
      </c>
      <c r="I146" s="57" t="str">
        <f t="shared" si="107"/>
        <v>Community ConnectionsFFTJun-12</v>
      </c>
      <c r="J146" s="204" t="str">
        <f t="shared" si="96"/>
        <v>Community ConnectionsFFT41061</v>
      </c>
      <c r="K146" s="57" t="s">
        <v>321</v>
      </c>
      <c r="L146" s="73">
        <v>41061</v>
      </c>
      <c r="M146" s="124"/>
      <c r="N146" s="124"/>
      <c r="O146" s="68"/>
      <c r="P146" s="124"/>
      <c r="Q146" s="124"/>
      <c r="R146" s="68"/>
      <c r="S146" s="260"/>
      <c r="T146" s="68"/>
      <c r="U146" s="124"/>
      <c r="V146" s="284"/>
      <c r="W146" s="124"/>
      <c r="X146" s="124"/>
      <c r="Y146" s="68" t="e">
        <f>W146/X146</f>
        <v>#DIV/0!</v>
      </c>
      <c r="Z146" s="124"/>
      <c r="AA146" s="284"/>
      <c r="AC146" s="229" t="str">
        <f>"All TIP ProvidersTIP"&amp;$H8</f>
        <v>All TIP ProvidersTIP43070</v>
      </c>
      <c r="AD146" s="82"/>
      <c r="AE146" s="82"/>
      <c r="AF146" s="82"/>
      <c r="AG146" s="82"/>
      <c r="AH146" s="91"/>
      <c r="AI146" s="82"/>
      <c r="AJ146" s="82"/>
      <c r="AK146" s="91"/>
      <c r="AL146" s="82"/>
      <c r="AM146" s="91"/>
      <c r="AN146" s="82"/>
      <c r="AO146" s="82"/>
      <c r="AP146" s="82"/>
      <c r="AQ146" s="82"/>
      <c r="AR146" s="82"/>
      <c r="AS146" s="232"/>
    </row>
    <row r="147" spans="5:45" ht="16" thickBot="1">
      <c r="E147" s="57" t="s">
        <v>256</v>
      </c>
      <c r="F147" s="57" t="s">
        <v>21</v>
      </c>
      <c r="I147" s="57" t="str">
        <f t="shared" si="107"/>
        <v>Community ConnectionsTF-CBTJun-12</v>
      </c>
      <c r="J147" s="76" t="str">
        <f t="shared" si="96"/>
        <v>Community ConnectionsTF-CBT41061</v>
      </c>
      <c r="K147" s="57" t="s">
        <v>320</v>
      </c>
      <c r="L147" s="73">
        <v>41061</v>
      </c>
      <c r="M147" s="124"/>
      <c r="N147" s="124"/>
      <c r="O147" s="68"/>
      <c r="P147" s="124"/>
      <c r="Q147" s="124"/>
      <c r="R147" s="68"/>
      <c r="S147" s="124"/>
      <c r="T147" s="68"/>
      <c r="U147" s="124"/>
      <c r="V147" s="284"/>
      <c r="W147" s="124"/>
      <c r="X147" s="124"/>
      <c r="Y147" s="68" t="e">
        <f>W147/X147</f>
        <v>#DIV/0!</v>
      </c>
      <c r="Z147" s="124"/>
      <c r="AA147" s="284"/>
      <c r="AC147" s="233" t="s">
        <v>62</v>
      </c>
      <c r="AD147" s="234"/>
      <c r="AE147" s="234"/>
      <c r="AF147" s="234"/>
      <c r="AG147" s="234"/>
      <c r="AH147" s="235">
        <f>ROUND(SUM(data!AF131:AF136)/SUM(data!AG131:AG136),2)</f>
        <v>0.95</v>
      </c>
      <c r="AI147" s="234">
        <f>SUMIF(data!AJ131:AJ136,"&gt;0",data!AI131:AI136)</f>
        <v>3061</v>
      </c>
      <c r="AJ147" s="234">
        <f>SUMIF(data!AJ131:AJ136,"&gt;0",data!AJ131:AJ136)</f>
        <v>3258</v>
      </c>
      <c r="AK147" s="235">
        <f>ROUND(AI147/AJ147,2)</f>
        <v>0.94</v>
      </c>
      <c r="AL147" s="234">
        <f>SUMIF(data!AL131:AL136,"&gt;0",data!AL131:AL136)</f>
        <v>3417</v>
      </c>
      <c r="AM147" s="235">
        <f>ROUND(AJ147/AL147,2)</f>
        <v>0.95</v>
      </c>
      <c r="AN147" s="234"/>
      <c r="AO147" s="234"/>
      <c r="AP147" s="234"/>
      <c r="AQ147" s="234"/>
      <c r="AR147" s="234"/>
      <c r="AS147" s="236"/>
    </row>
    <row r="148" spans="5:45" ht="16" thickBot="1">
      <c r="E148" s="57" t="s">
        <v>257</v>
      </c>
      <c r="F148" s="57" t="s">
        <v>20</v>
      </c>
      <c r="I148" s="57" t="str">
        <f t="shared" si="107"/>
        <v>Community ConnectionsTIPJun-12</v>
      </c>
      <c r="J148" s="204" t="str">
        <f t="shared" si="96"/>
        <v>Community ConnectionsTIP41061</v>
      </c>
      <c r="K148" s="57" t="s">
        <v>322</v>
      </c>
      <c r="L148" s="73">
        <v>41061</v>
      </c>
      <c r="M148" s="124"/>
      <c r="N148" s="124"/>
      <c r="O148" s="68"/>
      <c r="P148" s="124"/>
      <c r="Q148" s="124"/>
      <c r="R148" s="68"/>
      <c r="S148" s="260"/>
      <c r="T148" s="68"/>
      <c r="U148" s="124"/>
      <c r="V148" s="284"/>
      <c r="W148" s="124"/>
      <c r="X148" s="124"/>
      <c r="Y148" s="68" t="e">
        <f>W148/X148</f>
        <v>#DIV/0!</v>
      </c>
      <c r="Z148" s="124"/>
      <c r="AA148" s="284"/>
    </row>
    <row r="149" spans="5:45">
      <c r="E149" s="57" t="s">
        <v>258</v>
      </c>
      <c r="F149" s="57" t="s">
        <v>5</v>
      </c>
      <c r="I149" s="57" t="str">
        <f t="shared" si="107"/>
        <v>First Home CareTF-CBTJun-12</v>
      </c>
      <c r="J149" s="76" t="str">
        <f>K147&amp;L147</f>
        <v>Community ConnectionsTF-CBT41061</v>
      </c>
      <c r="K149" s="57" t="s">
        <v>324</v>
      </c>
      <c r="L149" s="73">
        <v>41061</v>
      </c>
      <c r="M149" s="124"/>
      <c r="N149" s="124"/>
      <c r="O149" s="68"/>
      <c r="P149" s="124"/>
      <c r="Q149" s="124"/>
      <c r="R149" s="68"/>
      <c r="S149" s="124"/>
      <c r="T149" s="68"/>
      <c r="U149" s="124"/>
      <c r="V149" s="284"/>
      <c r="W149" s="124"/>
      <c r="X149" s="124"/>
      <c r="Y149" s="68"/>
      <c r="Z149" s="124"/>
      <c r="AA149" s="284"/>
      <c r="AC149" s="224" t="str">
        <f t="shared" ref="AC149:AC154" si="109">"All TST ProvidersTST"&amp;$H3</f>
        <v>All TST ProvidersTST42917</v>
      </c>
      <c r="AD149" s="225"/>
      <c r="AE149" s="225"/>
      <c r="AF149" s="226">
        <f t="shared" ref="AF149:AG154" si="110">SUMIF($J$22:$J$10000,$AC149,M$22:M$10000)</f>
        <v>26</v>
      </c>
      <c r="AG149" s="226">
        <f t="shared" si="110"/>
        <v>18</v>
      </c>
      <c r="AH149" s="227">
        <f t="shared" ref="AH149:AH154" si="111">AF149/AG149</f>
        <v>1.4444444444444444</v>
      </c>
      <c r="AI149" s="226">
        <f t="shared" ref="AI149:AJ154" si="112">SUMIF($J$22:$J$10000,$AC149,P$22:P$10000)</f>
        <v>56</v>
      </c>
      <c r="AJ149" s="226">
        <f t="shared" si="112"/>
        <v>110</v>
      </c>
      <c r="AK149" s="227">
        <f t="shared" ref="AK149:AK154" si="113">AI149/AJ149</f>
        <v>0.50909090909090904</v>
      </c>
      <c r="AL149" s="226">
        <f t="shared" ref="AL149:AL154" si="114">SUMIF($J$22:$J$10000,$AC149,S$22:S$10000)</f>
        <v>67</v>
      </c>
      <c r="AM149" s="227">
        <f t="shared" ref="AM149:AM154" si="115">AJ149/AL149</f>
        <v>1.6417910447761195</v>
      </c>
      <c r="AN149" s="226">
        <f t="shared" ref="AN149:AQ154" si="116">SUMIF($J$22:$J$10000,$AC149,U$22:U$10000)</f>
        <v>52</v>
      </c>
      <c r="AO149" s="227">
        <f t="shared" si="116"/>
        <v>0</v>
      </c>
      <c r="AP149" s="226">
        <f t="shared" si="116"/>
        <v>2</v>
      </c>
      <c r="AQ149" s="226">
        <f t="shared" si="116"/>
        <v>2</v>
      </c>
      <c r="AR149" s="227">
        <f t="shared" ref="AR149:AR154" si="117">AP149/AQ149</f>
        <v>1</v>
      </c>
      <c r="AS149" s="228">
        <f t="shared" ref="AS149:AS154" si="118">SUMIF($J$22:$J$10000,$AC149,Z$22:Z$10000)</f>
        <v>4</v>
      </c>
    </row>
    <row r="150" spans="5:45">
      <c r="E150" s="57" t="s">
        <v>259</v>
      </c>
      <c r="F150" s="57" t="s">
        <v>667</v>
      </c>
      <c r="I150" s="57" t="str">
        <f t="shared" si="107"/>
        <v>Federal CityA-CRAJun-12</v>
      </c>
      <c r="J150" s="76" t="str">
        <f t="shared" ref="J150:J213" si="119">K150&amp;L150</f>
        <v>Federal CityA-CRA41061</v>
      </c>
      <c r="K150" s="57" t="s">
        <v>360</v>
      </c>
      <c r="L150" s="73">
        <v>41061</v>
      </c>
      <c r="M150" s="124"/>
      <c r="N150" s="124"/>
      <c r="O150" s="68"/>
      <c r="P150" s="124"/>
      <c r="Q150" s="124"/>
      <c r="R150" s="68"/>
      <c r="S150" s="124"/>
      <c r="T150" s="68"/>
      <c r="U150" s="124"/>
      <c r="V150" s="284"/>
      <c r="W150" s="124"/>
      <c r="X150" s="124"/>
      <c r="Y150" s="68"/>
      <c r="Z150" s="124"/>
      <c r="AA150" s="284"/>
      <c r="AC150" s="229" t="str">
        <f t="shared" si="109"/>
        <v>All TST ProvidersTST42948</v>
      </c>
      <c r="AD150" s="82"/>
      <c r="AE150" s="82"/>
      <c r="AF150" s="92">
        <f t="shared" si="110"/>
        <v>22</v>
      </c>
      <c r="AG150" s="92">
        <f t="shared" si="110"/>
        <v>17</v>
      </c>
      <c r="AH150" s="230">
        <f t="shared" si="111"/>
        <v>1.2941176470588236</v>
      </c>
      <c r="AI150" s="92">
        <f t="shared" si="112"/>
        <v>46</v>
      </c>
      <c r="AJ150" s="92">
        <f t="shared" si="112"/>
        <v>93</v>
      </c>
      <c r="AK150" s="230">
        <f t="shared" si="113"/>
        <v>0.4946236559139785</v>
      </c>
      <c r="AL150" s="92">
        <f t="shared" si="114"/>
        <v>65</v>
      </c>
      <c r="AM150" s="230">
        <f t="shared" si="115"/>
        <v>1.4307692307692308</v>
      </c>
      <c r="AN150" s="92">
        <f t="shared" si="116"/>
        <v>45</v>
      </c>
      <c r="AO150" s="230">
        <f t="shared" si="116"/>
        <v>0</v>
      </c>
      <c r="AP150" s="92">
        <f t="shared" si="116"/>
        <v>2</v>
      </c>
      <c r="AQ150" s="92">
        <f t="shared" si="116"/>
        <v>8</v>
      </c>
      <c r="AR150" s="230">
        <f t="shared" si="117"/>
        <v>0.25</v>
      </c>
      <c r="AS150" s="231">
        <f t="shared" si="118"/>
        <v>1</v>
      </c>
    </row>
    <row r="151" spans="5:45">
      <c r="E151" s="57" t="s">
        <v>260</v>
      </c>
      <c r="F151" s="57" t="s">
        <v>17</v>
      </c>
      <c r="I151" s="57" t="str">
        <f t="shared" si="107"/>
        <v>Federal CityAllJun-12</v>
      </c>
      <c r="J151" s="76" t="str">
        <f t="shared" si="119"/>
        <v>Federal CityAll41061</v>
      </c>
      <c r="K151" s="57" t="s">
        <v>359</v>
      </c>
      <c r="L151" s="73">
        <v>41061</v>
      </c>
      <c r="M151" s="124"/>
      <c r="N151" s="124"/>
      <c r="O151" s="68"/>
      <c r="P151" s="124"/>
      <c r="Q151" s="124"/>
      <c r="R151" s="68"/>
      <c r="S151" s="124"/>
      <c r="T151" s="68"/>
      <c r="U151" s="124"/>
      <c r="V151" s="284"/>
      <c r="W151" s="124"/>
      <c r="X151" s="124"/>
      <c r="Y151" s="68"/>
      <c r="Z151" s="124"/>
      <c r="AA151" s="284"/>
      <c r="AC151" s="229" t="str">
        <f t="shared" si="109"/>
        <v>All TST ProvidersTST42979</v>
      </c>
      <c r="AD151" s="82"/>
      <c r="AE151" s="82"/>
      <c r="AF151" s="92">
        <f t="shared" si="110"/>
        <v>18</v>
      </c>
      <c r="AG151" s="92">
        <f t="shared" si="110"/>
        <v>17</v>
      </c>
      <c r="AH151" s="230">
        <f t="shared" si="111"/>
        <v>1.0588235294117647</v>
      </c>
      <c r="AI151" s="92">
        <f t="shared" si="112"/>
        <v>41</v>
      </c>
      <c r="AJ151" s="92">
        <f t="shared" si="112"/>
        <v>70</v>
      </c>
      <c r="AK151" s="230">
        <f t="shared" si="113"/>
        <v>0.58571428571428574</v>
      </c>
      <c r="AL151" s="92">
        <f t="shared" si="114"/>
        <v>65</v>
      </c>
      <c r="AM151" s="230">
        <f t="shared" si="115"/>
        <v>1.0769230769230769</v>
      </c>
      <c r="AN151" s="92">
        <f t="shared" si="116"/>
        <v>40</v>
      </c>
      <c r="AO151" s="230">
        <f t="shared" si="116"/>
        <v>0</v>
      </c>
      <c r="AP151" s="92">
        <f t="shared" si="116"/>
        <v>0</v>
      </c>
      <c r="AQ151" s="92">
        <f t="shared" si="116"/>
        <v>5</v>
      </c>
      <c r="AR151" s="230">
        <f t="shared" si="117"/>
        <v>0</v>
      </c>
      <c r="AS151" s="231">
        <f t="shared" si="118"/>
        <v>1</v>
      </c>
    </row>
    <row r="152" spans="5:45">
      <c r="E152" s="57" t="s">
        <v>261</v>
      </c>
      <c r="F152" s="57" t="s">
        <v>154</v>
      </c>
      <c r="I152" s="57" t="str">
        <f t="shared" si="107"/>
        <v>First Home CareAllJun-12</v>
      </c>
      <c r="J152" s="76" t="str">
        <f t="shared" si="119"/>
        <v>First Home CareAll41061</v>
      </c>
      <c r="K152" s="57" t="s">
        <v>323</v>
      </c>
      <c r="L152" s="73">
        <v>41061</v>
      </c>
      <c r="M152" s="124"/>
      <c r="N152" s="124"/>
      <c r="O152" s="68"/>
      <c r="P152" s="124"/>
      <c r="Q152" s="124"/>
      <c r="R152" s="68"/>
      <c r="S152" s="124"/>
      <c r="T152" s="68"/>
      <c r="U152" s="124"/>
      <c r="V152" s="284"/>
      <c r="W152" s="124"/>
      <c r="X152" s="124"/>
      <c r="Y152" s="68"/>
      <c r="Z152" s="260"/>
      <c r="AA152" s="284"/>
      <c r="AC152" s="229" t="str">
        <f t="shared" si="109"/>
        <v>All TST ProvidersTST43009</v>
      </c>
      <c r="AD152" s="82"/>
      <c r="AE152" s="82"/>
      <c r="AF152" s="92">
        <f t="shared" si="110"/>
        <v>8.5</v>
      </c>
      <c r="AG152" s="92">
        <f t="shared" si="110"/>
        <v>14</v>
      </c>
      <c r="AH152" s="230">
        <f t="shared" si="111"/>
        <v>0.6071428571428571</v>
      </c>
      <c r="AI152" s="92">
        <f t="shared" si="112"/>
        <v>42</v>
      </c>
      <c r="AJ152" s="92">
        <f t="shared" si="112"/>
        <v>51</v>
      </c>
      <c r="AK152" s="230">
        <f t="shared" si="113"/>
        <v>0.82352941176470584</v>
      </c>
      <c r="AL152" s="92">
        <f t="shared" si="114"/>
        <v>84</v>
      </c>
      <c r="AM152" s="230">
        <f t="shared" si="115"/>
        <v>0.6071428571428571</v>
      </c>
      <c r="AN152" s="92">
        <f t="shared" si="116"/>
        <v>41</v>
      </c>
      <c r="AO152" s="230">
        <f t="shared" si="116"/>
        <v>0</v>
      </c>
      <c r="AP152" s="92">
        <f t="shared" si="116"/>
        <v>0</v>
      </c>
      <c r="AQ152" s="92">
        <f t="shared" si="116"/>
        <v>0</v>
      </c>
      <c r="AR152" s="230" t="e">
        <f t="shared" si="117"/>
        <v>#DIV/0!</v>
      </c>
      <c r="AS152" s="231">
        <f t="shared" si="118"/>
        <v>1</v>
      </c>
    </row>
    <row r="153" spans="5:45">
      <c r="E153" s="57" t="s">
        <v>262</v>
      </c>
      <c r="F153" s="57" t="s">
        <v>154</v>
      </c>
      <c r="I153" s="57" t="str">
        <f t="shared" si="107"/>
        <v>First Home CareFFTJun-12</v>
      </c>
      <c r="J153" s="76" t="str">
        <f t="shared" si="119"/>
        <v>First Home CareFFT41061</v>
      </c>
      <c r="K153" s="57" t="s">
        <v>325</v>
      </c>
      <c r="L153" s="73">
        <v>41061</v>
      </c>
      <c r="M153" s="124"/>
      <c r="N153" s="124"/>
      <c r="O153" s="68"/>
      <c r="P153" s="124"/>
      <c r="Q153" s="124"/>
      <c r="R153" s="68"/>
      <c r="S153" s="260"/>
      <c r="T153" s="68"/>
      <c r="U153" s="258"/>
      <c r="V153" s="284"/>
      <c r="W153" s="124"/>
      <c r="X153" s="124"/>
      <c r="Y153" s="68"/>
      <c r="Z153" s="124"/>
      <c r="AA153" s="284"/>
      <c r="AC153" s="229" t="str">
        <f t="shared" si="109"/>
        <v>All TST ProvidersTST43040</v>
      </c>
      <c r="AD153" s="82"/>
      <c r="AE153" s="82"/>
      <c r="AF153" s="92">
        <f t="shared" si="110"/>
        <v>7</v>
      </c>
      <c r="AG153" s="92">
        <f t="shared" si="110"/>
        <v>13.5</v>
      </c>
      <c r="AH153" s="230">
        <f t="shared" si="111"/>
        <v>0.51851851851851849</v>
      </c>
      <c r="AI153" s="92">
        <f t="shared" si="112"/>
        <v>32</v>
      </c>
      <c r="AJ153" s="92">
        <f t="shared" si="112"/>
        <v>42</v>
      </c>
      <c r="AK153" s="230">
        <f t="shared" si="113"/>
        <v>0.76190476190476186</v>
      </c>
      <c r="AL153" s="92">
        <f t="shared" si="114"/>
        <v>81</v>
      </c>
      <c r="AM153" s="230">
        <f t="shared" si="115"/>
        <v>0.51851851851851849</v>
      </c>
      <c r="AN153" s="92">
        <f t="shared" si="116"/>
        <v>32</v>
      </c>
      <c r="AO153" s="230">
        <f t="shared" si="116"/>
        <v>0</v>
      </c>
      <c r="AP153" s="92">
        <f t="shared" si="116"/>
        <v>5</v>
      </c>
      <c r="AQ153" s="92">
        <f t="shared" si="116"/>
        <v>10</v>
      </c>
      <c r="AR153" s="230">
        <f t="shared" si="117"/>
        <v>0.5</v>
      </c>
      <c r="AS153" s="231">
        <f t="shared" si="118"/>
        <v>0</v>
      </c>
    </row>
    <row r="154" spans="5:45">
      <c r="E154" s="57" t="s">
        <v>263</v>
      </c>
      <c r="F154" s="57" t="s">
        <v>154</v>
      </c>
      <c r="I154" s="57" t="str">
        <f t="shared" si="107"/>
        <v>First Home CareTIPJun-12</v>
      </c>
      <c r="J154" s="76" t="str">
        <f t="shared" si="119"/>
        <v>First Home CareTIP41061</v>
      </c>
      <c r="K154" s="57" t="s">
        <v>330</v>
      </c>
      <c r="L154" s="73">
        <v>41061</v>
      </c>
      <c r="M154" s="124"/>
      <c r="N154" s="124"/>
      <c r="O154" s="68"/>
      <c r="P154" s="124"/>
      <c r="Q154" s="124"/>
      <c r="R154" s="68"/>
      <c r="S154" s="260"/>
      <c r="T154" s="68"/>
      <c r="U154" s="258"/>
      <c r="V154" s="284"/>
      <c r="W154" s="124"/>
      <c r="X154" s="124"/>
      <c r="Y154" s="68"/>
      <c r="Z154" s="124"/>
      <c r="AA154" s="284"/>
      <c r="AC154" s="229" t="str">
        <f t="shared" si="109"/>
        <v>All TST ProvidersTST43070</v>
      </c>
      <c r="AD154" s="82"/>
      <c r="AE154" s="82"/>
      <c r="AF154" s="92">
        <f t="shared" si="110"/>
        <v>6</v>
      </c>
      <c r="AG154" s="92">
        <f t="shared" si="110"/>
        <v>7.5</v>
      </c>
      <c r="AH154" s="230">
        <f t="shared" si="111"/>
        <v>0.8</v>
      </c>
      <c r="AI154" s="92">
        <f t="shared" si="112"/>
        <v>29</v>
      </c>
      <c r="AJ154" s="92">
        <f t="shared" si="112"/>
        <v>36</v>
      </c>
      <c r="AK154" s="230">
        <f t="shared" si="113"/>
        <v>0.80555555555555558</v>
      </c>
      <c r="AL154" s="92">
        <f t="shared" si="114"/>
        <v>45</v>
      </c>
      <c r="AM154" s="230">
        <f t="shared" si="115"/>
        <v>0.8</v>
      </c>
      <c r="AN154" s="92">
        <f t="shared" si="116"/>
        <v>28</v>
      </c>
      <c r="AO154" s="230">
        <f t="shared" si="116"/>
        <v>0</v>
      </c>
      <c r="AP154" s="92">
        <f t="shared" si="116"/>
        <v>0</v>
      </c>
      <c r="AQ154" s="92">
        <f t="shared" si="116"/>
        <v>1</v>
      </c>
      <c r="AR154" s="230">
        <f t="shared" si="117"/>
        <v>0</v>
      </c>
      <c r="AS154" s="231">
        <f t="shared" si="118"/>
        <v>1</v>
      </c>
    </row>
    <row r="155" spans="5:45" ht="16" thickBot="1">
      <c r="E155" s="57" t="s">
        <v>264</v>
      </c>
      <c r="F155" s="57" t="s">
        <v>154</v>
      </c>
      <c r="I155" s="57" t="str">
        <f t="shared" si="107"/>
        <v>FPSAllJun-12</v>
      </c>
      <c r="J155" s="76" t="str">
        <f t="shared" si="119"/>
        <v>FPSAll41061</v>
      </c>
      <c r="K155" s="57" t="s">
        <v>355</v>
      </c>
      <c r="L155" s="73">
        <v>41061</v>
      </c>
      <c r="M155" s="124"/>
      <c r="N155" s="124"/>
      <c r="O155" s="68"/>
      <c r="P155" s="124"/>
      <c r="Q155" s="124"/>
      <c r="R155" s="68"/>
      <c r="S155" s="124"/>
      <c r="T155" s="68"/>
      <c r="U155" s="124"/>
      <c r="V155" s="284"/>
      <c r="W155" s="124"/>
      <c r="X155" s="124"/>
      <c r="Y155" s="68" t="e">
        <f>W155/X155</f>
        <v>#DIV/0!</v>
      </c>
      <c r="Z155" s="124"/>
      <c r="AA155" s="284"/>
      <c r="AC155" s="229" t="s">
        <v>62</v>
      </c>
      <c r="AD155" s="82"/>
      <c r="AE155" s="82"/>
      <c r="AF155" s="82"/>
      <c r="AG155" s="82"/>
      <c r="AH155" s="82"/>
      <c r="AI155" s="82"/>
      <c r="AJ155" s="82"/>
      <c r="AK155" s="82"/>
      <c r="AL155" s="82"/>
      <c r="AM155" s="82"/>
      <c r="AN155" s="82"/>
      <c r="AO155" s="82"/>
      <c r="AP155" s="82"/>
      <c r="AQ155" s="82"/>
      <c r="AR155" s="82"/>
      <c r="AS155" s="232"/>
    </row>
    <row r="156" spans="5:45" ht="16" thickBot="1">
      <c r="E156" s="57" t="s">
        <v>265</v>
      </c>
      <c r="F156" s="57" t="s">
        <v>154</v>
      </c>
      <c r="I156" s="57" t="str">
        <f t="shared" si="107"/>
        <v>FPSTIPJun-12</v>
      </c>
      <c r="J156" s="76" t="str">
        <f t="shared" si="119"/>
        <v>FPSTIP41061</v>
      </c>
      <c r="K156" s="57" t="s">
        <v>356</v>
      </c>
      <c r="L156" s="73">
        <v>41061</v>
      </c>
      <c r="M156" s="124"/>
      <c r="N156" s="124"/>
      <c r="O156" s="68"/>
      <c r="P156" s="124"/>
      <c r="Q156" s="124"/>
      <c r="R156" s="68"/>
      <c r="S156" s="124"/>
      <c r="T156" s="68"/>
      <c r="U156" s="124"/>
      <c r="V156" s="284"/>
      <c r="W156" s="124"/>
      <c r="X156" s="124"/>
      <c r="Y156" s="68" t="e">
        <f>W156/X156</f>
        <v>#DIV/0!</v>
      </c>
      <c r="Z156" s="124"/>
      <c r="AA156" s="284"/>
      <c r="AC156" s="197" t="s">
        <v>41</v>
      </c>
      <c r="AD156" s="138"/>
      <c r="AE156" s="138"/>
      <c r="AF156" s="138"/>
      <c r="AG156" s="138"/>
      <c r="AH156" s="198">
        <f>IF(4*(AVERAGE(AH152:AH154))&gt;4,4,4*(AVERAGE(AH152:AH154)))</f>
        <v>2.5675485008818342</v>
      </c>
      <c r="AI156" s="138"/>
      <c r="AJ156" s="138"/>
      <c r="AK156" s="198">
        <f>IF(4*(AVERAGE(AK152:AK154))&gt;4,4,4*(AVERAGE(AK152:AK154)))</f>
        <v>3.1879863056333644</v>
      </c>
      <c r="AL156" s="138"/>
      <c r="AM156" s="198">
        <f>IF(4*(AVERAGE(AM152:AM154))&gt;4,4,4*(AVERAGE(AM152:AM154)))</f>
        <v>2.5675485008818342</v>
      </c>
      <c r="AN156" s="138"/>
      <c r="AO156" s="198">
        <f>IF(4*(AVERAGE(AO152:AO154))&gt;4,4,4*(AVERAGE(AO152:AO154)))</f>
        <v>0</v>
      </c>
      <c r="AP156" s="138"/>
      <c r="AQ156" s="138"/>
      <c r="AR156" s="199">
        <f>IF(SUM(data!AQ152:AQ154)=0,0,4*(SUM(AP152:AP154)/SUM(AQ152:AQ154)))</f>
        <v>1.8181818181818181</v>
      </c>
      <c r="AS156" s="232"/>
    </row>
    <row r="157" spans="5:45" ht="16" thickBot="1">
      <c r="E157" s="57" t="s">
        <v>266</v>
      </c>
      <c r="F157" s="57" t="s">
        <v>154</v>
      </c>
      <c r="I157" s="57" t="str">
        <f t="shared" si="107"/>
        <v>HillcrestA-CRAJun-12</v>
      </c>
      <c r="J157" s="76" t="str">
        <f t="shared" si="119"/>
        <v>HillcrestA-CRA41061</v>
      </c>
      <c r="K157" s="57" t="s">
        <v>336</v>
      </c>
      <c r="L157" s="73">
        <v>41061</v>
      </c>
      <c r="M157" s="124"/>
      <c r="N157" s="124"/>
      <c r="O157" s="68"/>
      <c r="P157" s="124"/>
      <c r="Q157" s="124"/>
      <c r="R157" s="68"/>
      <c r="S157" s="124"/>
      <c r="T157" s="68"/>
      <c r="U157" s="124"/>
      <c r="V157" s="284"/>
      <c r="W157" s="124"/>
      <c r="X157" s="124"/>
      <c r="Y157" s="68"/>
      <c r="Z157" s="124"/>
      <c r="AA157" s="284"/>
      <c r="AC157" s="200" t="s">
        <v>42</v>
      </c>
      <c r="AD157" s="201"/>
      <c r="AE157" s="201"/>
      <c r="AF157" s="201"/>
      <c r="AG157" s="201"/>
      <c r="AH157" s="202">
        <f>IF(4*(AVERAGE(AH149:AH151))&gt;4,4,4*(AVERAGE(AH149:AH151)))</f>
        <v>4</v>
      </c>
      <c r="AI157" s="201"/>
      <c r="AJ157" s="201"/>
      <c r="AK157" s="202">
        <f>IF(4*(AVERAGE(AK149:AK151))&gt;4,4,4*(AVERAGE(AK149:AK151)))</f>
        <v>2.1192384676255642</v>
      </c>
      <c r="AL157" s="201"/>
      <c r="AM157" s="202">
        <f>IF(4*(AVERAGE(AM149:AM151))&gt;4,4,4*(AVERAGE(AM149:AM151)))</f>
        <v>4</v>
      </c>
      <c r="AN157" s="201"/>
      <c r="AO157" s="202">
        <f>IF(4*(AVERAGE(AO149:AO151))&gt;4,4,4*(AVERAGE(AO149:AO151)))</f>
        <v>0</v>
      </c>
      <c r="AP157" s="201"/>
      <c r="AQ157" s="201"/>
      <c r="AR157" s="203">
        <f>IF(SUM(data!AQ149:AQ151)=0,0,4*(SUM(AP149:AP151)/SUM(AQ149:AQ151)))</f>
        <v>1.0666666666666667</v>
      </c>
      <c r="AS157" s="232"/>
    </row>
    <row r="158" spans="5:45">
      <c r="E158" s="57" t="s">
        <v>267</v>
      </c>
      <c r="F158" s="57" t="s">
        <v>154</v>
      </c>
      <c r="I158" s="57" t="str">
        <f t="shared" si="107"/>
        <v>HillcrestAllJun-12</v>
      </c>
      <c r="J158" s="76" t="str">
        <f t="shared" si="119"/>
        <v>HillcrestAll41061</v>
      </c>
      <c r="K158" s="57" t="s">
        <v>331</v>
      </c>
      <c r="L158" s="73">
        <v>41061</v>
      </c>
      <c r="M158" s="124"/>
      <c r="N158" s="124"/>
      <c r="O158" s="68"/>
      <c r="P158" s="124"/>
      <c r="Q158" s="124"/>
      <c r="R158" s="68"/>
      <c r="S158" s="124"/>
      <c r="T158" s="68"/>
      <c r="U158" s="124">
        <v>0</v>
      </c>
      <c r="V158" s="284"/>
      <c r="W158" s="124">
        <v>0</v>
      </c>
      <c r="X158" s="124">
        <v>0</v>
      </c>
      <c r="Y158" s="68" t="e">
        <f>W158/X158</f>
        <v>#DIV/0!</v>
      </c>
      <c r="Z158" s="124">
        <v>0</v>
      </c>
      <c r="AA158" s="284"/>
      <c r="AC158" s="229"/>
      <c r="AD158" s="82"/>
      <c r="AE158" s="82"/>
      <c r="AF158" s="82"/>
      <c r="AG158" s="82"/>
      <c r="AH158" s="82" t="s">
        <v>63</v>
      </c>
      <c r="AI158" s="82"/>
      <c r="AJ158" s="82"/>
      <c r="AK158" s="82" t="s">
        <v>63</v>
      </c>
      <c r="AL158" s="82"/>
      <c r="AM158" s="82" t="s">
        <v>63</v>
      </c>
      <c r="AN158" s="82"/>
      <c r="AO158" s="82"/>
      <c r="AP158" s="82"/>
      <c r="AQ158" s="82"/>
      <c r="AR158" s="82"/>
      <c r="AS158" s="232"/>
    </row>
    <row r="159" spans="5:45">
      <c r="E159" s="57" t="s">
        <v>268</v>
      </c>
      <c r="F159" s="57" t="s">
        <v>154</v>
      </c>
      <c r="I159" s="57" t="str">
        <f t="shared" si="107"/>
        <v>HillcrestCPP-FVJun-12</v>
      </c>
      <c r="J159" s="76" t="str">
        <f t="shared" si="119"/>
        <v>HillcrestCPP-FV41061</v>
      </c>
      <c r="K159" s="57" t="s">
        <v>334</v>
      </c>
      <c r="L159" s="73">
        <v>41061</v>
      </c>
      <c r="M159" s="124"/>
      <c r="N159" s="124"/>
      <c r="O159" s="68"/>
      <c r="P159" s="124"/>
      <c r="Q159" s="124"/>
      <c r="R159" s="68"/>
      <c r="S159" s="124"/>
      <c r="T159" s="68"/>
      <c r="U159" s="124"/>
      <c r="V159" s="284"/>
      <c r="W159" s="124"/>
      <c r="X159" s="124"/>
      <c r="Y159" s="68" t="e">
        <f>W159/X159</f>
        <v>#DIV/0!</v>
      </c>
      <c r="Z159" s="124"/>
      <c r="AA159" s="284"/>
      <c r="AC159" s="229"/>
      <c r="AD159" s="82"/>
      <c r="AE159" s="82"/>
      <c r="AF159" s="82"/>
      <c r="AG159" s="82"/>
      <c r="AH159" s="230"/>
      <c r="AI159" s="82"/>
      <c r="AJ159" s="82"/>
      <c r="AK159" s="230"/>
      <c r="AL159" s="82"/>
      <c r="AM159" s="230"/>
      <c r="AN159" s="82"/>
      <c r="AO159" s="82"/>
      <c r="AP159" s="82"/>
      <c r="AQ159" s="82"/>
      <c r="AR159" s="82"/>
      <c r="AS159" s="232"/>
    </row>
    <row r="160" spans="5:45">
      <c r="E160" s="57" t="s">
        <v>269</v>
      </c>
      <c r="F160" s="57" t="s">
        <v>154</v>
      </c>
      <c r="I160" s="57" t="str">
        <f t="shared" si="107"/>
        <v>HillcrestFFTJun-12</v>
      </c>
      <c r="J160" s="76" t="str">
        <f t="shared" si="119"/>
        <v>HillcrestFFT41061</v>
      </c>
      <c r="K160" s="57" t="s">
        <v>335</v>
      </c>
      <c r="L160" s="73">
        <v>41061</v>
      </c>
      <c r="M160" s="124"/>
      <c r="N160" s="124"/>
      <c r="O160" s="68"/>
      <c r="P160" s="124"/>
      <c r="Q160" s="124"/>
      <c r="R160" s="68"/>
      <c r="S160" s="124"/>
      <c r="T160" s="68"/>
      <c r="U160" s="124"/>
      <c r="V160" s="284"/>
      <c r="W160" s="124"/>
      <c r="X160" s="124"/>
      <c r="Y160" s="68"/>
      <c r="Z160" s="124"/>
      <c r="AA160" s="284"/>
      <c r="AC160" s="229"/>
      <c r="AD160" s="82"/>
      <c r="AE160" s="82"/>
      <c r="AF160" s="82"/>
      <c r="AG160" s="82"/>
      <c r="AH160" s="230"/>
      <c r="AI160" s="82"/>
      <c r="AJ160" s="82"/>
      <c r="AK160" s="230"/>
      <c r="AL160" s="82"/>
      <c r="AM160" s="230"/>
      <c r="AN160" s="82"/>
      <c r="AO160" s="82"/>
      <c r="AP160" s="82"/>
      <c r="AQ160" s="82"/>
      <c r="AR160" s="82"/>
      <c r="AS160" s="232"/>
    </row>
    <row r="161" spans="5:45">
      <c r="E161" s="57" t="s">
        <v>270</v>
      </c>
      <c r="F161" s="57" t="s">
        <v>154</v>
      </c>
      <c r="I161" s="57" t="str">
        <f t="shared" si="107"/>
        <v>HillcrestTF-CBTJun-12</v>
      </c>
      <c r="J161" s="76" t="str">
        <f t="shared" si="119"/>
        <v>HillcrestTF-CBT41061</v>
      </c>
      <c r="K161" s="57" t="s">
        <v>332</v>
      </c>
      <c r="L161" s="73">
        <v>41061</v>
      </c>
      <c r="M161" s="124"/>
      <c r="N161" s="124"/>
      <c r="O161" s="68"/>
      <c r="P161" s="124"/>
      <c r="Q161" s="124"/>
      <c r="R161" s="68"/>
      <c r="S161" s="124"/>
      <c r="T161" s="68"/>
      <c r="U161" s="124"/>
      <c r="V161" s="284"/>
      <c r="W161" s="124"/>
      <c r="X161" s="124"/>
      <c r="Y161" s="68" t="e">
        <f>W161/X161</f>
        <v>#DIV/0!</v>
      </c>
      <c r="Z161" s="260"/>
      <c r="AA161" s="284"/>
      <c r="AC161" s="229"/>
      <c r="AD161" s="82"/>
      <c r="AE161" s="82"/>
      <c r="AF161" s="82"/>
      <c r="AG161" s="82"/>
      <c r="AH161" s="230"/>
      <c r="AI161" s="82"/>
      <c r="AJ161" s="82"/>
      <c r="AK161" s="230"/>
      <c r="AL161" s="82"/>
      <c r="AM161" s="230"/>
      <c r="AN161" s="82"/>
      <c r="AO161" s="82"/>
      <c r="AP161" s="82"/>
      <c r="AQ161" s="82"/>
      <c r="AR161" s="82"/>
      <c r="AS161" s="232"/>
    </row>
    <row r="162" spans="5:45">
      <c r="E162" s="57" t="s">
        <v>271</v>
      </c>
      <c r="F162" s="57" t="s">
        <v>154</v>
      </c>
      <c r="I162" s="57" t="str">
        <f t="shared" si="107"/>
        <v>LAYCA-CRAJun-12</v>
      </c>
      <c r="J162" s="76" t="str">
        <f t="shared" si="119"/>
        <v>LAYCA-CRA41061</v>
      </c>
      <c r="K162" s="57" t="s">
        <v>339</v>
      </c>
      <c r="L162" s="73">
        <v>41061</v>
      </c>
      <c r="M162" s="124"/>
      <c r="N162" s="124"/>
      <c r="O162" s="68"/>
      <c r="P162" s="124"/>
      <c r="Q162" s="124"/>
      <c r="R162" s="68"/>
      <c r="S162" s="124"/>
      <c r="T162" s="68"/>
      <c r="U162" s="124"/>
      <c r="V162" s="284"/>
      <c r="W162" s="124"/>
      <c r="X162" s="124"/>
      <c r="Y162" s="68"/>
      <c r="Z162" s="124"/>
      <c r="AA162" s="284"/>
      <c r="AC162" s="229" t="str">
        <f>"All TST ProvidersTST"&amp;$H6</f>
        <v>All TST ProvidersTST43009</v>
      </c>
      <c r="AD162" s="82"/>
      <c r="AE162" s="82"/>
      <c r="AF162" s="82"/>
      <c r="AG162" s="82"/>
      <c r="AH162" s="91"/>
      <c r="AI162" s="82"/>
      <c r="AJ162" s="82"/>
      <c r="AK162" s="91"/>
      <c r="AL162" s="82"/>
      <c r="AM162" s="91"/>
      <c r="AN162" s="82"/>
      <c r="AO162" s="82"/>
      <c r="AP162" s="82"/>
      <c r="AQ162" s="82"/>
      <c r="AR162" s="82"/>
      <c r="AS162" s="232"/>
    </row>
    <row r="163" spans="5:45">
      <c r="E163" s="57" t="s">
        <v>272</v>
      </c>
      <c r="F163" s="57" t="s">
        <v>154</v>
      </c>
      <c r="I163" s="57" t="str">
        <f t="shared" si="107"/>
        <v>LAYCAllJun-12</v>
      </c>
      <c r="J163" s="76" t="str">
        <f t="shared" si="119"/>
        <v>LAYCAll41061</v>
      </c>
      <c r="K163" s="57" t="s">
        <v>337</v>
      </c>
      <c r="L163" s="73">
        <v>41061</v>
      </c>
      <c r="M163" s="124">
        <v>0</v>
      </c>
      <c r="N163" s="124">
        <v>0</v>
      </c>
      <c r="O163" s="68" t="e">
        <f>M163/N163</f>
        <v>#DIV/0!</v>
      </c>
      <c r="P163" s="124">
        <v>0</v>
      </c>
      <c r="Q163" s="124">
        <v>0</v>
      </c>
      <c r="R163" s="68" t="e">
        <f>P163/Q163</f>
        <v>#DIV/0!</v>
      </c>
      <c r="S163" s="124">
        <v>0</v>
      </c>
      <c r="T163" s="68" t="e">
        <f>Q163/S163</f>
        <v>#DIV/0!</v>
      </c>
      <c r="U163" s="124">
        <v>0</v>
      </c>
      <c r="V163" s="284"/>
      <c r="W163" s="124">
        <v>0</v>
      </c>
      <c r="X163" s="124">
        <v>0</v>
      </c>
      <c r="Y163" s="68" t="e">
        <f>W163/X163</f>
        <v>#DIV/0!</v>
      </c>
      <c r="Z163" s="124">
        <v>0</v>
      </c>
      <c r="AA163" s="284"/>
      <c r="AC163" s="229" t="str">
        <f>"All TST ProvidersTST"&amp;$H7</f>
        <v>All TST ProvidersTST43040</v>
      </c>
      <c r="AD163" s="82"/>
      <c r="AE163" s="82"/>
      <c r="AF163" s="82"/>
      <c r="AG163" s="82"/>
      <c r="AH163" s="91"/>
      <c r="AI163" s="82"/>
      <c r="AJ163" s="82"/>
      <c r="AK163" s="91"/>
      <c r="AL163" s="82"/>
      <c r="AM163" s="91"/>
      <c r="AN163" s="82"/>
      <c r="AO163" s="82"/>
      <c r="AP163" s="82"/>
      <c r="AQ163" s="82"/>
      <c r="AR163" s="82"/>
      <c r="AS163" s="232"/>
    </row>
    <row r="164" spans="5:45">
      <c r="E164" s="57" t="s">
        <v>273</v>
      </c>
      <c r="F164" s="57" t="s">
        <v>154</v>
      </c>
      <c r="I164" s="57" t="str">
        <f t="shared" si="107"/>
        <v>LAYCCPPJun-12</v>
      </c>
      <c r="J164" s="76" t="str">
        <f t="shared" si="119"/>
        <v>LAYCCPP41061</v>
      </c>
      <c r="K164" s="57" t="s">
        <v>338</v>
      </c>
      <c r="L164" s="73">
        <v>41061</v>
      </c>
      <c r="M164" s="124"/>
      <c r="N164" s="124"/>
      <c r="O164" s="68"/>
      <c r="P164" s="124"/>
      <c r="Q164" s="124"/>
      <c r="R164" s="68"/>
      <c r="S164" s="124"/>
      <c r="T164" s="68"/>
      <c r="U164" s="124"/>
      <c r="V164" s="284"/>
      <c r="W164" s="124"/>
      <c r="X164" s="124"/>
      <c r="Y164" s="68"/>
      <c r="Z164" s="124"/>
      <c r="AA164" s="284"/>
      <c r="AC164" s="229" t="str">
        <f>"All TST ProvidersTST"&amp;$H8</f>
        <v>All TST ProvidersTST43070</v>
      </c>
      <c r="AD164" s="82"/>
      <c r="AE164" s="82"/>
      <c r="AF164" s="82"/>
      <c r="AG164" s="82"/>
      <c r="AH164" s="91"/>
      <c r="AI164" s="82"/>
      <c r="AJ164" s="82"/>
      <c r="AK164" s="91"/>
      <c r="AL164" s="82"/>
      <c r="AM164" s="91"/>
      <c r="AN164" s="82"/>
      <c r="AO164" s="82"/>
      <c r="AP164" s="82"/>
      <c r="AQ164" s="82"/>
      <c r="AR164" s="82"/>
      <c r="AS164" s="232"/>
    </row>
    <row r="165" spans="5:45" ht="16" thickBot="1">
      <c r="E165" s="57" t="s">
        <v>274</v>
      </c>
      <c r="F165" s="57" t="s">
        <v>154</v>
      </c>
      <c r="I165" s="57" t="str">
        <f t="shared" si="107"/>
        <v>LESAllJun-12</v>
      </c>
      <c r="J165" s="76" t="str">
        <f t="shared" si="119"/>
        <v>LESAll41061</v>
      </c>
      <c r="K165" s="57" t="s">
        <v>357</v>
      </c>
      <c r="L165" s="73">
        <v>41061</v>
      </c>
      <c r="M165" s="124"/>
      <c r="N165" s="124"/>
      <c r="O165" s="68"/>
      <c r="P165" s="124"/>
      <c r="Q165" s="124"/>
      <c r="R165" s="68"/>
      <c r="S165" s="124"/>
      <c r="T165" s="68"/>
      <c r="U165" s="124"/>
      <c r="V165" s="284"/>
      <c r="W165" s="124"/>
      <c r="X165" s="124"/>
      <c r="Y165" s="68" t="e">
        <f t="shared" ref="Y165:Y172" si="120">W165/X165</f>
        <v>#DIV/0!</v>
      </c>
      <c r="Z165" s="124"/>
      <c r="AA165" s="284"/>
      <c r="AC165" s="233" t="s">
        <v>62</v>
      </c>
      <c r="AD165" s="234"/>
      <c r="AE165" s="234"/>
      <c r="AF165" s="234"/>
      <c r="AG165" s="234"/>
      <c r="AH165" s="235">
        <f>ROUND(SUM(data!AF149:AF154)/SUM(data!AG149:AG154),2)</f>
        <v>1.01</v>
      </c>
      <c r="AI165" s="234">
        <f>SUMIF(data!AJ149:AJ154,"&gt;0",data!AI149:AI154)</f>
        <v>246</v>
      </c>
      <c r="AJ165" s="234">
        <f>SUMIF(data!AJ149:AJ154,"&gt;0",data!AJ149:AJ154)</f>
        <v>402</v>
      </c>
      <c r="AK165" s="235">
        <f>ROUND(AI165/AJ165,2)</f>
        <v>0.61</v>
      </c>
      <c r="AL165" s="234">
        <f>SUMIF(data!AL149:AL154,"&gt;0",data!AL149:AL154)</f>
        <v>407</v>
      </c>
      <c r="AM165" s="235">
        <f>ROUND(AJ165/AL165,2)</f>
        <v>0.99</v>
      </c>
      <c r="AN165" s="234"/>
      <c r="AO165" s="234"/>
      <c r="AP165" s="234"/>
      <c r="AQ165" s="234"/>
      <c r="AR165" s="234"/>
      <c r="AS165" s="236"/>
    </row>
    <row r="166" spans="5:45" ht="16" thickBot="1">
      <c r="E166" s="57" t="s">
        <v>275</v>
      </c>
      <c r="F166" s="57" t="s">
        <v>381</v>
      </c>
      <c r="I166" s="57" t="str">
        <f t="shared" si="107"/>
        <v>LESTIPJun-12</v>
      </c>
      <c r="J166" s="76" t="str">
        <f t="shared" si="119"/>
        <v>LESTIP41061</v>
      </c>
      <c r="K166" s="57" t="s">
        <v>358</v>
      </c>
      <c r="L166" s="73">
        <v>41061</v>
      </c>
      <c r="M166" s="124"/>
      <c r="N166" s="124"/>
      <c r="O166" s="68"/>
      <c r="P166" s="124"/>
      <c r="Q166" s="124"/>
      <c r="R166" s="68"/>
      <c r="S166" s="124"/>
      <c r="T166" s="68"/>
      <c r="U166" s="124"/>
      <c r="V166" s="284"/>
      <c r="W166" s="124"/>
      <c r="X166" s="124"/>
      <c r="Y166" s="68" t="e">
        <f t="shared" si="120"/>
        <v>#DIV/0!</v>
      </c>
      <c r="Z166" s="124"/>
      <c r="AA166" s="284"/>
    </row>
    <row r="167" spans="5:45">
      <c r="E167" s="57" t="s">
        <v>276</v>
      </c>
      <c r="F167" s="57" t="s">
        <v>21</v>
      </c>
      <c r="I167" s="57" t="str">
        <f t="shared" si="107"/>
        <v>Marys CenterAllJun-12</v>
      </c>
      <c r="J167" s="76" t="str">
        <f t="shared" si="119"/>
        <v>Marys CenterAll41061</v>
      </c>
      <c r="K167" s="57" t="s">
        <v>341</v>
      </c>
      <c r="L167" s="73">
        <v>41061</v>
      </c>
      <c r="M167" s="124"/>
      <c r="N167" s="124"/>
      <c r="O167" s="68"/>
      <c r="P167" s="124"/>
      <c r="Q167" s="124"/>
      <c r="R167" s="68"/>
      <c r="S167" s="124"/>
      <c r="T167" s="68"/>
      <c r="U167" s="124"/>
      <c r="V167" s="284"/>
      <c r="W167" s="124">
        <v>0</v>
      </c>
      <c r="X167" s="124">
        <v>0</v>
      </c>
      <c r="Y167" s="68" t="e">
        <f t="shared" si="120"/>
        <v>#DIV/0!</v>
      </c>
      <c r="Z167" s="124"/>
      <c r="AA167" s="284"/>
      <c r="AC167" s="224" t="str">
        <f t="shared" ref="AC167:AC172" si="121">"AllAll"&amp;$H3</f>
        <v>AllAll42917</v>
      </c>
      <c r="AD167" s="225"/>
      <c r="AE167" s="225"/>
      <c r="AF167" s="226">
        <f t="shared" ref="AF167:AG172" si="122">SUMIF($J$22:$J$10000,$AC167,M$22:M$10000)</f>
        <v>151</v>
      </c>
      <c r="AG167" s="226">
        <f t="shared" si="122"/>
        <v>129</v>
      </c>
      <c r="AH167" s="227">
        <f t="shared" ref="AH167:AH172" si="123">AF167/AG167</f>
        <v>1.1705426356589148</v>
      </c>
      <c r="AI167" s="226">
        <f t="shared" ref="AI167:AJ172" si="124">SUMIF($J$22:$J$10000,$AC167,P$22:P$10000)</f>
        <v>827</v>
      </c>
      <c r="AJ167" s="226">
        <f t="shared" si="124"/>
        <v>1058</v>
      </c>
      <c r="AK167" s="227">
        <f t="shared" ref="AK167:AK172" si="125">AI167/AJ167</f>
        <v>0.78166351606805295</v>
      </c>
      <c r="AL167" s="226">
        <f t="shared" ref="AL167:AL172" si="126">SUMIF($J$22:$J$10000,$AC167,S$22:S$10000)</f>
        <v>1000</v>
      </c>
      <c r="AM167" s="227">
        <f t="shared" ref="AM167:AM172" si="127">AJ167/AL167</f>
        <v>1.0580000000000001</v>
      </c>
      <c r="AN167" s="226">
        <f t="shared" ref="AN167:AQ172" si="128">SUMIF($J$22:$J$10000,$AC167,U$22:U$10000)</f>
        <v>761</v>
      </c>
      <c r="AO167" s="227">
        <f t="shared" si="128"/>
        <v>0</v>
      </c>
      <c r="AP167" s="226">
        <f t="shared" si="128"/>
        <v>26</v>
      </c>
      <c r="AQ167" s="226">
        <f t="shared" si="128"/>
        <v>38</v>
      </c>
      <c r="AR167" s="227">
        <f t="shared" ref="AR167:AR172" si="129">AP167/AQ167</f>
        <v>0.68421052631578949</v>
      </c>
      <c r="AS167" s="228">
        <f t="shared" ref="AS167:AS172" si="130">SUMIF($J$22:$J$10000,$AC167,Z$22:Z$10000)</f>
        <v>67</v>
      </c>
    </row>
    <row r="168" spans="5:45">
      <c r="E168" s="57" t="s">
        <v>277</v>
      </c>
      <c r="F168" s="57" t="s">
        <v>1270</v>
      </c>
      <c r="I168" s="57" t="str">
        <f t="shared" si="107"/>
        <v>Marys CenterPCITJun-12</v>
      </c>
      <c r="J168" s="76" t="str">
        <f t="shared" si="119"/>
        <v>Marys CenterPCIT41061</v>
      </c>
      <c r="K168" s="57" t="s">
        <v>340</v>
      </c>
      <c r="L168" s="73">
        <v>41061</v>
      </c>
      <c r="M168" s="124"/>
      <c r="N168" s="124"/>
      <c r="O168" s="68"/>
      <c r="P168" s="124"/>
      <c r="Q168" s="124"/>
      <c r="R168" s="68"/>
      <c r="S168" s="124"/>
      <c r="T168" s="68"/>
      <c r="U168" s="124"/>
      <c r="V168" s="284"/>
      <c r="W168" s="124">
        <v>0</v>
      </c>
      <c r="X168" s="124">
        <v>0</v>
      </c>
      <c r="Y168" s="68" t="e">
        <f t="shared" si="120"/>
        <v>#DIV/0!</v>
      </c>
      <c r="Z168" s="124"/>
      <c r="AA168" s="284"/>
      <c r="AC168" s="229" t="str">
        <f t="shared" si="121"/>
        <v>AllAll42948</v>
      </c>
      <c r="AD168" s="82"/>
      <c r="AE168" s="82"/>
      <c r="AF168" s="92">
        <f t="shared" si="122"/>
        <v>149</v>
      </c>
      <c r="AG168" s="92">
        <f t="shared" si="122"/>
        <v>128</v>
      </c>
      <c r="AH168" s="230">
        <f t="shared" si="123"/>
        <v>1.1640625</v>
      </c>
      <c r="AI168" s="92">
        <f t="shared" si="124"/>
        <v>823</v>
      </c>
      <c r="AJ168" s="92">
        <f t="shared" si="124"/>
        <v>1107</v>
      </c>
      <c r="AK168" s="230">
        <f t="shared" si="125"/>
        <v>0.74345076784101172</v>
      </c>
      <c r="AL168" s="92">
        <f t="shared" si="126"/>
        <v>998</v>
      </c>
      <c r="AM168" s="230">
        <f t="shared" si="127"/>
        <v>1.1092184368737474</v>
      </c>
      <c r="AN168" s="92">
        <f t="shared" si="128"/>
        <v>763</v>
      </c>
      <c r="AO168" s="230">
        <f t="shared" si="128"/>
        <v>0</v>
      </c>
      <c r="AP168" s="92">
        <f t="shared" si="128"/>
        <v>53</v>
      </c>
      <c r="AQ168" s="92">
        <f t="shared" si="128"/>
        <v>85</v>
      </c>
      <c r="AR168" s="230">
        <f t="shared" si="129"/>
        <v>0.62352941176470589</v>
      </c>
      <c r="AS168" s="231">
        <f t="shared" si="130"/>
        <v>63</v>
      </c>
    </row>
    <row r="169" spans="5:45">
      <c r="E169" s="57" t="s">
        <v>278</v>
      </c>
      <c r="F169" s="57" t="s">
        <v>20</v>
      </c>
      <c r="I169" s="57" t="str">
        <f t="shared" si="107"/>
        <v>MBI HSAllJun-12</v>
      </c>
      <c r="J169" s="76" t="str">
        <f t="shared" si="119"/>
        <v>MBI HSAll41061</v>
      </c>
      <c r="K169" s="57" t="s">
        <v>364</v>
      </c>
      <c r="L169" s="73">
        <v>41061</v>
      </c>
      <c r="M169" s="124"/>
      <c r="N169" s="124"/>
      <c r="O169" s="68"/>
      <c r="P169" s="124"/>
      <c r="Q169" s="124"/>
      <c r="R169" s="68"/>
      <c r="S169" s="124"/>
      <c r="T169" s="68"/>
      <c r="U169" s="124"/>
      <c r="V169" s="284"/>
      <c r="W169" s="124"/>
      <c r="X169" s="124"/>
      <c r="Y169" s="68" t="e">
        <f t="shared" si="120"/>
        <v>#DIV/0!</v>
      </c>
      <c r="Z169" s="124"/>
      <c r="AA169" s="284"/>
      <c r="AC169" s="229" t="str">
        <f t="shared" si="121"/>
        <v>AllAll42979</v>
      </c>
      <c r="AD169" s="82"/>
      <c r="AE169" s="82"/>
      <c r="AF169" s="92">
        <f t="shared" si="122"/>
        <v>141</v>
      </c>
      <c r="AG169" s="92">
        <f t="shared" si="122"/>
        <v>128</v>
      </c>
      <c r="AH169" s="230">
        <f t="shared" si="123"/>
        <v>1.1015625</v>
      </c>
      <c r="AI169" s="92">
        <f t="shared" si="124"/>
        <v>811</v>
      </c>
      <c r="AJ169" s="92">
        <f t="shared" si="124"/>
        <v>1004</v>
      </c>
      <c r="AK169" s="230">
        <f t="shared" si="125"/>
        <v>0.80776892430278879</v>
      </c>
      <c r="AL169" s="92">
        <f t="shared" si="126"/>
        <v>998</v>
      </c>
      <c r="AM169" s="230">
        <f t="shared" si="127"/>
        <v>1.0060120240480961</v>
      </c>
      <c r="AN169" s="92">
        <f t="shared" si="128"/>
        <v>750</v>
      </c>
      <c r="AO169" s="230">
        <f t="shared" si="128"/>
        <v>0</v>
      </c>
      <c r="AP169" s="92">
        <f t="shared" si="128"/>
        <v>45</v>
      </c>
      <c r="AQ169" s="92">
        <f t="shared" si="128"/>
        <v>79</v>
      </c>
      <c r="AR169" s="230">
        <f t="shared" si="129"/>
        <v>0.569620253164557</v>
      </c>
      <c r="AS169" s="231">
        <f t="shared" si="130"/>
        <v>63</v>
      </c>
    </row>
    <row r="170" spans="5:45">
      <c r="E170" s="57" t="s">
        <v>279</v>
      </c>
      <c r="F170" s="57" t="s">
        <v>69</v>
      </c>
      <c r="I170" s="57" t="str">
        <f t="shared" si="107"/>
        <v>MBI HSTIPJun-12</v>
      </c>
      <c r="J170" s="76" t="str">
        <f t="shared" si="119"/>
        <v>MBI HSTIP41061</v>
      </c>
      <c r="K170" s="57" t="s">
        <v>363</v>
      </c>
      <c r="L170" s="73">
        <v>41061</v>
      </c>
      <c r="M170" s="124"/>
      <c r="N170" s="124"/>
      <c r="O170" s="68"/>
      <c r="P170" s="124"/>
      <c r="Q170" s="124"/>
      <c r="R170" s="68"/>
      <c r="S170" s="124"/>
      <c r="T170" s="68"/>
      <c r="U170" s="124"/>
      <c r="V170" s="284"/>
      <c r="W170" s="124"/>
      <c r="X170" s="124"/>
      <c r="Y170" s="68" t="e">
        <f t="shared" si="120"/>
        <v>#DIV/0!</v>
      </c>
      <c r="Z170" s="124"/>
      <c r="AA170" s="284"/>
      <c r="AC170" s="229" t="str">
        <f t="shared" si="121"/>
        <v>AllAll43009</v>
      </c>
      <c r="AD170" s="82"/>
      <c r="AE170" s="82"/>
      <c r="AF170" s="92">
        <f t="shared" si="122"/>
        <v>82.5</v>
      </c>
      <c r="AG170" s="92">
        <f t="shared" si="122"/>
        <v>96.5</v>
      </c>
      <c r="AH170" s="230">
        <f t="shared" si="123"/>
        <v>0.85492227979274615</v>
      </c>
      <c r="AI170" s="92">
        <f t="shared" si="124"/>
        <v>737</v>
      </c>
      <c r="AJ170" s="92">
        <f t="shared" si="124"/>
        <v>736</v>
      </c>
      <c r="AK170" s="230">
        <f t="shared" si="125"/>
        <v>1.0013586956521738</v>
      </c>
      <c r="AL170" s="92">
        <f t="shared" si="126"/>
        <v>828</v>
      </c>
      <c r="AM170" s="230">
        <f t="shared" si="127"/>
        <v>0.88888888888888884</v>
      </c>
      <c r="AN170" s="92">
        <f t="shared" si="128"/>
        <v>666</v>
      </c>
      <c r="AO170" s="230">
        <f t="shared" si="128"/>
        <v>0</v>
      </c>
      <c r="AP170" s="92">
        <f t="shared" si="128"/>
        <v>14</v>
      </c>
      <c r="AQ170" s="92">
        <f t="shared" si="128"/>
        <v>58</v>
      </c>
      <c r="AR170" s="230">
        <f t="shared" si="129"/>
        <v>0.2413793103448276</v>
      </c>
      <c r="AS170" s="231">
        <f t="shared" si="130"/>
        <v>71</v>
      </c>
    </row>
    <row r="171" spans="5:45">
      <c r="E171" s="57" t="s">
        <v>280</v>
      </c>
      <c r="F171" s="57" t="s">
        <v>800</v>
      </c>
      <c r="I171" s="57" t="str">
        <f t="shared" si="107"/>
        <v>MD Family ResourcesAllJun-12</v>
      </c>
      <c r="J171" s="76" t="str">
        <f t="shared" si="119"/>
        <v>MD Family ResourcesAll41061</v>
      </c>
      <c r="K171" s="57" t="s">
        <v>510</v>
      </c>
      <c r="L171" s="73">
        <v>41061</v>
      </c>
      <c r="M171" s="124"/>
      <c r="N171" s="124"/>
      <c r="O171" s="68"/>
      <c r="P171" s="124"/>
      <c r="Q171" s="124"/>
      <c r="R171" s="68"/>
      <c r="S171" s="124"/>
      <c r="T171" s="68"/>
      <c r="U171" s="124"/>
      <c r="V171" s="284"/>
      <c r="W171" s="124"/>
      <c r="X171" s="124"/>
      <c r="Y171" s="68" t="e">
        <f t="shared" si="120"/>
        <v>#DIV/0!</v>
      </c>
      <c r="Z171" s="124"/>
      <c r="AA171" s="284"/>
      <c r="AC171" s="229" t="str">
        <f t="shared" si="121"/>
        <v>AllAll43040</v>
      </c>
      <c r="AD171" s="82"/>
      <c r="AE171" s="82"/>
      <c r="AF171" s="92">
        <f t="shared" si="122"/>
        <v>71</v>
      </c>
      <c r="AG171" s="92">
        <f t="shared" si="122"/>
        <v>88.5</v>
      </c>
      <c r="AH171" s="230">
        <f t="shared" si="123"/>
        <v>0.80225988700564976</v>
      </c>
      <c r="AI171" s="92">
        <f t="shared" si="124"/>
        <v>691</v>
      </c>
      <c r="AJ171" s="92">
        <f t="shared" si="124"/>
        <v>648</v>
      </c>
      <c r="AK171" s="230">
        <f t="shared" si="125"/>
        <v>1.066358024691358</v>
      </c>
      <c r="AL171" s="92">
        <f t="shared" si="126"/>
        <v>789</v>
      </c>
      <c r="AM171" s="230">
        <f t="shared" si="127"/>
        <v>0.82129277566539927</v>
      </c>
      <c r="AN171" s="92">
        <f t="shared" si="128"/>
        <v>653</v>
      </c>
      <c r="AO171" s="230">
        <f t="shared" si="128"/>
        <v>0</v>
      </c>
      <c r="AP171" s="92">
        <f t="shared" si="128"/>
        <v>48</v>
      </c>
      <c r="AQ171" s="92">
        <f t="shared" si="128"/>
        <v>78</v>
      </c>
      <c r="AR171" s="230">
        <f t="shared" si="129"/>
        <v>0.61538461538461542</v>
      </c>
      <c r="AS171" s="231">
        <f t="shared" si="130"/>
        <v>38</v>
      </c>
    </row>
    <row r="172" spans="5:45">
      <c r="E172" s="57" t="s">
        <v>281</v>
      </c>
      <c r="F172" s="57" t="s">
        <v>860</v>
      </c>
      <c r="I172" s="57" t="str">
        <f t="shared" si="107"/>
        <v>MD Family ResourcesTF-CBTJun-12</v>
      </c>
      <c r="J172" s="76" t="str">
        <f t="shared" si="119"/>
        <v>MD Family ResourcesTF-CBT41061</v>
      </c>
      <c r="K172" s="57" t="s">
        <v>509</v>
      </c>
      <c r="L172" s="73">
        <v>41061</v>
      </c>
      <c r="M172" s="124"/>
      <c r="N172" s="124"/>
      <c r="O172" s="68"/>
      <c r="P172" s="124"/>
      <c r="Q172" s="124"/>
      <c r="R172" s="68"/>
      <c r="S172" s="124"/>
      <c r="T172" s="68"/>
      <c r="U172" s="124"/>
      <c r="V172" s="284"/>
      <c r="W172" s="124"/>
      <c r="X172" s="124"/>
      <c r="Y172" s="68" t="e">
        <f t="shared" si="120"/>
        <v>#DIV/0!</v>
      </c>
      <c r="Z172" s="124"/>
      <c r="AA172" s="284"/>
      <c r="AC172" s="229" t="str">
        <f t="shared" si="121"/>
        <v>AllAll43070</v>
      </c>
      <c r="AD172" s="82"/>
      <c r="AE172" s="82"/>
      <c r="AF172" s="92">
        <f t="shared" si="122"/>
        <v>70.5</v>
      </c>
      <c r="AG172" s="92">
        <f t="shared" si="122"/>
        <v>82.5</v>
      </c>
      <c r="AH172" s="230">
        <f t="shared" si="123"/>
        <v>0.8545454545454545</v>
      </c>
      <c r="AI172" s="92">
        <f t="shared" si="124"/>
        <v>619</v>
      </c>
      <c r="AJ172" s="92">
        <f t="shared" si="124"/>
        <v>653</v>
      </c>
      <c r="AK172" s="230">
        <f t="shared" si="125"/>
        <v>0.94793261868300149</v>
      </c>
      <c r="AL172" s="92">
        <f t="shared" si="126"/>
        <v>753</v>
      </c>
      <c r="AM172" s="230">
        <f t="shared" si="127"/>
        <v>0.86719787516600266</v>
      </c>
      <c r="AN172" s="92">
        <f t="shared" si="128"/>
        <v>590</v>
      </c>
      <c r="AO172" s="230">
        <f t="shared" si="128"/>
        <v>0</v>
      </c>
      <c r="AP172" s="92">
        <f t="shared" si="128"/>
        <v>48</v>
      </c>
      <c r="AQ172" s="92">
        <f t="shared" si="128"/>
        <v>81</v>
      </c>
      <c r="AR172" s="230">
        <f t="shared" si="129"/>
        <v>0.59259259259259256</v>
      </c>
      <c r="AS172" s="231">
        <f t="shared" si="130"/>
        <v>29</v>
      </c>
    </row>
    <row r="173" spans="5:45" ht="16" thickBot="1">
      <c r="E173" s="57" t="s">
        <v>282</v>
      </c>
      <c r="F173" s="57" t="s">
        <v>68</v>
      </c>
      <c r="I173" s="57" t="str">
        <f t="shared" si="107"/>
        <v>PASSAllJun-12</v>
      </c>
      <c r="J173" s="76" t="str">
        <f t="shared" si="119"/>
        <v>PASSAll41061</v>
      </c>
      <c r="K173" s="57" t="s">
        <v>342</v>
      </c>
      <c r="L173" s="73">
        <v>41061</v>
      </c>
      <c r="M173" s="124"/>
      <c r="N173" s="124"/>
      <c r="O173" s="68"/>
      <c r="P173" s="124"/>
      <c r="Q173" s="124"/>
      <c r="R173" s="68"/>
      <c r="S173" s="124"/>
      <c r="T173" s="68"/>
      <c r="U173" s="124"/>
      <c r="V173" s="284"/>
      <c r="W173" s="124"/>
      <c r="X173" s="124"/>
      <c r="Y173" s="68"/>
      <c r="Z173" s="124"/>
      <c r="AA173" s="284"/>
      <c r="AC173" s="229" t="s">
        <v>62</v>
      </c>
      <c r="AD173" s="82"/>
      <c r="AE173" s="82"/>
      <c r="AF173" s="82"/>
      <c r="AG173" s="82"/>
      <c r="AH173" s="82"/>
      <c r="AI173" s="82"/>
      <c r="AJ173" s="82"/>
      <c r="AK173" s="82"/>
      <c r="AL173" s="82"/>
      <c r="AM173" s="82"/>
      <c r="AN173" s="82"/>
      <c r="AO173" s="82"/>
      <c r="AP173" s="82"/>
      <c r="AQ173" s="82"/>
      <c r="AR173" s="82"/>
      <c r="AS173" s="232"/>
    </row>
    <row r="174" spans="5:45" ht="16" thickBot="1">
      <c r="E174" s="57" t="s">
        <v>283</v>
      </c>
      <c r="F174" s="57" t="s">
        <v>70</v>
      </c>
      <c r="I174" s="57" t="str">
        <f t="shared" si="107"/>
        <v>PASSFFTJun-12</v>
      </c>
      <c r="J174" s="76" t="str">
        <f t="shared" si="119"/>
        <v>PASSFFT41061</v>
      </c>
      <c r="K174" s="57" t="s">
        <v>343</v>
      </c>
      <c r="L174" s="73">
        <v>41061</v>
      </c>
      <c r="M174" s="124"/>
      <c r="N174" s="124"/>
      <c r="O174" s="68"/>
      <c r="P174" s="124"/>
      <c r="Q174" s="124"/>
      <c r="R174" s="68"/>
      <c r="S174" s="124"/>
      <c r="T174" s="68"/>
      <c r="U174" s="124"/>
      <c r="V174" s="284"/>
      <c r="W174" s="124"/>
      <c r="X174" s="124"/>
      <c r="Y174" s="68"/>
      <c r="Z174" s="124"/>
      <c r="AA174" s="284"/>
      <c r="AC174" s="197" t="s">
        <v>41</v>
      </c>
      <c r="AD174" s="138"/>
      <c r="AE174" s="138"/>
      <c r="AF174" s="138"/>
      <c r="AG174" s="138"/>
      <c r="AH174" s="198">
        <f>IF(4*(AVERAGE(AH170:AH172))&gt;4,4,4*(AVERAGE(AH170:AH172)))</f>
        <v>3.3489701617918008</v>
      </c>
      <c r="AI174" s="138"/>
      <c r="AJ174" s="138"/>
      <c r="AK174" s="198">
        <f>IF(4*(AVERAGE(AK170:AK172))&gt;4,4,4*(AVERAGE(AK170:AK172)))</f>
        <v>4</v>
      </c>
      <c r="AL174" s="138"/>
      <c r="AM174" s="198">
        <f>IF(4*(AVERAGE(AM170:AM172))&gt;4,4,4*(AVERAGE(AM170:AM172)))</f>
        <v>3.4365060529603877</v>
      </c>
      <c r="AN174" s="138"/>
      <c r="AO174" s="198">
        <f>IF(4*(AVERAGE(AO170:AO172))&gt;4,4,4*(AVERAGE(AO170:AO172)))</f>
        <v>0</v>
      </c>
      <c r="AP174" s="138"/>
      <c r="AQ174" s="138"/>
      <c r="AR174" s="199">
        <f>IF(SUM(data!AQ170:AQ172)=0,0,4*(SUM(AP170:AP172)/SUM(AQ170:AQ172)))</f>
        <v>2.0276497695852536</v>
      </c>
      <c r="AS174" s="232"/>
    </row>
    <row r="175" spans="5:45" ht="16" thickBot="1">
      <c r="E175" s="57" t="s">
        <v>284</v>
      </c>
      <c r="F175" s="57" t="s">
        <v>6</v>
      </c>
      <c r="I175" s="57" t="str">
        <f t="shared" si="107"/>
        <v>PASSTIPJun-12</v>
      </c>
      <c r="J175" s="76" t="str">
        <f t="shared" si="119"/>
        <v>PASSTIP41061</v>
      </c>
      <c r="K175" s="57" t="s">
        <v>344</v>
      </c>
      <c r="L175" s="73">
        <v>41061</v>
      </c>
      <c r="M175" s="124"/>
      <c r="N175" s="124"/>
      <c r="O175" s="68"/>
      <c r="P175" s="124"/>
      <c r="Q175" s="124"/>
      <c r="R175" s="68"/>
      <c r="S175" s="124"/>
      <c r="T175" s="68"/>
      <c r="U175" s="124"/>
      <c r="V175" s="284"/>
      <c r="W175" s="124"/>
      <c r="X175" s="124"/>
      <c r="Y175" s="68"/>
      <c r="Z175" s="124"/>
      <c r="AA175" s="284"/>
      <c r="AC175" s="200" t="s">
        <v>42</v>
      </c>
      <c r="AD175" s="201"/>
      <c r="AE175" s="201"/>
      <c r="AF175" s="201"/>
      <c r="AG175" s="201"/>
      <c r="AH175" s="202">
        <f>IF(4*(AVERAGE(AH167:AH169))&gt;4,4,4*(AVERAGE(AH167:AH169)))</f>
        <v>4</v>
      </c>
      <c r="AI175" s="201"/>
      <c r="AJ175" s="201"/>
      <c r="AK175" s="202">
        <f>IF(4*(AVERAGE(AK167:AK169))&gt;4,4,4*(AVERAGE(AK167:AK169)))</f>
        <v>3.110510944282471</v>
      </c>
      <c r="AL175" s="201"/>
      <c r="AM175" s="202">
        <f>IF(4*(AVERAGE(AM167:AM169))&gt;4,4,4*(AVERAGE(AM167:AM169)))</f>
        <v>4</v>
      </c>
      <c r="AN175" s="201"/>
      <c r="AO175" s="202">
        <f>IF(4*(AVERAGE(AO167:AO169))&gt;4,4,4*(AVERAGE(AO167:AO169)))</f>
        <v>0</v>
      </c>
      <c r="AP175" s="201"/>
      <c r="AQ175" s="201"/>
      <c r="AR175" s="203">
        <f>IF(SUM(data!AQ167:AQ169)=0,0,4*(SUM(AP167:AP169)/SUM(AQ167:AQ169)))</f>
        <v>2.4554455445544554</v>
      </c>
      <c r="AS175" s="232"/>
    </row>
    <row r="176" spans="5:45">
      <c r="E176" s="57" t="s">
        <v>285</v>
      </c>
      <c r="F176" s="57" t="s">
        <v>67</v>
      </c>
      <c r="I176" s="57" t="str">
        <f t="shared" si="107"/>
        <v>PIECEAllJun-12</v>
      </c>
      <c r="J176" s="76" t="str">
        <f t="shared" si="119"/>
        <v>PIECEAll41061</v>
      </c>
      <c r="K176" s="57" t="s">
        <v>345</v>
      </c>
      <c r="L176" s="73">
        <v>41061</v>
      </c>
      <c r="M176" s="124"/>
      <c r="N176" s="124"/>
      <c r="O176" s="68"/>
      <c r="P176" s="124"/>
      <c r="Q176" s="124"/>
      <c r="R176" s="68"/>
      <c r="S176" s="124"/>
      <c r="T176" s="68"/>
      <c r="U176" s="124"/>
      <c r="V176" s="284"/>
      <c r="W176" s="124"/>
      <c r="X176" s="124"/>
      <c r="Y176" s="68"/>
      <c r="Z176" s="124"/>
      <c r="AA176" s="284"/>
      <c r="AC176" s="229"/>
      <c r="AD176" s="82"/>
      <c r="AE176" s="82"/>
      <c r="AF176" s="82"/>
      <c r="AG176" s="82"/>
      <c r="AH176" s="82" t="s">
        <v>63</v>
      </c>
      <c r="AI176" s="82"/>
      <c r="AJ176" s="82"/>
      <c r="AK176" s="82" t="s">
        <v>63</v>
      </c>
      <c r="AL176" s="82"/>
      <c r="AM176" s="82" t="s">
        <v>63</v>
      </c>
      <c r="AN176" s="82"/>
      <c r="AO176" s="82"/>
      <c r="AP176" s="82"/>
      <c r="AQ176" s="82"/>
      <c r="AR176" s="82"/>
      <c r="AS176" s="232"/>
    </row>
    <row r="177" spans="5:45">
      <c r="E177" s="57" t="s">
        <v>286</v>
      </c>
      <c r="F177" s="57" t="s">
        <v>17</v>
      </c>
      <c r="I177" s="57" t="str">
        <f t="shared" si="107"/>
        <v>PIECECPP-FVJun-12</v>
      </c>
      <c r="J177" s="76" t="str">
        <f t="shared" si="119"/>
        <v>PIECECPP-FV41061</v>
      </c>
      <c r="K177" s="57" t="s">
        <v>346</v>
      </c>
      <c r="L177" s="73">
        <v>41061</v>
      </c>
      <c r="M177" s="124"/>
      <c r="N177" s="124"/>
      <c r="O177" s="68"/>
      <c r="P177" s="124"/>
      <c r="Q177" s="124"/>
      <c r="R177" s="68"/>
      <c r="S177" s="124"/>
      <c r="T177" s="68"/>
      <c r="U177" s="124"/>
      <c r="V177" s="284"/>
      <c r="W177" s="124"/>
      <c r="X177" s="124"/>
      <c r="Y177" s="68" t="e">
        <f>W177/X177</f>
        <v>#DIV/0!</v>
      </c>
      <c r="Z177" s="124"/>
      <c r="AA177" s="284"/>
      <c r="AC177" s="229"/>
      <c r="AD177" s="82"/>
      <c r="AE177" s="82"/>
      <c r="AF177" s="82"/>
      <c r="AG177" s="82"/>
      <c r="AH177" s="230"/>
      <c r="AI177" s="82"/>
      <c r="AJ177" s="82"/>
      <c r="AK177" s="230"/>
      <c r="AL177" s="82"/>
      <c r="AM177" s="230"/>
      <c r="AN177" s="82"/>
      <c r="AO177" s="82"/>
      <c r="AP177" s="82"/>
      <c r="AQ177" s="82"/>
      <c r="AR177" s="82"/>
      <c r="AS177" s="232"/>
    </row>
    <row r="178" spans="5:45">
      <c r="E178" s="57" t="s">
        <v>287</v>
      </c>
      <c r="F178" s="57" t="s">
        <v>740</v>
      </c>
      <c r="I178" s="57" t="str">
        <f t="shared" si="107"/>
        <v>PIECEPCITJun-12</v>
      </c>
      <c r="J178" s="76" t="str">
        <f t="shared" si="119"/>
        <v>PIECEPCIT41061</v>
      </c>
      <c r="K178" s="57" t="s">
        <v>347</v>
      </c>
      <c r="L178" s="73">
        <v>41061</v>
      </c>
      <c r="M178" s="124"/>
      <c r="N178" s="124"/>
      <c r="O178" s="68"/>
      <c r="P178" s="124"/>
      <c r="Q178" s="124"/>
      <c r="R178" s="68"/>
      <c r="S178" s="260"/>
      <c r="T178" s="68"/>
      <c r="U178" s="124"/>
      <c r="V178" s="284"/>
      <c r="W178" s="124"/>
      <c r="X178" s="124"/>
      <c r="Y178" s="68"/>
      <c r="Z178" s="124"/>
      <c r="AA178" s="284"/>
      <c r="AC178" s="229"/>
      <c r="AD178" s="82"/>
      <c r="AE178" s="82"/>
      <c r="AF178" s="82"/>
      <c r="AG178" s="82"/>
      <c r="AH178" s="230"/>
      <c r="AI178" s="82"/>
      <c r="AJ178" s="82"/>
      <c r="AK178" s="230"/>
      <c r="AL178" s="82"/>
      <c r="AM178" s="230"/>
      <c r="AN178" s="82"/>
      <c r="AO178" s="82"/>
      <c r="AP178" s="82"/>
      <c r="AQ178" s="82"/>
      <c r="AR178" s="82"/>
      <c r="AS178" s="232"/>
    </row>
    <row r="179" spans="5:45">
      <c r="E179" s="57" t="s">
        <v>288</v>
      </c>
      <c r="F179" s="57" t="s">
        <v>154</v>
      </c>
      <c r="I179" s="57" t="str">
        <f t="shared" si="107"/>
        <v>RiversideA-CRAJun-12</v>
      </c>
      <c r="J179" s="76" t="str">
        <f t="shared" si="119"/>
        <v>RiversideA-CRA41061</v>
      </c>
      <c r="K179" s="57" t="s">
        <v>361</v>
      </c>
      <c r="L179" s="73">
        <v>41061</v>
      </c>
      <c r="M179" s="124"/>
      <c r="N179" s="124"/>
      <c r="O179" s="68"/>
      <c r="P179" s="124"/>
      <c r="Q179" s="124"/>
      <c r="R179" s="68"/>
      <c r="S179" s="124"/>
      <c r="T179" s="68"/>
      <c r="U179" s="124"/>
      <c r="V179" s="284"/>
      <c r="W179" s="124"/>
      <c r="X179" s="124"/>
      <c r="Y179" s="68"/>
      <c r="Z179" s="124"/>
      <c r="AA179" s="284"/>
      <c r="AC179" s="229"/>
      <c r="AD179" s="82"/>
      <c r="AE179" s="82"/>
      <c r="AF179" s="82"/>
      <c r="AG179" s="82"/>
      <c r="AH179" s="230"/>
      <c r="AI179" s="82"/>
      <c r="AJ179" s="82"/>
      <c r="AK179" s="230"/>
      <c r="AL179" s="82"/>
      <c r="AM179" s="230"/>
      <c r="AN179" s="82"/>
      <c r="AO179" s="82"/>
      <c r="AP179" s="82"/>
      <c r="AQ179" s="82"/>
      <c r="AR179" s="82"/>
      <c r="AS179" s="232"/>
    </row>
    <row r="180" spans="5:45">
      <c r="E180" s="57" t="s">
        <v>289</v>
      </c>
      <c r="F180" s="57" t="s">
        <v>154</v>
      </c>
      <c r="I180" s="57" t="str">
        <f t="shared" si="107"/>
        <v>RiversideAllJun-12</v>
      </c>
      <c r="J180" s="76" t="str">
        <f t="shared" si="119"/>
        <v>RiversideAll41061</v>
      </c>
      <c r="K180" s="57" t="s">
        <v>362</v>
      </c>
      <c r="L180" s="73">
        <v>41061</v>
      </c>
      <c r="M180" s="124"/>
      <c r="N180" s="124"/>
      <c r="O180" s="68"/>
      <c r="P180" s="124"/>
      <c r="Q180" s="124"/>
      <c r="R180" s="68"/>
      <c r="S180" s="124"/>
      <c r="T180" s="68"/>
      <c r="U180" s="124"/>
      <c r="V180" s="284"/>
      <c r="W180" s="124"/>
      <c r="X180" s="124"/>
      <c r="Y180" s="68"/>
      <c r="Z180" s="124"/>
      <c r="AA180" s="284"/>
      <c r="AC180" s="229" t="str">
        <f>"AllAll"&amp;$H6</f>
        <v>AllAll43009</v>
      </c>
      <c r="AD180" s="82"/>
      <c r="AE180" s="82"/>
      <c r="AF180" s="82"/>
      <c r="AG180" s="82"/>
      <c r="AH180" s="91"/>
      <c r="AI180" s="82"/>
      <c r="AJ180" s="82"/>
      <c r="AK180" s="91"/>
      <c r="AL180" s="82"/>
      <c r="AM180" s="91"/>
      <c r="AN180" s="82"/>
      <c r="AO180" s="82"/>
      <c r="AP180" s="82"/>
      <c r="AQ180" s="82"/>
      <c r="AR180" s="82"/>
      <c r="AS180" s="232"/>
    </row>
    <row r="181" spans="5:45">
      <c r="E181" s="57" t="s">
        <v>290</v>
      </c>
      <c r="F181" s="57" t="s">
        <v>154</v>
      </c>
      <c r="I181" s="57" t="str">
        <f t="shared" si="107"/>
        <v>TFCCAllJun-12</v>
      </c>
      <c r="J181" s="76" t="str">
        <f t="shared" si="119"/>
        <v>TFCCAll41061</v>
      </c>
      <c r="K181" s="57" t="s">
        <v>366</v>
      </c>
      <c r="L181" s="73">
        <v>41061</v>
      </c>
      <c r="M181" s="124"/>
      <c r="N181" s="124"/>
      <c r="O181" s="68"/>
      <c r="P181" s="124"/>
      <c r="Q181" s="124"/>
      <c r="R181" s="68"/>
      <c r="S181" s="124"/>
      <c r="T181" s="68"/>
      <c r="U181" s="124"/>
      <c r="V181" s="284"/>
      <c r="W181" s="124"/>
      <c r="X181" s="124"/>
      <c r="Y181" s="68" t="e">
        <f>W181/X181</f>
        <v>#DIV/0!</v>
      </c>
      <c r="Z181" s="124"/>
      <c r="AA181" s="284"/>
      <c r="AC181" s="229" t="str">
        <f>"AllAll"&amp;$H7</f>
        <v>AllAll43040</v>
      </c>
      <c r="AD181" s="82"/>
      <c r="AE181" s="82"/>
      <c r="AF181" s="82"/>
      <c r="AG181" s="82"/>
      <c r="AH181" s="91"/>
      <c r="AI181" s="82"/>
      <c r="AJ181" s="82"/>
      <c r="AK181" s="91"/>
      <c r="AL181" s="82"/>
      <c r="AM181" s="91"/>
      <c r="AN181" s="82"/>
      <c r="AO181" s="82"/>
      <c r="AP181" s="82"/>
      <c r="AQ181" s="82"/>
      <c r="AR181" s="82"/>
      <c r="AS181" s="232"/>
    </row>
    <row r="182" spans="5:45">
      <c r="E182" s="57" t="s">
        <v>291</v>
      </c>
      <c r="F182" s="57" t="s">
        <v>154</v>
      </c>
      <c r="I182" s="57" t="str">
        <f t="shared" si="107"/>
        <v>TFCCTIPJun-12</v>
      </c>
      <c r="J182" s="76" t="str">
        <f t="shared" si="119"/>
        <v>TFCCTIP41061</v>
      </c>
      <c r="K182" s="57" t="s">
        <v>365</v>
      </c>
      <c r="L182" s="73">
        <v>41061</v>
      </c>
      <c r="M182" s="124"/>
      <c r="N182" s="124"/>
      <c r="O182" s="68"/>
      <c r="P182" s="124"/>
      <c r="Q182" s="124"/>
      <c r="R182" s="68"/>
      <c r="S182" s="124"/>
      <c r="T182" s="68"/>
      <c r="U182" s="124"/>
      <c r="V182" s="284"/>
      <c r="W182" s="124"/>
      <c r="X182" s="124"/>
      <c r="Y182" s="68" t="e">
        <f>W182/X182</f>
        <v>#DIV/0!</v>
      </c>
      <c r="Z182" s="124"/>
      <c r="AA182" s="284"/>
      <c r="AC182" s="229" t="str">
        <f>"AllAll"&amp;$H8</f>
        <v>AllAll43070</v>
      </c>
      <c r="AD182" s="82"/>
      <c r="AE182" s="82"/>
      <c r="AF182" s="82"/>
      <c r="AG182" s="82"/>
      <c r="AH182" s="91"/>
      <c r="AI182" s="82"/>
      <c r="AJ182" s="82"/>
      <c r="AK182" s="91"/>
      <c r="AL182" s="82"/>
      <c r="AM182" s="91"/>
      <c r="AN182" s="82"/>
      <c r="AO182" s="82"/>
      <c r="AP182" s="82"/>
      <c r="AQ182" s="82"/>
      <c r="AR182" s="82"/>
      <c r="AS182" s="232"/>
    </row>
    <row r="183" spans="5:45" ht="16" thickBot="1">
      <c r="E183" s="57" t="s">
        <v>292</v>
      </c>
      <c r="F183" s="57" t="s">
        <v>154</v>
      </c>
      <c r="I183" s="57" t="str">
        <f t="shared" si="107"/>
        <v>UniversalAllJun-12</v>
      </c>
      <c r="J183" s="76" t="str">
        <f t="shared" si="119"/>
        <v>UniversalAll41061</v>
      </c>
      <c r="K183" s="57" t="s">
        <v>348</v>
      </c>
      <c r="L183" s="73">
        <v>41061</v>
      </c>
      <c r="M183" s="124"/>
      <c r="N183" s="124"/>
      <c r="O183" s="68"/>
      <c r="P183" s="124"/>
      <c r="Q183" s="124"/>
      <c r="R183" s="68"/>
      <c r="S183" s="124"/>
      <c r="T183" s="68"/>
      <c r="U183" s="124"/>
      <c r="V183" s="284"/>
      <c r="W183" s="124"/>
      <c r="X183" s="124"/>
      <c r="Y183" s="68" t="e">
        <f>W183/X183</f>
        <v>#DIV/0!</v>
      </c>
      <c r="Z183" s="124"/>
      <c r="AA183" s="284"/>
      <c r="AC183" s="233" t="s">
        <v>62</v>
      </c>
      <c r="AD183" s="234"/>
      <c r="AE183" s="234"/>
      <c r="AF183" s="234"/>
      <c r="AG183" s="234"/>
      <c r="AH183" s="235">
        <f>ROUND(SUM(data!AF167:AF172)/SUM(data!AG167:AG172),2)</f>
        <v>1.02</v>
      </c>
      <c r="AI183" s="234">
        <f>SUMIF(data!AJ167:AJ172,"&gt;0",data!AI167:AI172)</f>
        <v>4508</v>
      </c>
      <c r="AJ183" s="234">
        <f>SUMIF(data!AJ167:AJ172,"&gt;0",data!AJ167:AJ172)</f>
        <v>5206</v>
      </c>
      <c r="AK183" s="235">
        <f>ROUND(AI183/AJ183,2)</f>
        <v>0.87</v>
      </c>
      <c r="AL183" s="234">
        <f>SUMIF(data!AL167:AL172,"&gt;0",data!AL167:AL172)</f>
        <v>5366</v>
      </c>
      <c r="AM183" s="235">
        <f>ROUND(AJ183/AL183,2)</f>
        <v>0.97</v>
      </c>
      <c r="AN183" s="234"/>
      <c r="AO183" s="234"/>
      <c r="AP183" s="234"/>
      <c r="AQ183" s="234"/>
      <c r="AR183" s="234"/>
      <c r="AS183" s="236"/>
    </row>
    <row r="184" spans="5:45">
      <c r="E184" s="57" t="s">
        <v>293</v>
      </c>
      <c r="F184" s="57" t="s">
        <v>154</v>
      </c>
      <c r="I184" s="57" t="str">
        <f t="shared" si="107"/>
        <v>UniversalCPP-FVJun-12</v>
      </c>
      <c r="J184" s="76" t="str">
        <f t="shared" si="119"/>
        <v>UniversalCPP-FV41061</v>
      </c>
      <c r="K184" s="56" t="s">
        <v>350</v>
      </c>
      <c r="L184" s="73">
        <v>41061</v>
      </c>
      <c r="M184" s="124"/>
      <c r="N184" s="124"/>
      <c r="O184" s="68"/>
      <c r="P184" s="124"/>
      <c r="Q184" s="124"/>
      <c r="R184" s="68"/>
      <c r="S184" s="260"/>
      <c r="T184" s="68"/>
      <c r="U184" s="124"/>
      <c r="V184" s="284"/>
      <c r="W184" s="124"/>
      <c r="X184" s="124"/>
      <c r="Y184" s="68"/>
      <c r="Z184" s="124"/>
      <c r="AA184" s="284"/>
    </row>
    <row r="185" spans="5:45">
      <c r="E185" s="57" t="s">
        <v>294</v>
      </c>
      <c r="F185" s="57" t="s">
        <v>154</v>
      </c>
      <c r="I185" s="57" t="str">
        <f t="shared" si="107"/>
        <v>UniversalTF-CBTJun-12</v>
      </c>
      <c r="J185" s="76" t="str">
        <f t="shared" si="119"/>
        <v>UniversalTF-CBT41061</v>
      </c>
      <c r="K185" s="57" t="s">
        <v>349</v>
      </c>
      <c r="L185" s="73">
        <v>41061</v>
      </c>
      <c r="M185" s="124"/>
      <c r="N185" s="124"/>
      <c r="O185" s="68"/>
      <c r="P185" s="124"/>
      <c r="Q185" s="124"/>
      <c r="R185" s="68"/>
      <c r="S185" s="124"/>
      <c r="T185" s="68"/>
      <c r="U185" s="124"/>
      <c r="V185" s="284"/>
      <c r="W185" s="124"/>
      <c r="X185" s="124"/>
      <c r="Y185" s="68" t="e">
        <f>W185/X185</f>
        <v>#DIV/0!</v>
      </c>
      <c r="Z185" s="124"/>
      <c r="AA185" s="284"/>
    </row>
    <row r="186" spans="5:45">
      <c r="E186" s="57" t="s">
        <v>297</v>
      </c>
      <c r="F186" s="57" t="s">
        <v>380</v>
      </c>
      <c r="I186" s="57" t="str">
        <f t="shared" si="107"/>
        <v>UniversalTIPJun-12</v>
      </c>
      <c r="J186" s="76" t="str">
        <f t="shared" si="119"/>
        <v>UniversalTIP41061</v>
      </c>
      <c r="K186" s="57" t="s">
        <v>351</v>
      </c>
      <c r="L186" s="73">
        <v>41061</v>
      </c>
      <c r="M186" s="124"/>
      <c r="N186" s="124"/>
      <c r="O186" s="68"/>
      <c r="P186" s="124"/>
      <c r="Q186" s="124"/>
      <c r="R186" s="68"/>
      <c r="S186" s="260"/>
      <c r="T186" s="68"/>
      <c r="U186" s="124"/>
      <c r="V186" s="284"/>
      <c r="W186" s="124"/>
      <c r="X186" s="124"/>
      <c r="Y186" s="68"/>
      <c r="Z186" s="124"/>
      <c r="AA186" s="284"/>
    </row>
    <row r="187" spans="5:45">
      <c r="E187" s="57" t="s">
        <v>298</v>
      </c>
      <c r="F187" s="57" t="s">
        <v>19</v>
      </c>
      <c r="I187" s="57" t="str">
        <f t="shared" si="107"/>
        <v>Youth VillagesAllJun-12</v>
      </c>
      <c r="J187" s="76" t="str">
        <f t="shared" si="119"/>
        <v>Youth VillagesAll41061</v>
      </c>
      <c r="K187" s="57" t="s">
        <v>352</v>
      </c>
      <c r="L187" s="73">
        <v>41061</v>
      </c>
      <c r="M187" s="124"/>
      <c r="N187" s="124"/>
      <c r="O187" s="68"/>
      <c r="P187" s="124"/>
      <c r="Q187" s="124"/>
      <c r="R187" s="68"/>
      <c r="S187" s="124"/>
      <c r="T187" s="68"/>
      <c r="U187" s="124"/>
      <c r="V187" s="284"/>
      <c r="W187" s="124">
        <v>7</v>
      </c>
      <c r="X187" s="124">
        <v>11</v>
      </c>
      <c r="Y187" s="68">
        <f>W187/X187</f>
        <v>0.63636363636363635</v>
      </c>
      <c r="Z187" s="124"/>
      <c r="AA187" s="284"/>
    </row>
    <row r="188" spans="5:45">
      <c r="E188" s="57" t="s">
        <v>299</v>
      </c>
      <c r="F188" s="57" t="s">
        <v>1270</v>
      </c>
      <c r="I188" s="57" t="str">
        <f t="shared" si="107"/>
        <v>Youth VillagesMSTJun-12</v>
      </c>
      <c r="J188" s="76" t="str">
        <f t="shared" si="119"/>
        <v>Youth VillagesMST41061</v>
      </c>
      <c r="K188" s="57" t="s">
        <v>353</v>
      </c>
      <c r="L188" s="73">
        <v>41061</v>
      </c>
      <c r="M188" s="124"/>
      <c r="N188" s="124"/>
      <c r="O188" s="68"/>
      <c r="P188" s="124"/>
      <c r="Q188" s="124"/>
      <c r="R188" s="68"/>
      <c r="S188" s="124"/>
      <c r="T188" s="68"/>
      <c r="U188" s="124"/>
      <c r="V188" s="284"/>
      <c r="W188" s="124">
        <v>7</v>
      </c>
      <c r="X188" s="124">
        <v>11</v>
      </c>
      <c r="Y188" s="68">
        <f>W188/X188</f>
        <v>0.63636363636363635</v>
      </c>
      <c r="Z188" s="124"/>
      <c r="AA188" s="284"/>
    </row>
    <row r="189" spans="5:45">
      <c r="E189" s="57" t="s">
        <v>300</v>
      </c>
      <c r="F189" s="57" t="s">
        <v>1457</v>
      </c>
      <c r="I189" s="57" t="str">
        <f>K189&amp;"Jun-12"</f>
        <v>Youth VillagesMST-PSBJun-12</v>
      </c>
      <c r="J189" s="76" t="str">
        <f t="shared" si="119"/>
        <v>Youth VillagesMST-PSB41061</v>
      </c>
      <c r="K189" s="57" t="s">
        <v>354</v>
      </c>
      <c r="L189" s="73">
        <v>41061</v>
      </c>
      <c r="M189" s="124"/>
      <c r="N189" s="124"/>
      <c r="O189" s="68"/>
      <c r="P189" s="124"/>
      <c r="Q189" s="124"/>
      <c r="R189" s="68"/>
      <c r="S189" s="260"/>
      <c r="T189" s="68"/>
      <c r="U189" s="124"/>
      <c r="V189" s="284"/>
      <c r="W189" s="124"/>
      <c r="X189" s="124"/>
      <c r="Y189" s="68"/>
      <c r="Z189" s="124"/>
      <c r="AA189" s="284"/>
    </row>
    <row r="190" spans="5:45">
      <c r="E190" s="57" t="s">
        <v>301</v>
      </c>
      <c r="F190" s="57" t="s">
        <v>20</v>
      </c>
      <c r="I190" s="57" t="str">
        <f t="shared" ref="I190:I244" si="131">K190&amp;"Jul-12"</f>
        <v>Adoptions TogetherAllJul-12</v>
      </c>
      <c r="J190" s="76" t="str">
        <f t="shared" si="119"/>
        <v>Adoptions TogetherAll41091</v>
      </c>
      <c r="K190" s="57" t="s">
        <v>318</v>
      </c>
      <c r="L190" s="73">
        <v>41091</v>
      </c>
      <c r="M190" s="124"/>
      <c r="N190" s="124"/>
      <c r="O190" s="68"/>
      <c r="P190" s="124"/>
      <c r="Q190" s="124"/>
      <c r="R190" s="68"/>
      <c r="S190" s="124"/>
      <c r="T190" s="68"/>
      <c r="U190" s="124"/>
      <c r="V190" s="284"/>
      <c r="W190" s="124"/>
      <c r="X190" s="124"/>
      <c r="Y190" s="68"/>
      <c r="Z190" s="124"/>
      <c r="AA190" s="284"/>
    </row>
    <row r="191" spans="5:45">
      <c r="E191" s="57" t="s">
        <v>302</v>
      </c>
      <c r="F191" s="57" t="s">
        <v>5</v>
      </c>
      <c r="I191" s="57" t="str">
        <f t="shared" si="131"/>
        <v>Adoptions TogetherCPP-FVJul-12</v>
      </c>
      <c r="J191" s="76" t="str">
        <f t="shared" si="119"/>
        <v>Adoptions TogetherCPP-FV41091</v>
      </c>
      <c r="K191" s="57" t="s">
        <v>317</v>
      </c>
      <c r="L191" s="73">
        <v>41091</v>
      </c>
      <c r="M191" s="124"/>
      <c r="N191" s="124"/>
      <c r="O191" s="68"/>
      <c r="P191" s="124"/>
      <c r="Q191" s="124"/>
      <c r="R191" s="68"/>
      <c r="S191" s="124"/>
      <c r="T191" s="68"/>
      <c r="U191" s="124"/>
      <c r="V191" s="284"/>
      <c r="W191" s="124"/>
      <c r="X191" s="124"/>
      <c r="Y191" s="68"/>
      <c r="Z191" s="124"/>
      <c r="AA191" s="284"/>
    </row>
    <row r="192" spans="5:45">
      <c r="E192" s="57" t="s">
        <v>303</v>
      </c>
      <c r="F192" s="57" t="s">
        <v>667</v>
      </c>
      <c r="H192" s="57"/>
      <c r="I192" s="57" t="str">
        <f t="shared" si="131"/>
        <v>All A-CRA ProvidersA-CRAJul-12</v>
      </c>
      <c r="J192" s="76" t="str">
        <f t="shared" si="119"/>
        <v>All A-CRA ProvidersA-CRA41091</v>
      </c>
      <c r="K192" s="57" t="s">
        <v>379</v>
      </c>
      <c r="L192" s="73">
        <v>41091</v>
      </c>
      <c r="M192" s="258">
        <v>0</v>
      </c>
      <c r="N192" s="258">
        <v>0</v>
      </c>
      <c r="O192" s="68" t="e">
        <f>M192/N192</f>
        <v>#DIV/0!</v>
      </c>
      <c r="P192" s="258">
        <v>0</v>
      </c>
      <c r="Q192" s="258">
        <v>0</v>
      </c>
      <c r="R192" s="68"/>
      <c r="S192" s="258">
        <v>0</v>
      </c>
      <c r="T192" s="68" t="e">
        <f>P192/S192</f>
        <v>#DIV/0!</v>
      </c>
      <c r="U192" s="258">
        <v>0</v>
      </c>
      <c r="V192" s="284"/>
      <c r="W192" s="258">
        <v>0</v>
      </c>
      <c r="X192" s="258">
        <v>0</v>
      </c>
      <c r="Y192" s="68" t="e">
        <f t="shared" ref="Y192:Y200" si="132">W192/X192</f>
        <v>#DIV/0!</v>
      </c>
      <c r="Z192" s="258">
        <v>0</v>
      </c>
      <c r="AA192" s="284">
        <v>0</v>
      </c>
    </row>
    <row r="193" spans="5:27">
      <c r="E193" s="57" t="s">
        <v>304</v>
      </c>
      <c r="F193" s="57" t="s">
        <v>296</v>
      </c>
      <c r="I193" s="57" t="str">
        <f t="shared" si="131"/>
        <v>All CPP-FV ProvidersCPP-FVJul-12</v>
      </c>
      <c r="J193" s="57" t="str">
        <f t="shared" si="119"/>
        <v>All CPP-FV ProvidersCPP-FV41091</v>
      </c>
      <c r="K193" s="57" t="s">
        <v>373</v>
      </c>
      <c r="L193" s="73">
        <v>41091</v>
      </c>
      <c r="M193" s="258">
        <v>0</v>
      </c>
      <c r="N193" s="258">
        <v>0</v>
      </c>
      <c r="O193" s="68" t="e">
        <f>M193/N193</f>
        <v>#DIV/0!</v>
      </c>
      <c r="P193" s="258">
        <v>0</v>
      </c>
      <c r="Q193" s="258">
        <v>0</v>
      </c>
      <c r="R193" s="68"/>
      <c r="S193" s="258">
        <v>0</v>
      </c>
      <c r="T193" s="68" t="e">
        <f>P193/S193</f>
        <v>#DIV/0!</v>
      </c>
      <c r="U193" s="258">
        <v>0</v>
      </c>
      <c r="V193" s="284"/>
      <c r="W193" s="258">
        <v>0</v>
      </c>
      <c r="X193" s="258">
        <v>0</v>
      </c>
      <c r="Y193" s="68" t="e">
        <f t="shared" si="132"/>
        <v>#DIV/0!</v>
      </c>
      <c r="Z193" s="258">
        <v>0</v>
      </c>
      <c r="AA193" s="284" t="e">
        <v>#DIV/0!</v>
      </c>
    </row>
    <row r="194" spans="5:27">
      <c r="E194" s="57" t="s">
        <v>305</v>
      </c>
      <c r="F194" s="57" t="s">
        <v>154</v>
      </c>
      <c r="I194" s="57" t="str">
        <f t="shared" si="131"/>
        <v>All FFT ProvidersFFTJul-12</v>
      </c>
      <c r="J194" s="76" t="str">
        <f t="shared" si="119"/>
        <v>All FFT ProvidersFFT41091</v>
      </c>
      <c r="K194" s="57" t="s">
        <v>372</v>
      </c>
      <c r="L194" s="73">
        <v>41091</v>
      </c>
      <c r="M194" s="258">
        <v>0</v>
      </c>
      <c r="N194" s="258">
        <v>0</v>
      </c>
      <c r="O194" s="68" t="e">
        <f>M194/N194</f>
        <v>#DIV/0!</v>
      </c>
      <c r="P194" s="258">
        <v>0</v>
      </c>
      <c r="Q194" s="258">
        <v>0</v>
      </c>
      <c r="R194" s="68" t="e">
        <f>P194/Q194</f>
        <v>#DIV/0!</v>
      </c>
      <c r="S194" s="258">
        <v>0</v>
      </c>
      <c r="T194" s="68" t="e">
        <f>P194/S194</f>
        <v>#DIV/0!</v>
      </c>
      <c r="U194" s="258">
        <v>0</v>
      </c>
      <c r="V194" s="284">
        <v>0</v>
      </c>
      <c r="W194" s="258">
        <v>0</v>
      </c>
      <c r="X194" s="258">
        <v>0</v>
      </c>
      <c r="Y194" s="68" t="e">
        <f t="shared" si="132"/>
        <v>#DIV/0!</v>
      </c>
      <c r="Z194" s="258">
        <v>0</v>
      </c>
      <c r="AA194" s="284">
        <v>0</v>
      </c>
    </row>
    <row r="195" spans="5:27">
      <c r="E195" s="57" t="s">
        <v>306</v>
      </c>
      <c r="F195" s="57" t="s">
        <v>154</v>
      </c>
      <c r="I195" s="57" t="str">
        <f t="shared" si="131"/>
        <v>All MST ProvidersMSTJul-12</v>
      </c>
      <c r="J195" s="76" t="str">
        <f t="shared" si="119"/>
        <v>All MST ProvidersMST41091</v>
      </c>
      <c r="K195" s="57" t="s">
        <v>374</v>
      </c>
      <c r="L195" s="73">
        <v>41091</v>
      </c>
      <c r="M195" s="258">
        <v>0</v>
      </c>
      <c r="N195" s="258">
        <v>0</v>
      </c>
      <c r="O195" s="68"/>
      <c r="P195" s="258">
        <v>0</v>
      </c>
      <c r="Q195" s="258">
        <v>0</v>
      </c>
      <c r="R195" s="68"/>
      <c r="S195" s="258">
        <v>0</v>
      </c>
      <c r="T195" s="68" t="e">
        <f>Q195/S195</f>
        <v>#DIV/0!</v>
      </c>
      <c r="U195" s="258">
        <v>0</v>
      </c>
      <c r="V195" s="284">
        <v>0.82499999999999996</v>
      </c>
      <c r="W195" s="258">
        <v>3</v>
      </c>
      <c r="X195" s="258">
        <v>4</v>
      </c>
      <c r="Y195" s="68">
        <f t="shared" si="132"/>
        <v>0.75</v>
      </c>
      <c r="Z195" s="258">
        <v>0</v>
      </c>
      <c r="AA195" s="284">
        <v>0.82499999999999996</v>
      </c>
    </row>
    <row r="196" spans="5:27">
      <c r="E196" s="57" t="s">
        <v>307</v>
      </c>
      <c r="F196" s="57" t="s">
        <v>154</v>
      </c>
      <c r="I196" s="57" t="str">
        <f t="shared" si="131"/>
        <v>All MST-PSB ProvidersMST-PSBJul-12</v>
      </c>
      <c r="J196" s="76" t="str">
        <f t="shared" si="119"/>
        <v>All MST-PSB ProvidersMST-PSB41091</v>
      </c>
      <c r="K196" s="57" t="s">
        <v>375</v>
      </c>
      <c r="L196" s="73">
        <v>41091</v>
      </c>
      <c r="M196" s="258">
        <v>0</v>
      </c>
      <c r="N196" s="258">
        <v>0</v>
      </c>
      <c r="O196" s="68" t="e">
        <f>M196/N196</f>
        <v>#DIV/0!</v>
      </c>
      <c r="P196" s="258">
        <v>0</v>
      </c>
      <c r="Q196" s="258">
        <v>0</v>
      </c>
      <c r="R196" s="68"/>
      <c r="S196" s="258">
        <v>0</v>
      </c>
      <c r="T196" s="68" t="e">
        <f>P196/S196</f>
        <v>#DIV/0!</v>
      </c>
      <c r="U196" s="258">
        <v>0</v>
      </c>
      <c r="V196" s="284">
        <v>0</v>
      </c>
      <c r="W196" s="258">
        <v>0</v>
      </c>
      <c r="X196" s="258">
        <v>0</v>
      </c>
      <c r="Y196" s="68" t="e">
        <f t="shared" si="132"/>
        <v>#DIV/0!</v>
      </c>
      <c r="Z196" s="258">
        <v>0</v>
      </c>
      <c r="AA196" s="284">
        <v>0</v>
      </c>
    </row>
    <row r="197" spans="5:27">
      <c r="E197" s="57" t="s">
        <v>308</v>
      </c>
      <c r="F197" s="57" t="s">
        <v>154</v>
      </c>
      <c r="I197" s="57" t="str">
        <f t="shared" si="131"/>
        <v>All PCIT ProvidersPCITJul-12</v>
      </c>
      <c r="J197" s="76" t="str">
        <f t="shared" si="119"/>
        <v>All PCIT ProvidersPCIT41091</v>
      </c>
      <c r="K197" s="57" t="s">
        <v>376</v>
      </c>
      <c r="L197" s="73">
        <v>41091</v>
      </c>
      <c r="M197" s="258">
        <v>0</v>
      </c>
      <c r="N197" s="258">
        <v>0</v>
      </c>
      <c r="O197" s="68" t="e">
        <f>M197/N197</f>
        <v>#DIV/0!</v>
      </c>
      <c r="P197" s="258">
        <v>0</v>
      </c>
      <c r="Q197" s="258"/>
      <c r="R197" s="68"/>
      <c r="S197" s="258">
        <v>0</v>
      </c>
      <c r="T197" s="68" t="e">
        <f>P197/S197</f>
        <v>#DIV/0!</v>
      </c>
      <c r="U197" s="258">
        <v>0</v>
      </c>
      <c r="V197" s="284"/>
      <c r="W197" s="258">
        <v>0</v>
      </c>
      <c r="X197" s="258">
        <v>0</v>
      </c>
      <c r="Y197" s="68" t="e">
        <f t="shared" si="132"/>
        <v>#DIV/0!</v>
      </c>
      <c r="Z197" s="258">
        <v>0</v>
      </c>
      <c r="AA197" s="284">
        <v>0</v>
      </c>
    </row>
    <row r="198" spans="5:27">
      <c r="E198" s="57" t="s">
        <v>309</v>
      </c>
      <c r="F198" s="57" t="s">
        <v>154</v>
      </c>
      <c r="I198" s="57" t="str">
        <f t="shared" si="131"/>
        <v>All TF-CBT ProvidersTF-CBTJul-12</v>
      </c>
      <c r="J198" s="76" t="str">
        <f t="shared" si="119"/>
        <v>All TF-CBT ProvidersTF-CBT41091</v>
      </c>
      <c r="K198" s="57" t="s">
        <v>377</v>
      </c>
      <c r="L198" s="73">
        <v>41091</v>
      </c>
      <c r="M198" s="258">
        <v>0</v>
      </c>
      <c r="N198" s="258">
        <v>0</v>
      </c>
      <c r="O198" s="68" t="e">
        <f>M198/N198</f>
        <v>#DIV/0!</v>
      </c>
      <c r="P198" s="258">
        <v>0</v>
      </c>
      <c r="Q198" s="258">
        <v>0</v>
      </c>
      <c r="R198" s="68"/>
      <c r="S198" s="258">
        <v>0</v>
      </c>
      <c r="T198" s="68" t="e">
        <f>P198/S198</f>
        <v>#DIV/0!</v>
      </c>
      <c r="U198" s="258">
        <v>0</v>
      </c>
      <c r="V198" s="284"/>
      <c r="W198" s="258">
        <v>0</v>
      </c>
      <c r="X198" s="258">
        <v>0</v>
      </c>
      <c r="Y198" s="68" t="e">
        <f t="shared" si="132"/>
        <v>#DIV/0!</v>
      </c>
      <c r="Z198" s="258">
        <v>0</v>
      </c>
      <c r="AA198" s="284">
        <v>0</v>
      </c>
    </row>
    <row r="199" spans="5:27">
      <c r="E199" s="57" t="s">
        <v>310</v>
      </c>
      <c r="F199" s="57" t="s">
        <v>154</v>
      </c>
      <c r="I199" s="57" t="str">
        <f t="shared" si="131"/>
        <v>All TIP ProvidersTIPJul-12</v>
      </c>
      <c r="J199" s="76" t="str">
        <f t="shared" si="119"/>
        <v>All TIP ProvidersTIP41091</v>
      </c>
      <c r="K199" s="57" t="s">
        <v>378</v>
      </c>
      <c r="L199" s="73">
        <v>41091</v>
      </c>
      <c r="M199" s="258">
        <v>0</v>
      </c>
      <c r="N199" s="258">
        <v>0</v>
      </c>
      <c r="O199" s="68" t="e">
        <f>M199/N199</f>
        <v>#DIV/0!</v>
      </c>
      <c r="P199" s="258">
        <v>0</v>
      </c>
      <c r="Q199" s="258"/>
      <c r="R199" s="68"/>
      <c r="S199" s="258">
        <v>0</v>
      </c>
      <c r="T199" s="68" t="e">
        <f>P199/S199</f>
        <v>#DIV/0!</v>
      </c>
      <c r="U199" s="124">
        <v>0</v>
      </c>
      <c r="V199" s="284"/>
      <c r="W199" s="258">
        <v>0</v>
      </c>
      <c r="X199" s="258">
        <v>0</v>
      </c>
      <c r="Y199" s="68" t="e">
        <f t="shared" si="132"/>
        <v>#DIV/0!</v>
      </c>
      <c r="Z199" s="124"/>
      <c r="AA199" s="284">
        <v>0</v>
      </c>
    </row>
    <row r="200" spans="5:27">
      <c r="E200" s="57" t="s">
        <v>311</v>
      </c>
      <c r="F200" s="57" t="s">
        <v>154</v>
      </c>
      <c r="I200" s="57" t="str">
        <f t="shared" si="131"/>
        <v>AllAllJul-12</v>
      </c>
      <c r="J200" s="76" t="str">
        <f t="shared" si="119"/>
        <v>AllAll41091</v>
      </c>
      <c r="K200" s="57" t="s">
        <v>367</v>
      </c>
      <c r="L200" s="73">
        <v>41091</v>
      </c>
      <c r="M200" s="124">
        <v>0</v>
      </c>
      <c r="N200" s="124">
        <v>0</v>
      </c>
      <c r="O200" s="68" t="e">
        <f>M200/N200</f>
        <v>#DIV/0!</v>
      </c>
      <c r="P200" s="124">
        <v>0</v>
      </c>
      <c r="Q200" s="124">
        <v>0</v>
      </c>
      <c r="R200" s="68" t="e">
        <f>P200/Q200</f>
        <v>#DIV/0!</v>
      </c>
      <c r="S200" s="124">
        <v>0</v>
      </c>
      <c r="T200" s="68" t="e">
        <f>Q200/S200</f>
        <v>#DIV/0!</v>
      </c>
      <c r="U200" s="124">
        <v>0</v>
      </c>
      <c r="V200" s="284"/>
      <c r="W200" s="124">
        <v>3</v>
      </c>
      <c r="X200" s="124">
        <v>4</v>
      </c>
      <c r="Y200" s="68">
        <f t="shared" si="132"/>
        <v>0.75</v>
      </c>
      <c r="Z200" s="124">
        <v>0</v>
      </c>
      <c r="AA200" s="284" t="e">
        <v>#DIV/0!</v>
      </c>
    </row>
    <row r="201" spans="5:27">
      <c r="E201" s="57" t="s">
        <v>312</v>
      </c>
      <c r="F201" s="57" t="s">
        <v>154</v>
      </c>
      <c r="I201" s="57" t="str">
        <f t="shared" si="131"/>
        <v>Community ConnectionsAllJul-12</v>
      </c>
      <c r="J201" s="76" t="str">
        <f t="shared" si="119"/>
        <v>Community ConnectionsAll41091</v>
      </c>
      <c r="K201" s="57" t="s">
        <v>319</v>
      </c>
      <c r="L201" s="73">
        <v>41091</v>
      </c>
      <c r="M201" s="124"/>
      <c r="N201" s="124"/>
      <c r="O201" s="68"/>
      <c r="P201" s="124"/>
      <c r="Q201" s="124"/>
      <c r="R201" s="68"/>
      <c r="S201" s="124"/>
      <c r="T201" s="68"/>
      <c r="U201" s="124">
        <v>0</v>
      </c>
      <c r="V201" s="284"/>
      <c r="W201" s="124"/>
      <c r="X201" s="124"/>
      <c r="Y201" s="68"/>
      <c r="Z201" s="124">
        <v>0</v>
      </c>
      <c r="AA201" s="284"/>
    </row>
    <row r="202" spans="5:27">
      <c r="E202" s="57" t="s">
        <v>313</v>
      </c>
      <c r="F202" s="57" t="s">
        <v>154</v>
      </c>
      <c r="I202" s="57" t="str">
        <f t="shared" si="131"/>
        <v>Community ConnectionsFFTJul-12</v>
      </c>
      <c r="J202" s="204" t="str">
        <f t="shared" si="119"/>
        <v>Community ConnectionsFFT41091</v>
      </c>
      <c r="K202" s="57" t="s">
        <v>321</v>
      </c>
      <c r="L202" s="73">
        <v>41091</v>
      </c>
      <c r="M202" s="124"/>
      <c r="N202" s="124"/>
      <c r="O202" s="68"/>
      <c r="P202" s="124"/>
      <c r="Q202" s="124"/>
      <c r="R202" s="68"/>
      <c r="S202" s="260"/>
      <c r="T202" s="68"/>
      <c r="U202" s="124"/>
      <c r="V202" s="284"/>
      <c r="W202" s="124"/>
      <c r="X202" s="124"/>
      <c r="Y202" s="68" t="e">
        <f>W202/X202</f>
        <v>#DIV/0!</v>
      </c>
      <c r="Z202" s="124"/>
      <c r="AA202" s="284"/>
    </row>
    <row r="203" spans="5:27">
      <c r="E203" s="57" t="s">
        <v>314</v>
      </c>
      <c r="F203" s="57" t="s">
        <v>154</v>
      </c>
      <c r="I203" s="57" t="str">
        <f t="shared" si="131"/>
        <v>Community ConnectionsTF-CBTJul-12</v>
      </c>
      <c r="J203" s="76" t="str">
        <f t="shared" si="119"/>
        <v>Community ConnectionsTF-CBT41091</v>
      </c>
      <c r="K203" s="57" t="s">
        <v>320</v>
      </c>
      <c r="L203" s="73">
        <v>41091</v>
      </c>
      <c r="M203" s="124"/>
      <c r="N203" s="124"/>
      <c r="O203" s="68"/>
      <c r="P203" s="124"/>
      <c r="Q203" s="124"/>
      <c r="R203" s="68"/>
      <c r="S203" s="124"/>
      <c r="T203" s="68"/>
      <c r="U203" s="124"/>
      <c r="V203" s="284"/>
      <c r="W203" s="124"/>
      <c r="X203" s="124"/>
      <c r="Y203" s="68" t="e">
        <f>W203/X203</f>
        <v>#DIV/0!</v>
      </c>
      <c r="Z203" s="124"/>
      <c r="AA203" s="284"/>
    </row>
    <row r="204" spans="5:27">
      <c r="E204" s="57" t="s">
        <v>315</v>
      </c>
      <c r="F204" s="57" t="s">
        <v>154</v>
      </c>
      <c r="I204" s="57" t="str">
        <f t="shared" si="131"/>
        <v>Community ConnectionsTIPJul-12</v>
      </c>
      <c r="J204" s="204" t="str">
        <f t="shared" si="119"/>
        <v>Community ConnectionsTIP41091</v>
      </c>
      <c r="K204" s="57" t="s">
        <v>322</v>
      </c>
      <c r="L204" s="73">
        <v>41091</v>
      </c>
      <c r="M204" s="124"/>
      <c r="N204" s="124"/>
      <c r="O204" s="68"/>
      <c r="P204" s="124"/>
      <c r="Q204" s="124"/>
      <c r="R204" s="68"/>
      <c r="S204" s="260"/>
      <c r="T204" s="68"/>
      <c r="U204" s="124"/>
      <c r="V204" s="284"/>
      <c r="W204" s="124"/>
      <c r="X204" s="124"/>
      <c r="Y204" s="68" t="e">
        <f>W204/X204</f>
        <v>#DIV/0!</v>
      </c>
      <c r="Z204" s="124"/>
      <c r="AA204" s="284"/>
    </row>
    <row r="205" spans="5:27">
      <c r="E205" s="57" t="s">
        <v>316</v>
      </c>
      <c r="F205" s="57" t="s">
        <v>154</v>
      </c>
      <c r="I205" s="57" t="str">
        <f t="shared" si="131"/>
        <v>Federal CityA-CRAJul-12</v>
      </c>
      <c r="J205" s="76" t="str">
        <f t="shared" si="119"/>
        <v>Federal CityA-CRA41091</v>
      </c>
      <c r="K205" s="57" t="s">
        <v>360</v>
      </c>
      <c r="L205" s="73">
        <v>41091</v>
      </c>
      <c r="M205" s="124"/>
      <c r="N205" s="124"/>
      <c r="O205" s="68"/>
      <c r="P205" s="124"/>
      <c r="Q205" s="124"/>
      <c r="R205" s="68"/>
      <c r="S205" s="124"/>
      <c r="T205" s="68"/>
      <c r="U205" s="124"/>
      <c r="V205" s="284"/>
      <c r="W205" s="124"/>
      <c r="X205" s="124"/>
      <c r="Y205" s="68"/>
      <c r="Z205" s="124"/>
      <c r="AA205" s="284"/>
    </row>
    <row r="206" spans="5:27">
      <c r="I206" s="57" t="str">
        <f t="shared" si="131"/>
        <v>Federal CityAllJul-12</v>
      </c>
      <c r="J206" s="76" t="str">
        <f t="shared" si="119"/>
        <v>Federal CityAll41091</v>
      </c>
      <c r="K206" s="57" t="s">
        <v>359</v>
      </c>
      <c r="L206" s="73">
        <v>41091</v>
      </c>
      <c r="M206" s="124"/>
      <c r="N206" s="124"/>
      <c r="O206" s="68"/>
      <c r="P206" s="124"/>
      <c r="Q206" s="124"/>
      <c r="R206" s="68"/>
      <c r="S206" s="124"/>
      <c r="T206" s="68"/>
      <c r="U206" s="124"/>
      <c r="V206" s="284"/>
      <c r="W206" s="124"/>
      <c r="X206" s="124"/>
      <c r="Y206" s="68"/>
      <c r="Z206" s="124"/>
      <c r="AA206" s="284"/>
    </row>
    <row r="207" spans="5:27">
      <c r="I207" s="57" t="str">
        <f t="shared" si="131"/>
        <v>First Home CareAllJul-12</v>
      </c>
      <c r="J207" s="76" t="str">
        <f t="shared" si="119"/>
        <v>First Home CareAll41091</v>
      </c>
      <c r="K207" s="57" t="s">
        <v>323</v>
      </c>
      <c r="L207" s="73">
        <v>41091</v>
      </c>
      <c r="M207" s="124"/>
      <c r="N207" s="124"/>
      <c r="O207" s="68"/>
      <c r="P207" s="124"/>
      <c r="Q207" s="124"/>
      <c r="R207" s="68"/>
      <c r="S207" s="124"/>
      <c r="T207" s="68"/>
      <c r="U207" s="124"/>
      <c r="V207" s="284"/>
      <c r="W207" s="124">
        <v>0</v>
      </c>
      <c r="X207" s="124">
        <v>0</v>
      </c>
      <c r="Y207" s="68"/>
      <c r="Z207" s="260"/>
      <c r="AA207" s="284"/>
    </row>
    <row r="208" spans="5:27">
      <c r="I208" s="57" t="str">
        <f t="shared" si="131"/>
        <v>First Home CareFFTJul-12</v>
      </c>
      <c r="J208" s="76" t="str">
        <f t="shared" si="119"/>
        <v>First Home CareFFT41091</v>
      </c>
      <c r="K208" s="57" t="s">
        <v>325</v>
      </c>
      <c r="L208" s="73">
        <v>41091</v>
      </c>
      <c r="M208" s="124"/>
      <c r="N208" s="124"/>
      <c r="O208" s="68"/>
      <c r="P208" s="124"/>
      <c r="Q208" s="124"/>
      <c r="R208" s="68"/>
      <c r="S208" s="260"/>
      <c r="T208" s="68"/>
      <c r="U208" s="258"/>
      <c r="V208" s="284"/>
      <c r="W208" s="124"/>
      <c r="X208" s="124"/>
      <c r="Y208" s="68"/>
      <c r="Z208" s="124"/>
      <c r="AA208" s="284"/>
    </row>
    <row r="209" spans="9:27">
      <c r="I209" s="57" t="str">
        <f t="shared" si="131"/>
        <v>First Home CareTF-CBTJul-12</v>
      </c>
      <c r="J209" s="76" t="str">
        <f t="shared" si="119"/>
        <v>First Home CareTF-CBT41091</v>
      </c>
      <c r="K209" s="57" t="s">
        <v>324</v>
      </c>
      <c r="L209" s="73">
        <v>41091</v>
      </c>
      <c r="M209" s="124"/>
      <c r="N209" s="124"/>
      <c r="O209" s="68"/>
      <c r="P209" s="124"/>
      <c r="Q209" s="124"/>
      <c r="R209" s="68"/>
      <c r="S209" s="124"/>
      <c r="T209" s="68"/>
      <c r="U209" s="124"/>
      <c r="V209" s="284"/>
      <c r="W209" s="124"/>
      <c r="X209" s="124"/>
      <c r="Y209" s="68"/>
      <c r="Z209" s="124"/>
      <c r="AA209" s="284"/>
    </row>
    <row r="210" spans="9:27">
      <c r="I210" s="57" t="str">
        <f t="shared" si="131"/>
        <v>First Home CareTIPJul-12</v>
      </c>
      <c r="J210" s="76" t="str">
        <f t="shared" si="119"/>
        <v>First Home CareTIP41091</v>
      </c>
      <c r="K210" s="57" t="s">
        <v>330</v>
      </c>
      <c r="L210" s="73">
        <v>41091</v>
      </c>
      <c r="M210" s="124"/>
      <c r="N210" s="124"/>
      <c r="O210" s="68"/>
      <c r="P210" s="124"/>
      <c r="Q210" s="124"/>
      <c r="R210" s="68"/>
      <c r="S210" s="260"/>
      <c r="T210" s="68"/>
      <c r="U210" s="258"/>
      <c r="V210" s="284"/>
      <c r="W210" s="124"/>
      <c r="X210" s="124"/>
      <c r="Y210" s="68"/>
      <c r="Z210" s="124"/>
      <c r="AA210" s="284"/>
    </row>
    <row r="211" spans="9:27">
      <c r="I211" s="57" t="str">
        <f t="shared" si="131"/>
        <v>FPSAllJul-12</v>
      </c>
      <c r="J211" s="76" t="str">
        <f t="shared" si="119"/>
        <v>FPSAll41091</v>
      </c>
      <c r="K211" s="57" t="s">
        <v>355</v>
      </c>
      <c r="L211" s="73">
        <v>41091</v>
      </c>
      <c r="M211" s="124"/>
      <c r="N211" s="124"/>
      <c r="O211" s="68"/>
      <c r="P211" s="124"/>
      <c r="Q211" s="124"/>
      <c r="R211" s="68"/>
      <c r="S211" s="124"/>
      <c r="T211" s="68"/>
      <c r="U211" s="124"/>
      <c r="V211" s="284"/>
      <c r="W211" s="124"/>
      <c r="X211" s="124"/>
      <c r="Y211" s="68" t="e">
        <f>W211/X211</f>
        <v>#DIV/0!</v>
      </c>
      <c r="Z211" s="124"/>
      <c r="AA211" s="284"/>
    </row>
    <row r="212" spans="9:27">
      <c r="I212" s="57" t="str">
        <f t="shared" si="131"/>
        <v>FPSTIPJul-12</v>
      </c>
      <c r="J212" s="76" t="str">
        <f t="shared" si="119"/>
        <v>FPSTIP41091</v>
      </c>
      <c r="K212" s="57" t="s">
        <v>356</v>
      </c>
      <c r="L212" s="73">
        <v>41091</v>
      </c>
      <c r="M212" s="124"/>
      <c r="N212" s="124"/>
      <c r="O212" s="68"/>
      <c r="P212" s="124"/>
      <c r="Q212" s="124"/>
      <c r="R212" s="68"/>
      <c r="S212" s="124"/>
      <c r="T212" s="68"/>
      <c r="U212" s="124"/>
      <c r="V212" s="284"/>
      <c r="W212" s="124"/>
      <c r="X212" s="124"/>
      <c r="Y212" s="68" t="e">
        <f>W212/X212</f>
        <v>#DIV/0!</v>
      </c>
      <c r="Z212" s="124"/>
      <c r="AA212" s="284"/>
    </row>
    <row r="213" spans="9:27">
      <c r="I213" s="57" t="str">
        <f t="shared" si="131"/>
        <v>HillcrestA-CRAJul-12</v>
      </c>
      <c r="J213" s="76" t="str">
        <f t="shared" si="119"/>
        <v>HillcrestA-CRA41091</v>
      </c>
      <c r="K213" s="57" t="s">
        <v>336</v>
      </c>
      <c r="L213" s="73">
        <v>41091</v>
      </c>
      <c r="M213" s="124"/>
      <c r="N213" s="124"/>
      <c r="O213" s="68"/>
      <c r="P213" s="124"/>
      <c r="Q213" s="124"/>
      <c r="R213" s="68"/>
      <c r="S213" s="124"/>
      <c r="T213" s="68"/>
      <c r="U213" s="124"/>
      <c r="V213" s="284"/>
      <c r="W213" s="124"/>
      <c r="X213" s="124"/>
      <c r="Y213" s="68"/>
      <c r="Z213" s="124"/>
      <c r="AA213" s="284"/>
    </row>
    <row r="214" spans="9:27">
      <c r="I214" s="57" t="str">
        <f t="shared" si="131"/>
        <v>HillcrestAllJul-12</v>
      </c>
      <c r="J214" s="76" t="str">
        <f t="shared" ref="J214:J277" si="133">K214&amp;L214</f>
        <v>HillcrestAll41091</v>
      </c>
      <c r="K214" s="57" t="s">
        <v>331</v>
      </c>
      <c r="L214" s="73">
        <v>41091</v>
      </c>
      <c r="M214" s="124"/>
      <c r="N214" s="124"/>
      <c r="O214" s="68"/>
      <c r="P214" s="124"/>
      <c r="Q214" s="124"/>
      <c r="R214" s="68"/>
      <c r="S214" s="124"/>
      <c r="T214" s="68"/>
      <c r="U214" s="124">
        <v>0</v>
      </c>
      <c r="V214" s="284"/>
      <c r="W214" s="124">
        <v>0</v>
      </c>
      <c r="X214" s="124">
        <v>0</v>
      </c>
      <c r="Y214" s="68" t="e">
        <f>W214/X214</f>
        <v>#DIV/0!</v>
      </c>
      <c r="Z214" s="124">
        <v>0</v>
      </c>
      <c r="AA214" s="284"/>
    </row>
    <row r="215" spans="9:27">
      <c r="I215" s="57" t="str">
        <f t="shared" si="131"/>
        <v>HillcrestCPP-FVJul-12</v>
      </c>
      <c r="J215" s="76" t="str">
        <f t="shared" si="133"/>
        <v>HillcrestCPP-FV41091</v>
      </c>
      <c r="K215" s="57" t="s">
        <v>334</v>
      </c>
      <c r="L215" s="73">
        <v>41091</v>
      </c>
      <c r="M215" s="124"/>
      <c r="N215" s="124"/>
      <c r="O215" s="68"/>
      <c r="P215" s="124"/>
      <c r="Q215" s="124"/>
      <c r="R215" s="68"/>
      <c r="S215" s="124"/>
      <c r="T215" s="68"/>
      <c r="U215" s="124"/>
      <c r="V215" s="284"/>
      <c r="W215" s="124"/>
      <c r="X215" s="124"/>
      <c r="Y215" s="68" t="e">
        <f>W215/X215</f>
        <v>#DIV/0!</v>
      </c>
      <c r="Z215" s="124"/>
      <c r="AA215" s="284"/>
    </row>
    <row r="216" spans="9:27">
      <c r="I216" s="57" t="str">
        <f t="shared" si="131"/>
        <v>HillcrestFFTJul-12</v>
      </c>
      <c r="J216" s="76" t="str">
        <f t="shared" si="133"/>
        <v>HillcrestFFT41091</v>
      </c>
      <c r="K216" s="57" t="s">
        <v>335</v>
      </c>
      <c r="L216" s="73">
        <v>41091</v>
      </c>
      <c r="M216" s="124"/>
      <c r="N216" s="124"/>
      <c r="O216" s="68"/>
      <c r="P216" s="124"/>
      <c r="Q216" s="124"/>
      <c r="R216" s="68"/>
      <c r="S216" s="124"/>
      <c r="T216" s="68"/>
      <c r="U216" s="124"/>
      <c r="V216" s="284"/>
      <c r="W216" s="124"/>
      <c r="X216" s="124"/>
      <c r="Y216" s="68"/>
      <c r="Z216" s="124"/>
      <c r="AA216" s="284"/>
    </row>
    <row r="217" spans="9:27">
      <c r="I217" s="57" t="str">
        <f t="shared" si="131"/>
        <v>HillcrestTF-CBTJul-12</v>
      </c>
      <c r="J217" s="76" t="str">
        <f t="shared" si="133"/>
        <v>HillcrestTF-CBT41091</v>
      </c>
      <c r="K217" s="57" t="s">
        <v>332</v>
      </c>
      <c r="L217" s="73">
        <v>41091</v>
      </c>
      <c r="M217" s="124"/>
      <c r="N217" s="124"/>
      <c r="O217" s="68"/>
      <c r="P217" s="124"/>
      <c r="Q217" s="124"/>
      <c r="R217" s="68"/>
      <c r="S217" s="124"/>
      <c r="T217" s="68"/>
      <c r="U217" s="124"/>
      <c r="V217" s="284"/>
      <c r="W217" s="124"/>
      <c r="X217" s="124"/>
      <c r="Y217" s="68" t="e">
        <f>W217/X217</f>
        <v>#DIV/0!</v>
      </c>
      <c r="Z217" s="260"/>
      <c r="AA217" s="284"/>
    </row>
    <row r="218" spans="9:27">
      <c r="I218" s="57" t="str">
        <f t="shared" si="131"/>
        <v>LAYCA-CRAJul-12</v>
      </c>
      <c r="J218" s="76" t="str">
        <f t="shared" si="133"/>
        <v>LAYCA-CRA41091</v>
      </c>
      <c r="K218" s="57" t="s">
        <v>339</v>
      </c>
      <c r="L218" s="73">
        <v>41091</v>
      </c>
      <c r="M218" s="124"/>
      <c r="N218" s="124"/>
      <c r="O218" s="68"/>
      <c r="P218" s="124"/>
      <c r="Q218" s="124"/>
      <c r="R218" s="68"/>
      <c r="S218" s="124"/>
      <c r="T218" s="68"/>
      <c r="U218" s="124"/>
      <c r="V218" s="284"/>
      <c r="W218" s="124"/>
      <c r="X218" s="124"/>
      <c r="Y218" s="68"/>
      <c r="Z218" s="124"/>
      <c r="AA218" s="284"/>
    </row>
    <row r="219" spans="9:27">
      <c r="I219" s="57" t="str">
        <f t="shared" si="131"/>
        <v>LAYCAllJul-12</v>
      </c>
      <c r="J219" s="76" t="str">
        <f t="shared" si="133"/>
        <v>LAYCAll41091</v>
      </c>
      <c r="K219" s="57" t="s">
        <v>337</v>
      </c>
      <c r="L219" s="73">
        <v>41091</v>
      </c>
      <c r="M219" s="124">
        <v>0</v>
      </c>
      <c r="N219" s="124">
        <v>0</v>
      </c>
      <c r="O219" s="68" t="e">
        <f>M219/N219</f>
        <v>#DIV/0!</v>
      </c>
      <c r="P219" s="124">
        <v>0</v>
      </c>
      <c r="Q219" s="124">
        <v>0</v>
      </c>
      <c r="R219" s="68" t="e">
        <f>P219/Q219</f>
        <v>#DIV/0!</v>
      </c>
      <c r="S219" s="124">
        <v>0</v>
      </c>
      <c r="T219" s="68" t="e">
        <f>Q219/S219</f>
        <v>#DIV/0!</v>
      </c>
      <c r="U219" s="124">
        <v>0</v>
      </c>
      <c r="V219" s="284"/>
      <c r="W219" s="124">
        <v>0</v>
      </c>
      <c r="X219" s="124">
        <v>0</v>
      </c>
      <c r="Y219" s="68" t="e">
        <f>W219/X219</f>
        <v>#DIV/0!</v>
      </c>
      <c r="Z219" s="124">
        <v>0</v>
      </c>
      <c r="AA219" s="284"/>
    </row>
    <row r="220" spans="9:27">
      <c r="I220" s="57" t="str">
        <f t="shared" si="131"/>
        <v>LAYCCPPJul-12</v>
      </c>
      <c r="J220" s="76" t="str">
        <f t="shared" si="133"/>
        <v>LAYCCPP41091</v>
      </c>
      <c r="K220" s="57" t="s">
        <v>338</v>
      </c>
      <c r="L220" s="73">
        <v>41091</v>
      </c>
      <c r="M220" s="124"/>
      <c r="N220" s="124"/>
      <c r="O220" s="68"/>
      <c r="P220" s="124"/>
      <c r="Q220" s="124"/>
      <c r="R220" s="68"/>
      <c r="S220" s="124"/>
      <c r="T220" s="68"/>
      <c r="U220" s="124"/>
      <c r="V220" s="284"/>
      <c r="W220" s="124"/>
      <c r="X220" s="124"/>
      <c r="Y220" s="68"/>
      <c r="Z220" s="124"/>
      <c r="AA220" s="284"/>
    </row>
    <row r="221" spans="9:27">
      <c r="I221" s="57" t="str">
        <f t="shared" si="131"/>
        <v>LESAllJul-12</v>
      </c>
      <c r="J221" s="76" t="str">
        <f t="shared" si="133"/>
        <v>LESAll41091</v>
      </c>
      <c r="K221" s="57" t="s">
        <v>357</v>
      </c>
      <c r="L221" s="73">
        <v>41091</v>
      </c>
      <c r="M221" s="124"/>
      <c r="N221" s="124"/>
      <c r="O221" s="68"/>
      <c r="P221" s="124"/>
      <c r="Q221" s="124"/>
      <c r="R221" s="68"/>
      <c r="S221" s="124"/>
      <c r="T221" s="68"/>
      <c r="U221" s="124"/>
      <c r="V221" s="284"/>
      <c r="W221" s="124"/>
      <c r="X221" s="124"/>
      <c r="Y221" s="68" t="e">
        <f t="shared" ref="Y221:Y228" si="134">W221/X221</f>
        <v>#DIV/0!</v>
      </c>
      <c r="Z221" s="124"/>
      <c r="AA221" s="284"/>
    </row>
    <row r="222" spans="9:27">
      <c r="I222" s="57" t="str">
        <f t="shared" si="131"/>
        <v>LESTIPJul-12</v>
      </c>
      <c r="J222" s="76" t="str">
        <f t="shared" si="133"/>
        <v>LESTIP41091</v>
      </c>
      <c r="K222" s="57" t="s">
        <v>358</v>
      </c>
      <c r="L222" s="73">
        <v>41091</v>
      </c>
      <c r="M222" s="124"/>
      <c r="N222" s="124"/>
      <c r="O222" s="68"/>
      <c r="P222" s="124"/>
      <c r="Q222" s="124"/>
      <c r="R222" s="68"/>
      <c r="S222" s="124"/>
      <c r="T222" s="68"/>
      <c r="U222" s="124"/>
      <c r="V222" s="284"/>
      <c r="W222" s="124"/>
      <c r="X222" s="124"/>
      <c r="Y222" s="68" t="e">
        <f t="shared" si="134"/>
        <v>#DIV/0!</v>
      </c>
      <c r="Z222" s="124"/>
      <c r="AA222" s="284"/>
    </row>
    <row r="223" spans="9:27">
      <c r="I223" s="57" t="str">
        <f t="shared" si="131"/>
        <v>Marys CenterAllJul-12</v>
      </c>
      <c r="J223" s="76" t="str">
        <f t="shared" si="133"/>
        <v>Marys CenterAll41091</v>
      </c>
      <c r="K223" s="57" t="s">
        <v>341</v>
      </c>
      <c r="L223" s="73">
        <v>41091</v>
      </c>
      <c r="M223" s="124"/>
      <c r="N223" s="124"/>
      <c r="O223" s="68"/>
      <c r="P223" s="124"/>
      <c r="Q223" s="124"/>
      <c r="R223" s="68"/>
      <c r="S223" s="124"/>
      <c r="T223" s="68"/>
      <c r="U223" s="124"/>
      <c r="V223" s="284"/>
      <c r="W223" s="124">
        <v>0</v>
      </c>
      <c r="X223" s="124">
        <v>0</v>
      </c>
      <c r="Y223" s="68" t="e">
        <f t="shared" si="134"/>
        <v>#DIV/0!</v>
      </c>
      <c r="Z223" s="124"/>
      <c r="AA223" s="284"/>
    </row>
    <row r="224" spans="9:27">
      <c r="I224" s="57" t="str">
        <f t="shared" si="131"/>
        <v>Marys CenterPCITJul-12</v>
      </c>
      <c r="J224" s="76" t="str">
        <f t="shared" si="133"/>
        <v>Marys CenterPCIT41091</v>
      </c>
      <c r="K224" s="57" t="s">
        <v>340</v>
      </c>
      <c r="L224" s="73">
        <v>41091</v>
      </c>
      <c r="M224" s="124"/>
      <c r="N224" s="124"/>
      <c r="O224" s="68"/>
      <c r="P224" s="124"/>
      <c r="Q224" s="124"/>
      <c r="R224" s="68"/>
      <c r="S224" s="124"/>
      <c r="T224" s="68"/>
      <c r="U224" s="124"/>
      <c r="V224" s="284"/>
      <c r="W224" s="124">
        <v>0</v>
      </c>
      <c r="X224" s="124">
        <v>0</v>
      </c>
      <c r="Y224" s="68" t="e">
        <f t="shared" si="134"/>
        <v>#DIV/0!</v>
      </c>
      <c r="Z224" s="124"/>
      <c r="AA224" s="284"/>
    </row>
    <row r="225" spans="9:27">
      <c r="I225" s="57" t="str">
        <f t="shared" si="131"/>
        <v>MBI HSAllJul-12</v>
      </c>
      <c r="J225" s="76" t="str">
        <f t="shared" si="133"/>
        <v>MBI HSAll41091</v>
      </c>
      <c r="K225" s="57" t="s">
        <v>364</v>
      </c>
      <c r="L225" s="73">
        <v>41091</v>
      </c>
      <c r="M225" s="124"/>
      <c r="N225" s="124"/>
      <c r="O225" s="68"/>
      <c r="P225" s="124"/>
      <c r="Q225" s="124"/>
      <c r="R225" s="68"/>
      <c r="S225" s="124"/>
      <c r="T225" s="68"/>
      <c r="U225" s="124"/>
      <c r="V225" s="284"/>
      <c r="W225" s="124"/>
      <c r="X225" s="124"/>
      <c r="Y225" s="68" t="e">
        <f t="shared" si="134"/>
        <v>#DIV/0!</v>
      </c>
      <c r="Z225" s="124"/>
      <c r="AA225" s="284"/>
    </row>
    <row r="226" spans="9:27">
      <c r="I226" s="57" t="str">
        <f t="shared" si="131"/>
        <v>MBI HSTIPJul-12</v>
      </c>
      <c r="J226" s="76" t="str">
        <f t="shared" si="133"/>
        <v>MBI HSTIP41091</v>
      </c>
      <c r="K226" s="57" t="s">
        <v>363</v>
      </c>
      <c r="L226" s="73">
        <v>41091</v>
      </c>
      <c r="M226" s="124"/>
      <c r="N226" s="124"/>
      <c r="O226" s="68"/>
      <c r="P226" s="124"/>
      <c r="Q226" s="124"/>
      <c r="R226" s="68"/>
      <c r="S226" s="124"/>
      <c r="T226" s="68"/>
      <c r="U226" s="124"/>
      <c r="V226" s="284"/>
      <c r="W226" s="124"/>
      <c r="X226" s="124"/>
      <c r="Y226" s="68" t="e">
        <f t="shared" si="134"/>
        <v>#DIV/0!</v>
      </c>
      <c r="Z226" s="124"/>
      <c r="AA226" s="284"/>
    </row>
    <row r="227" spans="9:27">
      <c r="I227" s="57" t="str">
        <f t="shared" si="131"/>
        <v>MD Family ResourcesAllJul-12</v>
      </c>
      <c r="J227" s="76" t="str">
        <f t="shared" si="133"/>
        <v>MD Family ResourcesAll41091</v>
      </c>
      <c r="K227" s="57" t="s">
        <v>510</v>
      </c>
      <c r="L227" s="73">
        <v>41091</v>
      </c>
      <c r="M227" s="124"/>
      <c r="N227" s="124"/>
      <c r="O227" s="68"/>
      <c r="P227" s="124"/>
      <c r="Q227" s="124"/>
      <c r="R227" s="68"/>
      <c r="S227" s="124"/>
      <c r="T227" s="68"/>
      <c r="U227" s="124"/>
      <c r="V227" s="284"/>
      <c r="W227" s="124"/>
      <c r="X227" s="124"/>
      <c r="Y227" s="68" t="e">
        <f t="shared" si="134"/>
        <v>#DIV/0!</v>
      </c>
      <c r="Z227" s="124"/>
      <c r="AA227" s="284"/>
    </row>
    <row r="228" spans="9:27">
      <c r="I228" s="57" t="str">
        <f t="shared" si="131"/>
        <v>MD Family ResourcesTF-CBTJul-12</v>
      </c>
      <c r="J228" s="76" t="str">
        <f t="shared" si="133"/>
        <v>MD Family ResourcesTF-CBT41091</v>
      </c>
      <c r="K228" s="57" t="s">
        <v>509</v>
      </c>
      <c r="L228" s="73">
        <v>41091</v>
      </c>
      <c r="M228" s="124"/>
      <c r="N228" s="124"/>
      <c r="O228" s="68"/>
      <c r="P228" s="124"/>
      <c r="Q228" s="124"/>
      <c r="R228" s="68"/>
      <c r="S228" s="124"/>
      <c r="T228" s="68"/>
      <c r="U228" s="124"/>
      <c r="V228" s="284"/>
      <c r="W228" s="124"/>
      <c r="X228" s="124"/>
      <c r="Y228" s="68" t="e">
        <f t="shared" si="134"/>
        <v>#DIV/0!</v>
      </c>
      <c r="Z228" s="124"/>
      <c r="AA228" s="284"/>
    </row>
    <row r="229" spans="9:27">
      <c r="I229" s="57" t="str">
        <f t="shared" si="131"/>
        <v>PASSAllJul-12</v>
      </c>
      <c r="J229" s="76" t="str">
        <f t="shared" si="133"/>
        <v>PASSAll41091</v>
      </c>
      <c r="K229" s="57" t="s">
        <v>342</v>
      </c>
      <c r="L229" s="73">
        <v>41091</v>
      </c>
      <c r="M229" s="124"/>
      <c r="N229" s="124"/>
      <c r="O229" s="68"/>
      <c r="P229" s="124"/>
      <c r="Q229" s="124"/>
      <c r="R229" s="68"/>
      <c r="S229" s="124"/>
      <c r="T229" s="68"/>
      <c r="U229" s="124"/>
      <c r="V229" s="284"/>
      <c r="W229" s="124"/>
      <c r="X229" s="124"/>
      <c r="Y229" s="68"/>
      <c r="Z229" s="124"/>
      <c r="AA229" s="284"/>
    </row>
    <row r="230" spans="9:27">
      <c r="I230" s="57" t="str">
        <f t="shared" si="131"/>
        <v>PASSFFTJul-12</v>
      </c>
      <c r="J230" s="76" t="str">
        <f t="shared" si="133"/>
        <v>PASSFFT41091</v>
      </c>
      <c r="K230" s="57" t="s">
        <v>343</v>
      </c>
      <c r="L230" s="73">
        <v>41091</v>
      </c>
      <c r="M230" s="124"/>
      <c r="N230" s="124"/>
      <c r="O230" s="68"/>
      <c r="P230" s="124"/>
      <c r="Q230" s="124"/>
      <c r="R230" s="68"/>
      <c r="S230" s="124"/>
      <c r="T230" s="68"/>
      <c r="U230" s="124"/>
      <c r="V230" s="284"/>
      <c r="W230" s="124"/>
      <c r="X230" s="124"/>
      <c r="Y230" s="68"/>
      <c r="Z230" s="124"/>
      <c r="AA230" s="284"/>
    </row>
    <row r="231" spans="9:27">
      <c r="I231" s="57" t="str">
        <f t="shared" si="131"/>
        <v>PASSTIPJul-12</v>
      </c>
      <c r="J231" s="76" t="str">
        <f t="shared" si="133"/>
        <v>PASSTIP41091</v>
      </c>
      <c r="K231" s="57" t="s">
        <v>344</v>
      </c>
      <c r="L231" s="73">
        <v>41091</v>
      </c>
      <c r="M231" s="124"/>
      <c r="N231" s="124"/>
      <c r="O231" s="68"/>
      <c r="P231" s="124"/>
      <c r="Q231" s="124"/>
      <c r="R231" s="68"/>
      <c r="S231" s="124"/>
      <c r="T231" s="68"/>
      <c r="U231" s="124"/>
      <c r="V231" s="284"/>
      <c r="W231" s="124"/>
      <c r="X231" s="124"/>
      <c r="Y231" s="68"/>
      <c r="Z231" s="124"/>
      <c r="AA231" s="284"/>
    </row>
    <row r="232" spans="9:27">
      <c r="I232" s="57" t="str">
        <f t="shared" si="131"/>
        <v>PIECEAllJul-12</v>
      </c>
      <c r="J232" s="76" t="str">
        <f t="shared" si="133"/>
        <v>PIECEAll41091</v>
      </c>
      <c r="K232" s="57" t="s">
        <v>345</v>
      </c>
      <c r="L232" s="73">
        <v>41091</v>
      </c>
      <c r="M232" s="124"/>
      <c r="N232" s="124"/>
      <c r="O232" s="68"/>
      <c r="P232" s="124"/>
      <c r="Q232" s="124"/>
      <c r="R232" s="68"/>
      <c r="S232" s="124"/>
      <c r="T232" s="68"/>
      <c r="U232" s="124"/>
      <c r="V232" s="284"/>
      <c r="W232" s="124"/>
      <c r="X232" s="124"/>
      <c r="Y232" s="68"/>
      <c r="Z232" s="124"/>
      <c r="AA232" s="284"/>
    </row>
    <row r="233" spans="9:27">
      <c r="I233" s="57" t="str">
        <f t="shared" si="131"/>
        <v>PIECECPP-FVJul-12</v>
      </c>
      <c r="J233" s="76" t="str">
        <f t="shared" si="133"/>
        <v>PIECECPP-FV41091</v>
      </c>
      <c r="K233" s="57" t="s">
        <v>346</v>
      </c>
      <c r="L233" s="73">
        <v>41091</v>
      </c>
      <c r="M233" s="124"/>
      <c r="N233" s="124"/>
      <c r="O233" s="68"/>
      <c r="P233" s="124"/>
      <c r="Q233" s="124"/>
      <c r="R233" s="68"/>
      <c r="S233" s="124"/>
      <c r="T233" s="68"/>
      <c r="U233" s="124"/>
      <c r="V233" s="284"/>
      <c r="W233" s="124"/>
      <c r="X233" s="124"/>
      <c r="Y233" s="68" t="e">
        <f>W233/X233</f>
        <v>#DIV/0!</v>
      </c>
      <c r="Z233" s="124"/>
      <c r="AA233" s="284"/>
    </row>
    <row r="234" spans="9:27">
      <c r="I234" s="57" t="str">
        <f t="shared" si="131"/>
        <v>PIECEPCITJul-12</v>
      </c>
      <c r="J234" s="76" t="str">
        <f t="shared" si="133"/>
        <v>PIECEPCIT41091</v>
      </c>
      <c r="K234" s="57" t="s">
        <v>347</v>
      </c>
      <c r="L234" s="73">
        <v>41091</v>
      </c>
      <c r="M234" s="124"/>
      <c r="N234" s="124"/>
      <c r="O234" s="68"/>
      <c r="P234" s="124"/>
      <c r="Q234" s="124"/>
      <c r="R234" s="68"/>
      <c r="S234" s="260"/>
      <c r="T234" s="68"/>
      <c r="U234" s="124"/>
      <c r="V234" s="284"/>
      <c r="W234" s="124"/>
      <c r="X234" s="124"/>
      <c r="Y234" s="68"/>
      <c r="Z234" s="124"/>
      <c r="AA234" s="284"/>
    </row>
    <row r="235" spans="9:27">
      <c r="I235" s="57" t="str">
        <f t="shared" si="131"/>
        <v>RiversideA-CRAJul-12</v>
      </c>
      <c r="J235" s="76" t="str">
        <f t="shared" si="133"/>
        <v>RiversideA-CRA41091</v>
      </c>
      <c r="K235" s="57" t="s">
        <v>361</v>
      </c>
      <c r="L235" s="73">
        <v>41091</v>
      </c>
      <c r="M235" s="124"/>
      <c r="N235" s="124"/>
      <c r="O235" s="68"/>
      <c r="P235" s="124"/>
      <c r="Q235" s="124"/>
      <c r="R235" s="68"/>
      <c r="S235" s="124"/>
      <c r="T235" s="68"/>
      <c r="U235" s="124"/>
      <c r="V235" s="284"/>
      <c r="W235" s="124"/>
      <c r="X235" s="124"/>
      <c r="Y235" s="68"/>
      <c r="Z235" s="124"/>
      <c r="AA235" s="284"/>
    </row>
    <row r="236" spans="9:27">
      <c r="I236" s="57" t="str">
        <f t="shared" si="131"/>
        <v>RiversideAllJul-12</v>
      </c>
      <c r="J236" s="76" t="str">
        <f t="shared" si="133"/>
        <v>RiversideAll41091</v>
      </c>
      <c r="K236" s="57" t="s">
        <v>362</v>
      </c>
      <c r="L236" s="73">
        <v>41091</v>
      </c>
      <c r="M236" s="124"/>
      <c r="N236" s="124"/>
      <c r="O236" s="68"/>
      <c r="P236" s="124"/>
      <c r="Q236" s="124"/>
      <c r="R236" s="68"/>
      <c r="S236" s="124"/>
      <c r="T236" s="68"/>
      <c r="U236" s="124"/>
      <c r="V236" s="284"/>
      <c r="W236" s="124"/>
      <c r="X236" s="124"/>
      <c r="Y236" s="68"/>
      <c r="Z236" s="124"/>
      <c r="AA236" s="284"/>
    </row>
    <row r="237" spans="9:27">
      <c r="I237" s="57" t="str">
        <f t="shared" si="131"/>
        <v>TFCCAllJul-12</v>
      </c>
      <c r="J237" s="76" t="str">
        <f t="shared" si="133"/>
        <v>TFCCAll41091</v>
      </c>
      <c r="K237" s="57" t="s">
        <v>366</v>
      </c>
      <c r="L237" s="73">
        <v>41091</v>
      </c>
      <c r="M237" s="124"/>
      <c r="N237" s="124"/>
      <c r="O237" s="68"/>
      <c r="P237" s="124"/>
      <c r="Q237" s="124"/>
      <c r="R237" s="68"/>
      <c r="S237" s="124"/>
      <c r="T237" s="68"/>
      <c r="U237" s="124"/>
      <c r="V237" s="284"/>
      <c r="W237" s="124"/>
      <c r="X237" s="124"/>
      <c r="Y237" s="68" t="e">
        <f>W237/X237</f>
        <v>#DIV/0!</v>
      </c>
      <c r="Z237" s="124"/>
      <c r="AA237" s="284"/>
    </row>
    <row r="238" spans="9:27">
      <c r="I238" s="57" t="str">
        <f t="shared" si="131"/>
        <v>TFCCTIPJul-12</v>
      </c>
      <c r="J238" s="76" t="str">
        <f t="shared" si="133"/>
        <v>TFCCTIP41091</v>
      </c>
      <c r="K238" s="57" t="s">
        <v>365</v>
      </c>
      <c r="L238" s="73">
        <v>41091</v>
      </c>
      <c r="M238" s="124"/>
      <c r="N238" s="124"/>
      <c r="O238" s="68"/>
      <c r="P238" s="124"/>
      <c r="Q238" s="124"/>
      <c r="R238" s="68"/>
      <c r="S238" s="124"/>
      <c r="T238" s="68"/>
      <c r="U238" s="124"/>
      <c r="V238" s="284"/>
      <c r="W238" s="124"/>
      <c r="X238" s="124"/>
      <c r="Y238" s="68" t="e">
        <f>W238/X238</f>
        <v>#DIV/0!</v>
      </c>
      <c r="Z238" s="124"/>
      <c r="AA238" s="284"/>
    </row>
    <row r="239" spans="9:27">
      <c r="I239" s="57" t="str">
        <f t="shared" si="131"/>
        <v>UniversalAllJul-12</v>
      </c>
      <c r="J239" s="76" t="str">
        <f t="shared" si="133"/>
        <v>UniversalAll41091</v>
      </c>
      <c r="K239" s="57" t="s">
        <v>348</v>
      </c>
      <c r="L239" s="73">
        <v>41091</v>
      </c>
      <c r="M239" s="124"/>
      <c r="N239" s="124"/>
      <c r="O239" s="68"/>
      <c r="P239" s="124"/>
      <c r="Q239" s="124"/>
      <c r="R239" s="68"/>
      <c r="S239" s="124"/>
      <c r="T239" s="68"/>
      <c r="U239" s="124"/>
      <c r="V239" s="284"/>
      <c r="W239" s="124"/>
      <c r="X239" s="124"/>
      <c r="Y239" s="68" t="e">
        <f>W239/X239</f>
        <v>#DIV/0!</v>
      </c>
      <c r="Z239" s="124"/>
      <c r="AA239" s="284"/>
    </row>
    <row r="240" spans="9:27">
      <c r="I240" s="57" t="str">
        <f t="shared" si="131"/>
        <v>UniversalCPP-FVJul-12</v>
      </c>
      <c r="J240" s="76" t="str">
        <f t="shared" si="133"/>
        <v>UniversalCPP-FV41091</v>
      </c>
      <c r="K240" s="56" t="s">
        <v>350</v>
      </c>
      <c r="L240" s="73">
        <v>41091</v>
      </c>
      <c r="M240" s="124"/>
      <c r="N240" s="124"/>
      <c r="O240" s="68"/>
      <c r="P240" s="124"/>
      <c r="Q240" s="124"/>
      <c r="R240" s="68"/>
      <c r="S240" s="260"/>
      <c r="T240" s="68"/>
      <c r="U240" s="124"/>
      <c r="V240" s="284"/>
      <c r="W240" s="124"/>
      <c r="X240" s="124"/>
      <c r="Y240" s="68"/>
      <c r="Z240" s="124"/>
      <c r="AA240" s="284"/>
    </row>
    <row r="241" spans="9:27">
      <c r="I241" s="57" t="str">
        <f t="shared" si="131"/>
        <v>UniversalTF-CBTJul-12</v>
      </c>
      <c r="J241" s="76" t="str">
        <f t="shared" si="133"/>
        <v>UniversalTF-CBT41091</v>
      </c>
      <c r="K241" s="57" t="s">
        <v>349</v>
      </c>
      <c r="L241" s="73">
        <v>41091</v>
      </c>
      <c r="M241" s="124"/>
      <c r="N241" s="124"/>
      <c r="O241" s="68"/>
      <c r="P241" s="124"/>
      <c r="Q241" s="124"/>
      <c r="R241" s="68"/>
      <c r="S241" s="124"/>
      <c r="T241" s="68"/>
      <c r="U241" s="124"/>
      <c r="V241" s="284"/>
      <c r="W241" s="124"/>
      <c r="X241" s="124"/>
      <c r="Y241" s="68" t="e">
        <f>W241/X241</f>
        <v>#DIV/0!</v>
      </c>
      <c r="Z241" s="124"/>
      <c r="AA241" s="284"/>
    </row>
    <row r="242" spans="9:27">
      <c r="I242" s="57" t="str">
        <f t="shared" si="131"/>
        <v>UniversalTIPJul-12</v>
      </c>
      <c r="J242" s="76" t="str">
        <f t="shared" si="133"/>
        <v>UniversalTIP41091</v>
      </c>
      <c r="K242" s="57" t="s">
        <v>351</v>
      </c>
      <c r="L242" s="73">
        <v>41091</v>
      </c>
      <c r="M242" s="124"/>
      <c r="N242" s="124"/>
      <c r="O242" s="68"/>
      <c r="P242" s="124"/>
      <c r="Q242" s="124"/>
      <c r="R242" s="68"/>
      <c r="S242" s="260"/>
      <c r="T242" s="68"/>
      <c r="U242" s="124"/>
      <c r="V242" s="284"/>
      <c r="W242" s="124"/>
      <c r="X242" s="124"/>
      <c r="Y242" s="68"/>
      <c r="Z242" s="124"/>
      <c r="AA242" s="284"/>
    </row>
    <row r="243" spans="9:27">
      <c r="I243" s="57" t="str">
        <f t="shared" si="131"/>
        <v>Youth VillagesAllJul-12</v>
      </c>
      <c r="J243" s="76" t="str">
        <f t="shared" si="133"/>
        <v>Youth VillagesAll41091</v>
      </c>
      <c r="K243" s="57" t="s">
        <v>352</v>
      </c>
      <c r="L243" s="73">
        <v>41091</v>
      </c>
      <c r="M243" s="124"/>
      <c r="N243" s="124"/>
      <c r="O243" s="68"/>
      <c r="P243" s="124"/>
      <c r="Q243" s="124"/>
      <c r="R243" s="68"/>
      <c r="S243" s="124"/>
      <c r="T243" s="68"/>
      <c r="U243" s="124"/>
      <c r="V243" s="284"/>
      <c r="W243" s="124">
        <v>3</v>
      </c>
      <c r="X243" s="124">
        <v>4</v>
      </c>
      <c r="Y243" s="68">
        <f>W243/X243</f>
        <v>0.75</v>
      </c>
      <c r="Z243" s="124"/>
      <c r="AA243" s="284">
        <v>0.82499999999999996</v>
      </c>
    </row>
    <row r="244" spans="9:27">
      <c r="I244" s="57" t="str">
        <f t="shared" si="131"/>
        <v>Youth VillagesMSTJul-12</v>
      </c>
      <c r="J244" s="76" t="str">
        <f t="shared" si="133"/>
        <v>Youth VillagesMST41091</v>
      </c>
      <c r="K244" s="57" t="s">
        <v>353</v>
      </c>
      <c r="L244" s="73">
        <v>41091</v>
      </c>
      <c r="M244" s="124"/>
      <c r="N244" s="124"/>
      <c r="O244" s="68"/>
      <c r="P244" s="124"/>
      <c r="Q244" s="124"/>
      <c r="R244" s="68"/>
      <c r="S244" s="124"/>
      <c r="T244" s="68"/>
      <c r="U244" s="124"/>
      <c r="V244" s="284">
        <v>0.82499999999999996</v>
      </c>
      <c r="W244" s="124">
        <v>3</v>
      </c>
      <c r="X244" s="124">
        <v>4</v>
      </c>
      <c r="Y244" s="68">
        <f>W244/X244</f>
        <v>0.75</v>
      </c>
      <c r="Z244" s="124"/>
      <c r="AA244" s="284">
        <v>0.82499999999999996</v>
      </c>
    </row>
    <row r="245" spans="9:27">
      <c r="I245" s="57" t="str">
        <f>K245&amp;"Jul-12"</f>
        <v>Youth VillagesMST-PSBJul-12</v>
      </c>
      <c r="J245" s="76" t="str">
        <f t="shared" si="133"/>
        <v>Youth VillagesMST-PSB41091</v>
      </c>
      <c r="K245" s="57" t="s">
        <v>354</v>
      </c>
      <c r="L245" s="73">
        <v>41091</v>
      </c>
      <c r="M245" s="124"/>
      <c r="N245" s="124"/>
      <c r="O245" s="68"/>
      <c r="P245" s="124"/>
      <c r="Q245" s="124"/>
      <c r="R245" s="68"/>
      <c r="S245" s="260"/>
      <c r="T245" s="68"/>
      <c r="U245" s="124"/>
      <c r="V245" s="284"/>
      <c r="W245" s="124"/>
      <c r="X245" s="124"/>
      <c r="Y245" s="68"/>
      <c r="Z245" s="124"/>
      <c r="AA245" s="284"/>
    </row>
    <row r="246" spans="9:27">
      <c r="I246" s="57" t="str">
        <f t="shared" ref="I246:I300" si="135">K246&amp;"Aug-12"</f>
        <v>Adoptions TogetherAllAug-12</v>
      </c>
      <c r="J246" s="76" t="str">
        <f t="shared" si="133"/>
        <v>Adoptions TogetherAll41122</v>
      </c>
      <c r="K246" s="57" t="s">
        <v>318</v>
      </c>
      <c r="L246" s="73">
        <v>41122</v>
      </c>
      <c r="M246" s="124">
        <v>1</v>
      </c>
      <c r="N246" s="124">
        <v>2.5</v>
      </c>
      <c r="O246" s="68">
        <f t="shared" ref="O246:O263" si="136">M246/N246</f>
        <v>0.4</v>
      </c>
      <c r="P246" s="124">
        <v>2</v>
      </c>
      <c r="Q246" s="124"/>
      <c r="R246" s="68" t="e">
        <f>P246/Q246</f>
        <v>#DIV/0!</v>
      </c>
      <c r="S246" s="124">
        <v>14.5</v>
      </c>
      <c r="T246" s="68">
        <f>Q246/S246</f>
        <v>0</v>
      </c>
      <c r="U246" s="124"/>
      <c r="V246" s="284"/>
      <c r="W246" s="124"/>
      <c r="X246" s="124"/>
      <c r="Y246" s="68" t="e">
        <f t="shared" ref="Y246:Y262" si="137">W246/X246</f>
        <v>#DIV/0!</v>
      </c>
      <c r="Z246" s="124"/>
      <c r="AA246" s="284"/>
    </row>
    <row r="247" spans="9:27">
      <c r="I247" s="57" t="str">
        <f t="shared" si="135"/>
        <v>Adoptions TogetherCPP-FVAug-12</v>
      </c>
      <c r="J247" s="76" t="str">
        <f t="shared" si="133"/>
        <v>Adoptions TogetherCPP-FV41122</v>
      </c>
      <c r="K247" s="57" t="s">
        <v>317</v>
      </c>
      <c r="L247" s="73">
        <v>41122</v>
      </c>
      <c r="M247" s="124">
        <v>1</v>
      </c>
      <c r="N247" s="124">
        <v>2.5</v>
      </c>
      <c r="O247" s="68">
        <f t="shared" si="136"/>
        <v>0.4</v>
      </c>
      <c r="P247" s="124">
        <v>2</v>
      </c>
      <c r="Q247" s="124"/>
      <c r="R247" s="68" t="e">
        <f>P247/Q247</f>
        <v>#DIV/0!</v>
      </c>
      <c r="S247" s="124">
        <v>14.5</v>
      </c>
      <c r="T247" s="68">
        <f>Q247/S247</f>
        <v>0</v>
      </c>
      <c r="U247" s="124"/>
      <c r="V247" s="284"/>
      <c r="W247" s="124"/>
      <c r="X247" s="124"/>
      <c r="Y247" s="68" t="e">
        <f t="shared" si="137"/>
        <v>#DIV/0!</v>
      </c>
      <c r="Z247" s="124"/>
      <c r="AA247" s="284"/>
    </row>
    <row r="248" spans="9:27">
      <c r="I248" s="57" t="str">
        <f t="shared" si="135"/>
        <v>All A-CRA ProvidersA-CRAAug-12</v>
      </c>
      <c r="J248" s="76" t="str">
        <f t="shared" si="133"/>
        <v>All A-CRA ProvidersA-CRA41122</v>
      </c>
      <c r="K248" s="57" t="s">
        <v>379</v>
      </c>
      <c r="L248" s="73">
        <v>41122</v>
      </c>
      <c r="M248" s="258">
        <v>0</v>
      </c>
      <c r="N248" s="258">
        <v>0</v>
      </c>
      <c r="O248" s="68" t="e">
        <f t="shared" si="136"/>
        <v>#DIV/0!</v>
      </c>
      <c r="P248" s="258">
        <v>0</v>
      </c>
      <c r="Q248" s="258">
        <v>0</v>
      </c>
      <c r="R248" s="68"/>
      <c r="S248" s="258">
        <v>0</v>
      </c>
      <c r="T248" s="68" t="e">
        <f>Q248/S248</f>
        <v>#DIV/0!</v>
      </c>
      <c r="U248" s="258">
        <v>0</v>
      </c>
      <c r="V248" s="284"/>
      <c r="W248" s="258">
        <v>0</v>
      </c>
      <c r="X248" s="258">
        <v>0</v>
      </c>
      <c r="Y248" s="68" t="e">
        <f t="shared" si="137"/>
        <v>#DIV/0!</v>
      </c>
      <c r="Z248" s="258">
        <v>0</v>
      </c>
      <c r="AA248" s="284">
        <v>0</v>
      </c>
    </row>
    <row r="249" spans="9:27">
      <c r="I249" s="57" t="str">
        <f t="shared" si="135"/>
        <v>All CPP-FV ProvidersCPP-FVAug-12</v>
      </c>
      <c r="J249" s="57" t="str">
        <f t="shared" si="133"/>
        <v>All CPP-FV ProvidersCPP-FV41122</v>
      </c>
      <c r="K249" s="57" t="s">
        <v>373</v>
      </c>
      <c r="L249" s="73">
        <v>41122</v>
      </c>
      <c r="M249" s="258">
        <v>2.5</v>
      </c>
      <c r="N249" s="258">
        <v>4</v>
      </c>
      <c r="O249" s="68">
        <f t="shared" si="136"/>
        <v>0.625</v>
      </c>
      <c r="P249" s="258">
        <v>4</v>
      </c>
      <c r="Q249" s="258">
        <v>29</v>
      </c>
      <c r="R249" s="68">
        <f>P249/Q249</f>
        <v>0.13793103448275862</v>
      </c>
      <c r="S249" s="258">
        <v>29</v>
      </c>
      <c r="T249" s="68">
        <f>Q249/S249</f>
        <v>1</v>
      </c>
      <c r="U249" s="258">
        <v>0</v>
      </c>
      <c r="V249" s="284"/>
      <c r="W249" s="258">
        <v>0</v>
      </c>
      <c r="X249" s="258">
        <v>0</v>
      </c>
      <c r="Y249" s="68" t="e">
        <f t="shared" si="137"/>
        <v>#DIV/0!</v>
      </c>
      <c r="Z249" s="258">
        <v>0</v>
      </c>
      <c r="AA249" s="284">
        <v>0</v>
      </c>
    </row>
    <row r="250" spans="9:27">
      <c r="I250" s="57" t="str">
        <f t="shared" si="135"/>
        <v>All FFT ProvidersFFTAug-12</v>
      </c>
      <c r="J250" s="76" t="str">
        <f t="shared" si="133"/>
        <v>All FFT ProvidersFFT41122</v>
      </c>
      <c r="K250" s="57" t="s">
        <v>372</v>
      </c>
      <c r="L250" s="73">
        <v>41122</v>
      </c>
      <c r="M250" s="258">
        <v>0</v>
      </c>
      <c r="N250" s="258">
        <v>0</v>
      </c>
      <c r="O250" s="68" t="e">
        <f t="shared" si="136"/>
        <v>#DIV/0!</v>
      </c>
      <c r="P250" s="258">
        <v>2</v>
      </c>
      <c r="Q250" s="258">
        <v>0</v>
      </c>
      <c r="R250" s="68" t="e">
        <f>P250/Q250</f>
        <v>#DIV/0!</v>
      </c>
      <c r="S250" s="258">
        <v>0</v>
      </c>
      <c r="T250" s="68" t="e">
        <f>P250/S250</f>
        <v>#DIV/0!</v>
      </c>
      <c r="U250" s="258">
        <v>0</v>
      </c>
      <c r="V250" s="284">
        <v>0</v>
      </c>
      <c r="W250" s="258">
        <v>0</v>
      </c>
      <c r="X250" s="258">
        <v>0</v>
      </c>
      <c r="Y250" s="68" t="e">
        <f t="shared" si="137"/>
        <v>#DIV/0!</v>
      </c>
      <c r="Z250" s="258">
        <v>0</v>
      </c>
      <c r="AA250" s="284">
        <v>0</v>
      </c>
    </row>
    <row r="251" spans="9:27">
      <c r="I251" s="57" t="str">
        <f t="shared" si="135"/>
        <v>All MST ProvidersMSTAug-12</v>
      </c>
      <c r="J251" s="76" t="str">
        <f t="shared" si="133"/>
        <v>All MST ProvidersMST41122</v>
      </c>
      <c r="K251" s="57" t="s">
        <v>374</v>
      </c>
      <c r="L251" s="73">
        <v>41122</v>
      </c>
      <c r="M251" s="258">
        <v>9.5</v>
      </c>
      <c r="N251" s="258">
        <v>10</v>
      </c>
      <c r="O251" s="68">
        <f t="shared" si="136"/>
        <v>0.95</v>
      </c>
      <c r="P251" s="258">
        <v>29</v>
      </c>
      <c r="Q251" s="258">
        <v>0</v>
      </c>
      <c r="R251" s="68"/>
      <c r="S251" s="258">
        <v>45</v>
      </c>
      <c r="T251" s="68">
        <f t="shared" ref="T251:T263" si="138">Q251/S251</f>
        <v>0</v>
      </c>
      <c r="U251" s="258">
        <v>0</v>
      </c>
      <c r="V251" s="284">
        <v>0.82499999999999996</v>
      </c>
      <c r="W251" s="258">
        <v>5</v>
      </c>
      <c r="X251" s="258">
        <v>10</v>
      </c>
      <c r="Y251" s="68">
        <f t="shared" si="137"/>
        <v>0.5</v>
      </c>
      <c r="Z251" s="258">
        <v>0</v>
      </c>
      <c r="AA251" s="284">
        <v>0.82499999999999996</v>
      </c>
    </row>
    <row r="252" spans="9:27">
      <c r="I252" s="57" t="str">
        <f t="shared" si="135"/>
        <v>All MST-PSB ProvidersMST-PSBAug-12</v>
      </c>
      <c r="J252" s="76" t="str">
        <f t="shared" si="133"/>
        <v>All MST-PSB ProvidersMST-PSB41122</v>
      </c>
      <c r="K252" s="57" t="s">
        <v>375</v>
      </c>
      <c r="L252" s="73">
        <v>41122</v>
      </c>
      <c r="M252" s="258">
        <v>0.5</v>
      </c>
      <c r="N252" s="258">
        <v>5</v>
      </c>
      <c r="O252" s="68">
        <f t="shared" si="136"/>
        <v>0.1</v>
      </c>
      <c r="P252" s="258">
        <v>2</v>
      </c>
      <c r="Q252" s="258">
        <v>0</v>
      </c>
      <c r="R252" s="68" t="e">
        <f>P252/Q252</f>
        <v>#DIV/0!</v>
      </c>
      <c r="S252" s="258">
        <v>9</v>
      </c>
      <c r="T252" s="68">
        <f t="shared" si="138"/>
        <v>0</v>
      </c>
      <c r="U252" s="258">
        <v>0</v>
      </c>
      <c r="V252" s="284">
        <v>0</v>
      </c>
      <c r="W252" s="258">
        <v>0</v>
      </c>
      <c r="X252" s="258">
        <v>0</v>
      </c>
      <c r="Y252" s="68" t="e">
        <f t="shared" si="137"/>
        <v>#DIV/0!</v>
      </c>
      <c r="Z252" s="258">
        <v>0</v>
      </c>
      <c r="AA252" s="284">
        <v>0</v>
      </c>
    </row>
    <row r="253" spans="9:27">
      <c r="I253" s="57" t="str">
        <f t="shared" si="135"/>
        <v>All PCIT ProvidersPCITAug-12</v>
      </c>
      <c r="J253" s="76" t="str">
        <f t="shared" si="133"/>
        <v>All PCIT ProvidersPCIT41122</v>
      </c>
      <c r="K253" s="57" t="s">
        <v>376</v>
      </c>
      <c r="L253" s="73">
        <v>41122</v>
      </c>
      <c r="M253" s="258">
        <v>3.3</v>
      </c>
      <c r="N253" s="258">
        <v>3.3</v>
      </c>
      <c r="O253" s="68">
        <f t="shared" si="136"/>
        <v>1</v>
      </c>
      <c r="P253" s="258">
        <v>8</v>
      </c>
      <c r="Q253" s="258">
        <v>23</v>
      </c>
      <c r="R253" s="68"/>
      <c r="S253" s="258">
        <v>23</v>
      </c>
      <c r="T253" s="68">
        <f t="shared" si="138"/>
        <v>1</v>
      </c>
      <c r="U253" s="258">
        <v>0</v>
      </c>
      <c r="V253" s="284"/>
      <c r="W253" s="258">
        <v>0</v>
      </c>
      <c r="X253" s="258">
        <v>4</v>
      </c>
      <c r="Y253" s="68">
        <f t="shared" si="137"/>
        <v>0</v>
      </c>
      <c r="Z253" s="258">
        <v>0</v>
      </c>
      <c r="AA253" s="284">
        <v>0</v>
      </c>
    </row>
    <row r="254" spans="9:27">
      <c r="I254" s="57" t="str">
        <f t="shared" si="135"/>
        <v>All TF-CBT ProvidersTF-CBTAug-12</v>
      </c>
      <c r="J254" s="76" t="str">
        <f t="shared" si="133"/>
        <v>All TF-CBT ProvidersTF-CBT41122</v>
      </c>
      <c r="K254" s="57" t="s">
        <v>377</v>
      </c>
      <c r="L254" s="73">
        <v>41122</v>
      </c>
      <c r="M254" s="258">
        <v>19</v>
      </c>
      <c r="N254" s="258">
        <v>15</v>
      </c>
      <c r="O254" s="68">
        <f t="shared" si="136"/>
        <v>1.2666666666666666</v>
      </c>
      <c r="P254" s="258">
        <v>0</v>
      </c>
      <c r="Q254" s="258">
        <v>17</v>
      </c>
      <c r="R254" s="68"/>
      <c r="S254" s="258">
        <v>74.5</v>
      </c>
      <c r="T254" s="68">
        <f t="shared" si="138"/>
        <v>0.22818791946308725</v>
      </c>
      <c r="U254" s="258">
        <v>0</v>
      </c>
      <c r="V254" s="284"/>
      <c r="W254" s="258">
        <v>0</v>
      </c>
      <c r="X254" s="258">
        <v>0</v>
      </c>
      <c r="Y254" s="68" t="e">
        <f t="shared" si="137"/>
        <v>#DIV/0!</v>
      </c>
      <c r="Z254" s="258">
        <v>0</v>
      </c>
      <c r="AA254" s="284">
        <v>0</v>
      </c>
    </row>
    <row r="255" spans="9:27">
      <c r="I255" s="57" t="str">
        <f t="shared" si="135"/>
        <v>All TIP ProvidersTIPAug-12</v>
      </c>
      <c r="J255" s="76" t="str">
        <f t="shared" si="133"/>
        <v>All TIP ProvidersTIP41122</v>
      </c>
      <c r="K255" s="57" t="s">
        <v>378</v>
      </c>
      <c r="L255" s="73">
        <v>41122</v>
      </c>
      <c r="M255" s="258">
        <v>0</v>
      </c>
      <c r="N255" s="258">
        <v>0</v>
      </c>
      <c r="O255" s="68" t="e">
        <f t="shared" si="136"/>
        <v>#DIV/0!</v>
      </c>
      <c r="P255" s="258">
        <v>0</v>
      </c>
      <c r="Q255" s="258">
        <v>0</v>
      </c>
      <c r="R255" s="68"/>
      <c r="S255" s="258">
        <v>0</v>
      </c>
      <c r="T255" s="68" t="e">
        <f t="shared" si="138"/>
        <v>#DIV/0!</v>
      </c>
      <c r="U255" s="124">
        <v>0</v>
      </c>
      <c r="V255" s="284"/>
      <c r="W255" s="258">
        <v>0</v>
      </c>
      <c r="X255" s="258">
        <v>0</v>
      </c>
      <c r="Y255" s="68" t="e">
        <f t="shared" si="137"/>
        <v>#DIV/0!</v>
      </c>
      <c r="Z255" s="124"/>
      <c r="AA255" s="284">
        <v>0</v>
      </c>
    </row>
    <row r="256" spans="9:27">
      <c r="I256" s="57" t="str">
        <f t="shared" si="135"/>
        <v>AllAllAug-12</v>
      </c>
      <c r="J256" s="76" t="str">
        <f t="shared" si="133"/>
        <v>AllAll41122</v>
      </c>
      <c r="K256" s="57" t="s">
        <v>367</v>
      </c>
      <c r="L256" s="73">
        <v>41122</v>
      </c>
      <c r="M256" s="124">
        <v>34.799999999999997</v>
      </c>
      <c r="N256" s="124">
        <v>37.299999999999997</v>
      </c>
      <c r="O256" s="68">
        <f t="shared" si="136"/>
        <v>0.93297587131367288</v>
      </c>
      <c r="P256" s="124">
        <v>45</v>
      </c>
      <c r="Q256" s="124">
        <v>69</v>
      </c>
      <c r="R256" s="68">
        <f>P256/Q256</f>
        <v>0.65217391304347827</v>
      </c>
      <c r="S256" s="124">
        <v>180.5</v>
      </c>
      <c r="T256" s="68">
        <f t="shared" si="138"/>
        <v>0.38227146814404434</v>
      </c>
      <c r="U256" s="124">
        <v>0</v>
      </c>
      <c r="V256" s="284"/>
      <c r="W256" s="124">
        <v>5</v>
      </c>
      <c r="X256" s="124">
        <v>14</v>
      </c>
      <c r="Y256" s="68">
        <f t="shared" si="137"/>
        <v>0.35714285714285715</v>
      </c>
      <c r="Z256" s="124">
        <v>0</v>
      </c>
      <c r="AA256" s="284">
        <v>0.82499999999999996</v>
      </c>
    </row>
    <row r="257" spans="9:27">
      <c r="I257" s="57" t="str">
        <f t="shared" si="135"/>
        <v>Community ConnectionsAllAug-12</v>
      </c>
      <c r="J257" s="76" t="str">
        <f t="shared" si="133"/>
        <v>Community ConnectionsAll41122</v>
      </c>
      <c r="K257" s="57" t="s">
        <v>319</v>
      </c>
      <c r="L257" s="73">
        <v>41122</v>
      </c>
      <c r="M257" s="124">
        <v>6</v>
      </c>
      <c r="N257" s="124">
        <v>4</v>
      </c>
      <c r="O257" s="68">
        <f t="shared" si="136"/>
        <v>1.5</v>
      </c>
      <c r="P257" s="124">
        <v>2</v>
      </c>
      <c r="Q257" s="124">
        <v>0</v>
      </c>
      <c r="R257" s="68" t="e">
        <f>P257/Q257</f>
        <v>#DIV/0!</v>
      </c>
      <c r="S257" s="124">
        <v>20</v>
      </c>
      <c r="T257" s="68">
        <f t="shared" si="138"/>
        <v>0</v>
      </c>
      <c r="U257" s="124">
        <v>0</v>
      </c>
      <c r="V257" s="284"/>
      <c r="W257" s="124">
        <v>0</v>
      </c>
      <c r="X257" s="124">
        <v>0</v>
      </c>
      <c r="Y257" s="68" t="e">
        <f t="shared" si="137"/>
        <v>#DIV/0!</v>
      </c>
      <c r="Z257" s="124">
        <v>0</v>
      </c>
      <c r="AA257" s="284">
        <v>0</v>
      </c>
    </row>
    <row r="258" spans="9:27">
      <c r="I258" s="57" t="str">
        <f t="shared" si="135"/>
        <v>Community ConnectionsFFTAug-12</v>
      </c>
      <c r="J258" s="204" t="str">
        <f t="shared" si="133"/>
        <v>Community ConnectionsFFT41122</v>
      </c>
      <c r="K258" s="57" t="s">
        <v>321</v>
      </c>
      <c r="L258" s="73">
        <v>41122</v>
      </c>
      <c r="M258" s="124"/>
      <c r="N258" s="124"/>
      <c r="O258" s="68" t="e">
        <f t="shared" si="136"/>
        <v>#DIV/0!</v>
      </c>
      <c r="P258" s="124">
        <v>2</v>
      </c>
      <c r="Q258" s="124"/>
      <c r="R258" s="68"/>
      <c r="S258" s="124">
        <v>0</v>
      </c>
      <c r="T258" s="68" t="e">
        <f t="shared" si="138"/>
        <v>#DIV/0!</v>
      </c>
      <c r="U258" s="124"/>
      <c r="V258" s="284"/>
      <c r="W258" s="124"/>
      <c r="X258" s="124"/>
      <c r="Y258" s="68" t="e">
        <f t="shared" si="137"/>
        <v>#DIV/0!</v>
      </c>
      <c r="Z258" s="124"/>
      <c r="AA258" s="284"/>
    </row>
    <row r="259" spans="9:27">
      <c r="I259" s="57" t="str">
        <f t="shared" si="135"/>
        <v>Community ConnectionsTF-CBTAug-12</v>
      </c>
      <c r="J259" s="76" t="str">
        <f t="shared" si="133"/>
        <v>Community ConnectionsTF-CBT41122</v>
      </c>
      <c r="K259" s="57" t="s">
        <v>320</v>
      </c>
      <c r="L259" s="73">
        <v>41122</v>
      </c>
      <c r="M259" s="124">
        <v>6</v>
      </c>
      <c r="N259" s="124">
        <v>4</v>
      </c>
      <c r="O259" s="68">
        <f t="shared" si="136"/>
        <v>1.5</v>
      </c>
      <c r="P259" s="124"/>
      <c r="Q259" s="124"/>
      <c r="R259" s="68" t="e">
        <f>P259/Q259</f>
        <v>#DIV/0!</v>
      </c>
      <c r="S259" s="124">
        <v>20</v>
      </c>
      <c r="T259" s="68">
        <f t="shared" si="138"/>
        <v>0</v>
      </c>
      <c r="U259" s="124"/>
      <c r="V259" s="284"/>
      <c r="W259" s="124"/>
      <c r="X259" s="124"/>
      <c r="Y259" s="68" t="e">
        <f t="shared" si="137"/>
        <v>#DIV/0!</v>
      </c>
      <c r="Z259" s="124"/>
      <c r="AA259" s="284"/>
    </row>
    <row r="260" spans="9:27">
      <c r="I260" s="57" t="str">
        <f t="shared" si="135"/>
        <v>Community ConnectionsTIPAug-12</v>
      </c>
      <c r="J260" s="204" t="str">
        <f t="shared" si="133"/>
        <v>Community ConnectionsTIP41122</v>
      </c>
      <c r="K260" s="57" t="s">
        <v>322</v>
      </c>
      <c r="L260" s="73">
        <v>41122</v>
      </c>
      <c r="M260" s="124"/>
      <c r="N260" s="124"/>
      <c r="O260" s="68" t="e">
        <f t="shared" si="136"/>
        <v>#DIV/0!</v>
      </c>
      <c r="P260" s="124"/>
      <c r="Q260" s="124"/>
      <c r="R260" s="68"/>
      <c r="S260" s="124"/>
      <c r="T260" s="68" t="e">
        <f t="shared" si="138"/>
        <v>#DIV/0!</v>
      </c>
      <c r="U260" s="124"/>
      <c r="V260" s="284"/>
      <c r="W260" s="124"/>
      <c r="X260" s="124"/>
      <c r="Y260" s="68" t="e">
        <f t="shared" si="137"/>
        <v>#DIV/0!</v>
      </c>
      <c r="Z260" s="124"/>
      <c r="AA260" s="284"/>
    </row>
    <row r="261" spans="9:27">
      <c r="I261" s="57" t="str">
        <f t="shared" si="135"/>
        <v>Federal CityA-CRAAug-12</v>
      </c>
      <c r="J261" s="76" t="str">
        <f t="shared" si="133"/>
        <v>Federal CityA-CRA41122</v>
      </c>
      <c r="K261" s="57" t="s">
        <v>360</v>
      </c>
      <c r="L261" s="73">
        <v>41122</v>
      </c>
      <c r="M261" s="124"/>
      <c r="N261" s="124"/>
      <c r="O261" s="68" t="e">
        <f t="shared" si="136"/>
        <v>#DIV/0!</v>
      </c>
      <c r="P261" s="124"/>
      <c r="Q261" s="124"/>
      <c r="R261" s="68" t="e">
        <f>P261/Q261</f>
        <v>#DIV/0!</v>
      </c>
      <c r="S261" s="124"/>
      <c r="T261" s="68" t="e">
        <f t="shared" si="138"/>
        <v>#DIV/0!</v>
      </c>
      <c r="U261" s="124"/>
      <c r="V261" s="284"/>
      <c r="W261" s="124"/>
      <c r="X261" s="124"/>
      <c r="Y261" s="68" t="e">
        <f t="shared" si="137"/>
        <v>#DIV/0!</v>
      </c>
      <c r="Z261" s="124"/>
      <c r="AA261" s="284"/>
    </row>
    <row r="262" spans="9:27">
      <c r="I262" s="57" t="str">
        <f t="shared" si="135"/>
        <v>Federal CityAllAug-12</v>
      </c>
      <c r="J262" s="76" t="str">
        <f t="shared" si="133"/>
        <v>Federal CityAll41122</v>
      </c>
      <c r="K262" s="57" t="s">
        <v>359</v>
      </c>
      <c r="L262" s="73">
        <v>41122</v>
      </c>
      <c r="M262" s="124"/>
      <c r="N262" s="124"/>
      <c r="O262" s="68" t="e">
        <f t="shared" si="136"/>
        <v>#DIV/0!</v>
      </c>
      <c r="P262" s="124"/>
      <c r="Q262" s="124"/>
      <c r="R262" s="68" t="e">
        <f>P262/Q262</f>
        <v>#DIV/0!</v>
      </c>
      <c r="S262" s="124"/>
      <c r="T262" s="68" t="e">
        <f t="shared" si="138"/>
        <v>#DIV/0!</v>
      </c>
      <c r="U262" s="124"/>
      <c r="V262" s="284"/>
      <c r="W262" s="124"/>
      <c r="X262" s="124"/>
      <c r="Y262" s="68" t="e">
        <f t="shared" si="137"/>
        <v>#DIV/0!</v>
      </c>
      <c r="Z262" s="124"/>
      <c r="AA262" s="284"/>
    </row>
    <row r="263" spans="9:27">
      <c r="I263" s="57" t="str">
        <f t="shared" si="135"/>
        <v>First Home CareAllAug-12</v>
      </c>
      <c r="J263" s="76" t="str">
        <f t="shared" si="133"/>
        <v>First Home CareAll41122</v>
      </c>
      <c r="K263" s="57" t="s">
        <v>323</v>
      </c>
      <c r="L263" s="73">
        <v>41122</v>
      </c>
      <c r="M263" s="124">
        <v>6</v>
      </c>
      <c r="N263" s="124">
        <v>4</v>
      </c>
      <c r="O263" s="68">
        <f t="shared" si="136"/>
        <v>1.5</v>
      </c>
      <c r="P263" s="124">
        <v>0</v>
      </c>
      <c r="Q263" s="124">
        <v>0</v>
      </c>
      <c r="R263" s="68" t="e">
        <f>P263/Q263</f>
        <v>#DIV/0!</v>
      </c>
      <c r="S263" s="124">
        <v>27.5</v>
      </c>
      <c r="T263" s="68">
        <f t="shared" si="138"/>
        <v>0</v>
      </c>
      <c r="U263" s="124"/>
      <c r="V263" s="284"/>
      <c r="W263" s="124">
        <v>0</v>
      </c>
      <c r="X263" s="124">
        <v>0</v>
      </c>
      <c r="Y263" s="68"/>
      <c r="Z263" s="260"/>
      <c r="AA263" s="284">
        <v>0</v>
      </c>
    </row>
    <row r="264" spans="9:27">
      <c r="I264" s="57" t="str">
        <f t="shared" si="135"/>
        <v>First Home CareFFTAug-12</v>
      </c>
      <c r="J264" s="76" t="str">
        <f t="shared" si="133"/>
        <v>First Home CareFFT41122</v>
      </c>
      <c r="K264" s="57" t="s">
        <v>325</v>
      </c>
      <c r="L264" s="73">
        <v>41122</v>
      </c>
      <c r="M264" s="124"/>
      <c r="N264" s="124"/>
      <c r="O264" s="68"/>
      <c r="P264" s="124"/>
      <c r="Q264" s="124"/>
      <c r="R264" s="68"/>
      <c r="S264" s="124"/>
      <c r="T264" s="68"/>
      <c r="U264" s="258"/>
      <c r="V264" s="284"/>
      <c r="W264" s="124"/>
      <c r="X264" s="124"/>
      <c r="Y264" s="68"/>
      <c r="Z264" s="124"/>
      <c r="AA264" s="284"/>
    </row>
    <row r="265" spans="9:27">
      <c r="I265" s="57" t="str">
        <f t="shared" si="135"/>
        <v>First Home CareTF-CBTAug-12</v>
      </c>
      <c r="J265" s="76" t="str">
        <f t="shared" si="133"/>
        <v>First Home CareTF-CBT41122</v>
      </c>
      <c r="K265" s="57" t="s">
        <v>324</v>
      </c>
      <c r="L265" s="73">
        <v>41122</v>
      </c>
      <c r="M265" s="124">
        <v>6</v>
      </c>
      <c r="N265" s="124">
        <v>4</v>
      </c>
      <c r="O265" s="68">
        <f>M265/N265</f>
        <v>1.5</v>
      </c>
      <c r="P265" s="124"/>
      <c r="Q265" s="124"/>
      <c r="R265" s="68" t="e">
        <f>P265/Q265</f>
        <v>#DIV/0!</v>
      </c>
      <c r="S265" s="124">
        <v>27.5</v>
      </c>
      <c r="T265" s="68">
        <f>Q265/S265</f>
        <v>0</v>
      </c>
      <c r="U265" s="124"/>
      <c r="V265" s="284"/>
      <c r="W265" s="124"/>
      <c r="X265" s="124"/>
      <c r="Y265" s="68" t="e">
        <f>W265/X265</f>
        <v>#DIV/0!</v>
      </c>
      <c r="Z265" s="124"/>
      <c r="AA265" s="284"/>
    </row>
    <row r="266" spans="9:27">
      <c r="I266" s="57" t="str">
        <f t="shared" si="135"/>
        <v>First Home CareTIPAug-12</v>
      </c>
      <c r="J266" s="76" t="str">
        <f t="shared" si="133"/>
        <v>First Home CareTIP41122</v>
      </c>
      <c r="K266" s="57" t="s">
        <v>330</v>
      </c>
      <c r="L266" s="73">
        <v>41122</v>
      </c>
      <c r="M266" s="124"/>
      <c r="N266" s="124"/>
      <c r="O266" s="68"/>
      <c r="P266" s="124"/>
      <c r="Q266" s="124"/>
      <c r="R266" s="68"/>
      <c r="S266" s="124"/>
      <c r="T266" s="68"/>
      <c r="U266" s="258"/>
      <c r="V266" s="284"/>
      <c r="W266" s="124"/>
      <c r="X266" s="124"/>
      <c r="Y266" s="68"/>
      <c r="Z266" s="124"/>
      <c r="AA266" s="284"/>
    </row>
    <row r="267" spans="9:27">
      <c r="I267" s="57" t="str">
        <f t="shared" si="135"/>
        <v>FPSAllAug-12</v>
      </c>
      <c r="J267" s="76" t="str">
        <f t="shared" si="133"/>
        <v>FPSAll41122</v>
      </c>
      <c r="K267" s="57" t="s">
        <v>355</v>
      </c>
      <c r="L267" s="73">
        <v>41122</v>
      </c>
      <c r="M267" s="124"/>
      <c r="N267" s="124"/>
      <c r="O267" s="68"/>
      <c r="P267" s="124"/>
      <c r="Q267" s="124"/>
      <c r="R267" s="68"/>
      <c r="S267" s="124"/>
      <c r="T267" s="68"/>
      <c r="U267" s="124"/>
      <c r="V267" s="284"/>
      <c r="W267" s="124"/>
      <c r="X267" s="124"/>
      <c r="Y267" s="68" t="e">
        <f>W267/X267</f>
        <v>#DIV/0!</v>
      </c>
      <c r="Z267" s="124"/>
      <c r="AA267" s="284"/>
    </row>
    <row r="268" spans="9:27">
      <c r="I268" s="57" t="str">
        <f t="shared" si="135"/>
        <v>FPSTIPAug-12</v>
      </c>
      <c r="J268" s="76" t="str">
        <f t="shared" si="133"/>
        <v>FPSTIP41122</v>
      </c>
      <c r="K268" s="57" t="s">
        <v>356</v>
      </c>
      <c r="L268" s="73">
        <v>41122</v>
      </c>
      <c r="M268" s="124"/>
      <c r="N268" s="124"/>
      <c r="O268" s="68"/>
      <c r="P268" s="124"/>
      <c r="Q268" s="124"/>
      <c r="R268" s="68"/>
      <c r="S268" s="124"/>
      <c r="T268" s="68"/>
      <c r="U268" s="124"/>
      <c r="V268" s="284"/>
      <c r="W268" s="124"/>
      <c r="X268" s="124"/>
      <c r="Y268" s="68" t="e">
        <f>W268/X268</f>
        <v>#DIV/0!</v>
      </c>
      <c r="Z268" s="124"/>
      <c r="AA268" s="284"/>
    </row>
    <row r="269" spans="9:27">
      <c r="I269" s="57" t="str">
        <f t="shared" si="135"/>
        <v>HillcrestA-CRAAug-12</v>
      </c>
      <c r="J269" s="76" t="str">
        <f t="shared" si="133"/>
        <v>HillcrestA-CRA41122</v>
      </c>
      <c r="K269" s="57" t="s">
        <v>336</v>
      </c>
      <c r="L269" s="73">
        <v>41122</v>
      </c>
      <c r="M269" s="124"/>
      <c r="N269" s="124"/>
      <c r="O269" s="68"/>
      <c r="P269" s="124"/>
      <c r="Q269" s="124"/>
      <c r="R269" s="68"/>
      <c r="S269" s="124"/>
      <c r="T269" s="68"/>
      <c r="U269" s="124"/>
      <c r="V269" s="284"/>
      <c r="W269" s="124"/>
      <c r="X269" s="124"/>
      <c r="Y269" s="68"/>
      <c r="Z269" s="124"/>
      <c r="AA269" s="284"/>
    </row>
    <row r="270" spans="9:27">
      <c r="I270" s="57" t="str">
        <f t="shared" si="135"/>
        <v>HillcrestAllAug-12</v>
      </c>
      <c r="J270" s="76" t="str">
        <f t="shared" si="133"/>
        <v>HillcrestAll41122</v>
      </c>
      <c r="K270" s="57" t="s">
        <v>331</v>
      </c>
      <c r="L270" s="73">
        <v>41122</v>
      </c>
      <c r="M270" s="124">
        <v>3</v>
      </c>
      <c r="N270" s="124">
        <v>3</v>
      </c>
      <c r="O270" s="68">
        <f>M270/N270</f>
        <v>1</v>
      </c>
      <c r="P270" s="124">
        <v>0</v>
      </c>
      <c r="Q270" s="124">
        <v>17</v>
      </c>
      <c r="R270" s="68">
        <f>P270/Q270</f>
        <v>0</v>
      </c>
      <c r="S270" s="124">
        <v>27</v>
      </c>
      <c r="T270" s="68">
        <f>Q270/S270</f>
        <v>0.62962962962962965</v>
      </c>
      <c r="U270" s="124">
        <v>0</v>
      </c>
      <c r="V270" s="284"/>
      <c r="W270" s="124">
        <v>0</v>
      </c>
      <c r="X270" s="124">
        <v>0</v>
      </c>
      <c r="Y270" s="68" t="e">
        <f>W270/X270</f>
        <v>#DIV/0!</v>
      </c>
      <c r="Z270" s="124">
        <v>0</v>
      </c>
      <c r="AA270" s="284">
        <v>0</v>
      </c>
    </row>
    <row r="271" spans="9:27">
      <c r="I271" s="57" t="str">
        <f t="shared" si="135"/>
        <v>HillcrestCPP-FVAug-12</v>
      </c>
      <c r="J271" s="76" t="str">
        <f t="shared" si="133"/>
        <v>HillcrestCPP-FV41122</v>
      </c>
      <c r="K271" s="57" t="s">
        <v>334</v>
      </c>
      <c r="L271" s="73">
        <v>41122</v>
      </c>
      <c r="M271" s="124"/>
      <c r="N271" s="124"/>
      <c r="O271" s="68" t="e">
        <f>M271/N271</f>
        <v>#DIV/0!</v>
      </c>
      <c r="P271" s="124"/>
      <c r="Q271" s="124"/>
      <c r="R271" s="68" t="e">
        <f>P271/Q271</f>
        <v>#DIV/0!</v>
      </c>
      <c r="S271" s="124"/>
      <c r="T271" s="68" t="e">
        <f>Q271/S271</f>
        <v>#DIV/0!</v>
      </c>
      <c r="U271" s="124"/>
      <c r="V271" s="284"/>
      <c r="W271" s="124"/>
      <c r="X271" s="124"/>
      <c r="Y271" s="68" t="e">
        <f>W271/X271</f>
        <v>#DIV/0!</v>
      </c>
      <c r="Z271" s="124"/>
      <c r="AA271" s="284"/>
    </row>
    <row r="272" spans="9:27">
      <c r="I272" s="57" t="str">
        <f t="shared" si="135"/>
        <v>HillcrestFFTAug-12</v>
      </c>
      <c r="J272" s="76" t="str">
        <f t="shared" si="133"/>
        <v>HillcrestFFT41122</v>
      </c>
      <c r="K272" s="57" t="s">
        <v>335</v>
      </c>
      <c r="L272" s="73">
        <v>41122</v>
      </c>
      <c r="M272" s="124"/>
      <c r="N272" s="124"/>
      <c r="O272" s="68"/>
      <c r="P272" s="124"/>
      <c r="Q272" s="124"/>
      <c r="R272" s="68"/>
      <c r="S272" s="124"/>
      <c r="T272" s="68"/>
      <c r="U272" s="124"/>
      <c r="V272" s="284"/>
      <c r="W272" s="124"/>
      <c r="X272" s="124"/>
      <c r="Y272" s="68"/>
      <c r="Z272" s="124"/>
      <c r="AA272" s="284"/>
    </row>
    <row r="273" spans="9:27">
      <c r="I273" s="57" t="str">
        <f t="shared" si="135"/>
        <v>HillcrestTF-CBTAug-12</v>
      </c>
      <c r="J273" s="76" t="str">
        <f t="shared" si="133"/>
        <v>HillcrestTF-CBT41122</v>
      </c>
      <c r="K273" s="57" t="s">
        <v>332</v>
      </c>
      <c r="L273" s="73">
        <v>41122</v>
      </c>
      <c r="M273" s="124">
        <v>3</v>
      </c>
      <c r="N273" s="124">
        <v>3</v>
      </c>
      <c r="O273" s="68">
        <f>M273/N273</f>
        <v>1</v>
      </c>
      <c r="P273" s="124"/>
      <c r="Q273" s="124">
        <v>17</v>
      </c>
      <c r="R273" s="68">
        <f>P273/Q273</f>
        <v>0</v>
      </c>
      <c r="S273" s="124">
        <v>27</v>
      </c>
      <c r="T273" s="68">
        <f>Q273/S273</f>
        <v>0.62962962962962965</v>
      </c>
      <c r="U273" s="124"/>
      <c r="V273" s="284"/>
      <c r="W273" s="124"/>
      <c r="X273" s="124"/>
      <c r="Y273" s="68" t="e">
        <f t="shared" ref="Y273:Y284" si="139">W273/X273</f>
        <v>#DIV/0!</v>
      </c>
      <c r="Z273" s="260"/>
      <c r="AA273" s="284"/>
    </row>
    <row r="274" spans="9:27">
      <c r="I274" s="57" t="str">
        <f t="shared" si="135"/>
        <v>LAYCA-CRAAug-12</v>
      </c>
      <c r="J274" s="76" t="str">
        <f t="shared" si="133"/>
        <v>LAYCA-CRA41122</v>
      </c>
      <c r="K274" s="57" t="s">
        <v>339</v>
      </c>
      <c r="L274" s="73">
        <v>41122</v>
      </c>
      <c r="M274" s="124"/>
      <c r="N274" s="124"/>
      <c r="O274" s="68" t="e">
        <f>M274/N274</f>
        <v>#DIV/0!</v>
      </c>
      <c r="P274" s="124"/>
      <c r="Q274" s="124"/>
      <c r="R274" s="68" t="e">
        <f>P274/Q274</f>
        <v>#DIV/0!</v>
      </c>
      <c r="S274" s="124"/>
      <c r="T274" s="68" t="e">
        <f>Q274/S274</f>
        <v>#DIV/0!</v>
      </c>
      <c r="U274" s="124"/>
      <c r="V274" s="284"/>
      <c r="W274" s="124"/>
      <c r="X274" s="124"/>
      <c r="Y274" s="68" t="e">
        <f t="shared" si="139"/>
        <v>#DIV/0!</v>
      </c>
      <c r="Z274" s="124"/>
      <c r="AA274" s="284"/>
    </row>
    <row r="275" spans="9:27">
      <c r="I275" s="57" t="str">
        <f t="shared" si="135"/>
        <v>LAYCAllAug-12</v>
      </c>
      <c r="J275" s="76" t="str">
        <f t="shared" si="133"/>
        <v>LAYCAll41122</v>
      </c>
      <c r="K275" s="57" t="s">
        <v>337</v>
      </c>
      <c r="L275" s="73">
        <v>41122</v>
      </c>
      <c r="M275" s="124">
        <v>1.5</v>
      </c>
      <c r="N275" s="124">
        <v>1.5</v>
      </c>
      <c r="O275" s="68">
        <f>M275/N275</f>
        <v>1</v>
      </c>
      <c r="P275" s="124">
        <v>2</v>
      </c>
      <c r="Q275" s="124">
        <v>0</v>
      </c>
      <c r="R275" s="68" t="e">
        <f>P275/Q275</f>
        <v>#DIV/0!</v>
      </c>
      <c r="S275" s="124">
        <v>14.5</v>
      </c>
      <c r="T275" s="68">
        <f>Q275/S275</f>
        <v>0</v>
      </c>
      <c r="U275" s="124">
        <v>0</v>
      </c>
      <c r="V275" s="284"/>
      <c r="W275" s="124">
        <v>0</v>
      </c>
      <c r="X275" s="124">
        <v>0</v>
      </c>
      <c r="Y275" s="68" t="e">
        <f t="shared" si="139"/>
        <v>#DIV/0!</v>
      </c>
      <c r="Z275" s="124">
        <v>0</v>
      </c>
      <c r="AA275" s="284"/>
    </row>
    <row r="276" spans="9:27">
      <c r="I276" s="57" t="str">
        <f t="shared" si="135"/>
        <v>LAYCCPPAug-12</v>
      </c>
      <c r="J276" s="76" t="str">
        <f t="shared" si="133"/>
        <v>LAYCCPP41122</v>
      </c>
      <c r="K276" s="57" t="s">
        <v>338</v>
      </c>
      <c r="L276" s="73">
        <v>41122</v>
      </c>
      <c r="M276" s="124">
        <v>1.5</v>
      </c>
      <c r="N276" s="124">
        <v>1.5</v>
      </c>
      <c r="O276" s="68">
        <f>M276/N276</f>
        <v>1</v>
      </c>
      <c r="P276" s="124">
        <v>2</v>
      </c>
      <c r="Q276" s="124"/>
      <c r="R276" s="68" t="e">
        <f>P276/Q276</f>
        <v>#DIV/0!</v>
      </c>
      <c r="S276" s="124">
        <v>14.5</v>
      </c>
      <c r="T276" s="68">
        <f>Q276/S276</f>
        <v>0</v>
      </c>
      <c r="U276" s="124"/>
      <c r="V276" s="284"/>
      <c r="W276" s="124"/>
      <c r="X276" s="124"/>
      <c r="Y276" s="68" t="e">
        <f t="shared" si="139"/>
        <v>#DIV/0!</v>
      </c>
      <c r="Z276" s="124"/>
      <c r="AA276" s="284"/>
    </row>
    <row r="277" spans="9:27">
      <c r="I277" s="57" t="str">
        <f t="shared" si="135"/>
        <v>LESAllAug-12</v>
      </c>
      <c r="J277" s="76" t="str">
        <f t="shared" si="133"/>
        <v>LESAll41122</v>
      </c>
      <c r="K277" s="57" t="s">
        <v>357</v>
      </c>
      <c r="L277" s="73">
        <v>41122</v>
      </c>
      <c r="M277" s="124"/>
      <c r="N277" s="124"/>
      <c r="O277" s="68"/>
      <c r="P277" s="124"/>
      <c r="Q277" s="124"/>
      <c r="R277" s="68"/>
      <c r="S277" s="124"/>
      <c r="T277" s="68"/>
      <c r="U277" s="124"/>
      <c r="V277" s="284"/>
      <c r="W277" s="124"/>
      <c r="X277" s="124"/>
      <c r="Y277" s="68" t="e">
        <f t="shared" si="139"/>
        <v>#DIV/0!</v>
      </c>
      <c r="Z277" s="124"/>
      <c r="AA277" s="284"/>
    </row>
    <row r="278" spans="9:27">
      <c r="I278" s="57" t="str">
        <f t="shared" si="135"/>
        <v>LESTIPAug-12</v>
      </c>
      <c r="J278" s="76" t="str">
        <f t="shared" ref="J278:J341" si="140">K278&amp;L278</f>
        <v>LESTIP41122</v>
      </c>
      <c r="K278" s="57" t="s">
        <v>358</v>
      </c>
      <c r="L278" s="73">
        <v>41122</v>
      </c>
      <c r="M278" s="124"/>
      <c r="N278" s="124"/>
      <c r="O278" s="68"/>
      <c r="P278" s="124"/>
      <c r="Q278" s="124"/>
      <c r="R278" s="68"/>
      <c r="S278" s="124"/>
      <c r="T278" s="68"/>
      <c r="U278" s="124"/>
      <c r="V278" s="284"/>
      <c r="W278" s="124"/>
      <c r="X278" s="124"/>
      <c r="Y278" s="68" t="e">
        <f t="shared" si="139"/>
        <v>#DIV/0!</v>
      </c>
      <c r="Z278" s="124"/>
      <c r="AA278" s="284"/>
    </row>
    <row r="279" spans="9:27">
      <c r="I279" s="57" t="str">
        <f t="shared" si="135"/>
        <v>Marys CenterAllAug-12</v>
      </c>
      <c r="J279" s="76" t="str">
        <f t="shared" si="140"/>
        <v>Marys CenterAll41122</v>
      </c>
      <c r="K279" s="57" t="s">
        <v>341</v>
      </c>
      <c r="L279" s="73">
        <v>41122</v>
      </c>
      <c r="M279" s="124"/>
      <c r="N279" s="124"/>
      <c r="O279" s="68"/>
      <c r="P279" s="124"/>
      <c r="Q279" s="124"/>
      <c r="R279" s="68"/>
      <c r="S279" s="124"/>
      <c r="T279" s="68"/>
      <c r="U279" s="124"/>
      <c r="V279" s="284"/>
      <c r="W279" s="124">
        <v>0</v>
      </c>
      <c r="X279" s="124">
        <v>2</v>
      </c>
      <c r="Y279" s="68">
        <f t="shared" si="139"/>
        <v>0</v>
      </c>
      <c r="Z279" s="124"/>
      <c r="AA279" s="284"/>
    </row>
    <row r="280" spans="9:27">
      <c r="I280" s="57" t="str">
        <f t="shared" si="135"/>
        <v>Marys CenterPCITAug-12</v>
      </c>
      <c r="J280" s="76" t="str">
        <f t="shared" si="140"/>
        <v>Marys CenterPCIT41122</v>
      </c>
      <c r="K280" s="57" t="s">
        <v>340</v>
      </c>
      <c r="L280" s="73">
        <v>41122</v>
      </c>
      <c r="M280" s="124"/>
      <c r="N280" s="124"/>
      <c r="O280" s="68"/>
      <c r="P280" s="124"/>
      <c r="Q280" s="124"/>
      <c r="R280" s="68"/>
      <c r="S280" s="124"/>
      <c r="T280" s="68"/>
      <c r="U280" s="124"/>
      <c r="V280" s="284"/>
      <c r="W280" s="124">
        <v>0</v>
      </c>
      <c r="X280" s="124">
        <v>2</v>
      </c>
      <c r="Y280" s="68">
        <f t="shared" si="139"/>
        <v>0</v>
      </c>
      <c r="Z280" s="124"/>
      <c r="AA280" s="284"/>
    </row>
    <row r="281" spans="9:27">
      <c r="I281" s="57" t="str">
        <f t="shared" si="135"/>
        <v>MBI HSAllAug-12</v>
      </c>
      <c r="J281" s="76" t="str">
        <f t="shared" si="140"/>
        <v>MBI HSAll41122</v>
      </c>
      <c r="K281" s="57" t="s">
        <v>364</v>
      </c>
      <c r="L281" s="73">
        <v>41122</v>
      </c>
      <c r="M281" s="124"/>
      <c r="N281" s="124"/>
      <c r="O281" s="68"/>
      <c r="P281" s="124"/>
      <c r="Q281" s="124"/>
      <c r="R281" s="68"/>
      <c r="S281" s="124"/>
      <c r="T281" s="68"/>
      <c r="U281" s="124"/>
      <c r="V281" s="284"/>
      <c r="W281" s="124"/>
      <c r="X281" s="124"/>
      <c r="Y281" s="68" t="e">
        <f t="shared" si="139"/>
        <v>#DIV/0!</v>
      </c>
      <c r="Z281" s="124"/>
      <c r="AA281" s="284"/>
    </row>
    <row r="282" spans="9:27">
      <c r="I282" s="57" t="str">
        <f t="shared" si="135"/>
        <v>MBI HSTIPAug-12</v>
      </c>
      <c r="J282" s="76" t="str">
        <f t="shared" si="140"/>
        <v>MBI HSTIP41122</v>
      </c>
      <c r="K282" s="57" t="s">
        <v>363</v>
      </c>
      <c r="L282" s="73">
        <v>41122</v>
      </c>
      <c r="M282" s="124"/>
      <c r="N282" s="124"/>
      <c r="O282" s="68"/>
      <c r="P282" s="124"/>
      <c r="Q282" s="124"/>
      <c r="R282" s="68"/>
      <c r="S282" s="124"/>
      <c r="T282" s="68"/>
      <c r="U282" s="124"/>
      <c r="V282" s="284"/>
      <c r="W282" s="124"/>
      <c r="X282" s="124"/>
      <c r="Y282" s="68" t="e">
        <f t="shared" si="139"/>
        <v>#DIV/0!</v>
      </c>
      <c r="Z282" s="124"/>
      <c r="AA282" s="284"/>
    </row>
    <row r="283" spans="9:27">
      <c r="I283" s="57" t="str">
        <f t="shared" si="135"/>
        <v>MD Family ResourcesAllAug-12</v>
      </c>
      <c r="J283" s="76" t="str">
        <f t="shared" si="140"/>
        <v>MD Family ResourcesAll41122</v>
      </c>
      <c r="K283" s="57" t="s">
        <v>510</v>
      </c>
      <c r="L283" s="73">
        <v>41122</v>
      </c>
      <c r="M283" s="124">
        <v>3</v>
      </c>
      <c r="N283" s="124">
        <v>3</v>
      </c>
      <c r="O283" s="68">
        <f>M283/N283</f>
        <v>1</v>
      </c>
      <c r="P283" s="124"/>
      <c r="Q283" s="124"/>
      <c r="R283" s="68" t="e">
        <f>P283/Q283</f>
        <v>#DIV/0!</v>
      </c>
      <c r="S283" s="124"/>
      <c r="T283" s="68" t="e">
        <f>Q283/S283</f>
        <v>#DIV/0!</v>
      </c>
      <c r="U283" s="124"/>
      <c r="V283" s="284"/>
      <c r="W283" s="124"/>
      <c r="X283" s="124"/>
      <c r="Y283" s="68" t="e">
        <f t="shared" si="139"/>
        <v>#DIV/0!</v>
      </c>
      <c r="Z283" s="124"/>
      <c r="AA283" s="284"/>
    </row>
    <row r="284" spans="9:27">
      <c r="I284" s="57" t="str">
        <f t="shared" si="135"/>
        <v>MD Family ResourcesTF-CBTAug-12</v>
      </c>
      <c r="J284" s="76" t="str">
        <f t="shared" si="140"/>
        <v>MD Family ResourcesTF-CBT41122</v>
      </c>
      <c r="K284" s="57" t="s">
        <v>509</v>
      </c>
      <c r="L284" s="73">
        <v>41122</v>
      </c>
      <c r="M284" s="124">
        <v>3</v>
      </c>
      <c r="N284" s="124">
        <v>3</v>
      </c>
      <c r="O284" s="68">
        <f>M284/N284</f>
        <v>1</v>
      </c>
      <c r="P284" s="124"/>
      <c r="Q284" s="124"/>
      <c r="R284" s="68" t="e">
        <f>P284/Q284</f>
        <v>#DIV/0!</v>
      </c>
      <c r="S284" s="124"/>
      <c r="T284" s="68" t="e">
        <f>Q284/S284</f>
        <v>#DIV/0!</v>
      </c>
      <c r="U284" s="124"/>
      <c r="V284" s="284"/>
      <c r="W284" s="124"/>
      <c r="X284" s="124"/>
      <c r="Y284" s="68" t="e">
        <f t="shared" si="139"/>
        <v>#DIV/0!</v>
      </c>
      <c r="Z284" s="124"/>
      <c r="AA284" s="284"/>
    </row>
    <row r="285" spans="9:27">
      <c r="I285" s="57" t="str">
        <f t="shared" si="135"/>
        <v>PASSAllAug-12</v>
      </c>
      <c r="J285" s="76" t="str">
        <f t="shared" si="140"/>
        <v>PASSAll41122</v>
      </c>
      <c r="K285" s="57" t="s">
        <v>342</v>
      </c>
      <c r="L285" s="73">
        <v>41122</v>
      </c>
      <c r="M285" s="124"/>
      <c r="N285" s="124"/>
      <c r="O285" s="68"/>
      <c r="P285" s="124"/>
      <c r="Q285" s="124"/>
      <c r="R285" s="68"/>
      <c r="S285" s="124"/>
      <c r="T285" s="68"/>
      <c r="U285" s="124"/>
      <c r="V285" s="284"/>
      <c r="W285" s="124"/>
      <c r="X285" s="124"/>
      <c r="Y285" s="68"/>
      <c r="Z285" s="124"/>
      <c r="AA285" s="284"/>
    </row>
    <row r="286" spans="9:27">
      <c r="I286" s="57" t="str">
        <f t="shared" si="135"/>
        <v>PASSFFTAug-12</v>
      </c>
      <c r="J286" s="76" t="str">
        <f t="shared" si="140"/>
        <v>PASSFFT41122</v>
      </c>
      <c r="K286" s="57" t="s">
        <v>343</v>
      </c>
      <c r="L286" s="73">
        <v>41122</v>
      </c>
      <c r="M286" s="124"/>
      <c r="N286" s="124"/>
      <c r="O286" s="68"/>
      <c r="P286" s="124"/>
      <c r="Q286" s="124"/>
      <c r="R286" s="68"/>
      <c r="S286" s="124"/>
      <c r="T286" s="68"/>
      <c r="U286" s="124"/>
      <c r="V286" s="284"/>
      <c r="W286" s="124"/>
      <c r="X286" s="124"/>
      <c r="Y286" s="68"/>
      <c r="Z286" s="124"/>
      <c r="AA286" s="284"/>
    </row>
    <row r="287" spans="9:27">
      <c r="I287" s="57" t="str">
        <f t="shared" si="135"/>
        <v>PASSTIPAug-12</v>
      </c>
      <c r="J287" s="76" t="str">
        <f t="shared" si="140"/>
        <v>PASSTIP41122</v>
      </c>
      <c r="K287" s="57" t="s">
        <v>344</v>
      </c>
      <c r="L287" s="73">
        <v>41122</v>
      </c>
      <c r="M287" s="124"/>
      <c r="N287" s="124"/>
      <c r="O287" s="68"/>
      <c r="P287" s="124"/>
      <c r="Q287" s="124"/>
      <c r="R287" s="68"/>
      <c r="S287" s="124"/>
      <c r="T287" s="68"/>
      <c r="U287" s="124"/>
      <c r="V287" s="284"/>
      <c r="W287" s="124"/>
      <c r="X287" s="124"/>
      <c r="Y287" s="68"/>
      <c r="Z287" s="124"/>
      <c r="AA287" s="284"/>
    </row>
    <row r="288" spans="9:27">
      <c r="I288" s="57" t="str">
        <f t="shared" si="135"/>
        <v>PIECEAllAug-12</v>
      </c>
      <c r="J288" s="76" t="str">
        <f t="shared" si="140"/>
        <v>PIECEAll41122</v>
      </c>
      <c r="K288" s="57" t="s">
        <v>345</v>
      </c>
      <c r="L288" s="73">
        <v>41122</v>
      </c>
      <c r="M288" s="124">
        <v>3.3</v>
      </c>
      <c r="N288" s="124">
        <v>3.3</v>
      </c>
      <c r="O288" s="68">
        <f>M288/N288</f>
        <v>1</v>
      </c>
      <c r="P288" s="124">
        <v>8</v>
      </c>
      <c r="Q288" s="124">
        <v>0</v>
      </c>
      <c r="R288" s="68"/>
      <c r="S288" s="124">
        <v>23</v>
      </c>
      <c r="T288" s="68">
        <f>Q288/S288</f>
        <v>0</v>
      </c>
      <c r="U288" s="124"/>
      <c r="V288" s="284"/>
      <c r="W288" s="124">
        <v>0</v>
      </c>
      <c r="X288" s="124">
        <v>2</v>
      </c>
      <c r="Y288" s="68">
        <f t="shared" ref="Y288:Y300" si="141">W288/X288</f>
        <v>0</v>
      </c>
      <c r="Z288" s="124"/>
      <c r="AA288" s="284"/>
    </row>
    <row r="289" spans="9:27">
      <c r="I289" s="57" t="str">
        <f t="shared" si="135"/>
        <v>PIECECPP-FVAug-12</v>
      </c>
      <c r="J289" s="76" t="str">
        <f t="shared" si="140"/>
        <v>PIECECPP-FV41122</v>
      </c>
      <c r="K289" s="57" t="s">
        <v>346</v>
      </c>
      <c r="L289" s="73">
        <v>41122</v>
      </c>
      <c r="M289" s="124"/>
      <c r="N289" s="124"/>
      <c r="O289" s="68" t="e">
        <f>M289/N289</f>
        <v>#DIV/0!</v>
      </c>
      <c r="P289" s="124"/>
      <c r="Q289" s="124"/>
      <c r="R289" s="68" t="e">
        <f>P289/Q289</f>
        <v>#DIV/0!</v>
      </c>
      <c r="S289" s="124"/>
      <c r="T289" s="68" t="e">
        <f>Q289/S289</f>
        <v>#DIV/0!</v>
      </c>
      <c r="U289" s="124"/>
      <c r="V289" s="284"/>
      <c r="W289" s="124"/>
      <c r="X289" s="124"/>
      <c r="Y289" s="68" t="e">
        <f t="shared" si="141"/>
        <v>#DIV/0!</v>
      </c>
      <c r="Z289" s="124"/>
      <c r="AA289" s="284"/>
    </row>
    <row r="290" spans="9:27">
      <c r="I290" s="57" t="str">
        <f t="shared" si="135"/>
        <v>PIECEPCITAug-12</v>
      </c>
      <c r="J290" s="76" t="str">
        <f t="shared" si="140"/>
        <v>PIECEPCIT41122</v>
      </c>
      <c r="K290" s="57" t="s">
        <v>347</v>
      </c>
      <c r="L290" s="73">
        <v>41122</v>
      </c>
      <c r="M290" s="124">
        <v>3.3</v>
      </c>
      <c r="N290" s="124">
        <v>3.3</v>
      </c>
      <c r="O290" s="68">
        <f>M290/N290</f>
        <v>1</v>
      </c>
      <c r="P290" s="124">
        <v>8</v>
      </c>
      <c r="Q290" s="124"/>
      <c r="R290" s="68" t="e">
        <f>P290/Q290</f>
        <v>#DIV/0!</v>
      </c>
      <c r="S290" s="124">
        <v>23</v>
      </c>
      <c r="T290" s="68">
        <f>Q290/S290</f>
        <v>0</v>
      </c>
      <c r="U290" s="124"/>
      <c r="V290" s="284"/>
      <c r="W290" s="124">
        <v>0</v>
      </c>
      <c r="X290" s="124">
        <v>2</v>
      </c>
      <c r="Y290" s="68">
        <f t="shared" si="141"/>
        <v>0</v>
      </c>
      <c r="Z290" s="124"/>
      <c r="AA290" s="284"/>
    </row>
    <row r="291" spans="9:27">
      <c r="I291" s="57" t="str">
        <f t="shared" si="135"/>
        <v>RiversideA-CRAAug-12</v>
      </c>
      <c r="J291" s="76" t="str">
        <f t="shared" si="140"/>
        <v>RiversideA-CRA41122</v>
      </c>
      <c r="K291" s="57" t="s">
        <v>361</v>
      </c>
      <c r="L291" s="73">
        <v>41122</v>
      </c>
      <c r="M291" s="124"/>
      <c r="N291" s="124"/>
      <c r="O291" s="68" t="e">
        <f>M291/N291</f>
        <v>#DIV/0!</v>
      </c>
      <c r="P291" s="124"/>
      <c r="Q291" s="124"/>
      <c r="R291" s="68" t="e">
        <f>P291/Q291</f>
        <v>#DIV/0!</v>
      </c>
      <c r="S291" s="124"/>
      <c r="T291" s="68" t="e">
        <f>Q291/S291</f>
        <v>#DIV/0!</v>
      </c>
      <c r="U291" s="124"/>
      <c r="V291" s="284"/>
      <c r="W291" s="124"/>
      <c r="X291" s="124"/>
      <c r="Y291" s="68" t="e">
        <f t="shared" si="141"/>
        <v>#DIV/0!</v>
      </c>
      <c r="Z291" s="124"/>
      <c r="AA291" s="284"/>
    </row>
    <row r="292" spans="9:27">
      <c r="I292" s="57" t="str">
        <f t="shared" si="135"/>
        <v>RiversideAllAug-12</v>
      </c>
      <c r="J292" s="76" t="str">
        <f t="shared" si="140"/>
        <v>RiversideAll41122</v>
      </c>
      <c r="K292" s="57" t="s">
        <v>362</v>
      </c>
      <c r="L292" s="73">
        <v>41122</v>
      </c>
      <c r="M292" s="124"/>
      <c r="N292" s="124"/>
      <c r="O292" s="68" t="e">
        <f>M292/N292</f>
        <v>#DIV/0!</v>
      </c>
      <c r="P292" s="124"/>
      <c r="Q292" s="124"/>
      <c r="R292" s="68" t="e">
        <f>P292/Q292</f>
        <v>#DIV/0!</v>
      </c>
      <c r="S292" s="124"/>
      <c r="T292" s="68" t="e">
        <f>Q292/S292</f>
        <v>#DIV/0!</v>
      </c>
      <c r="U292" s="124"/>
      <c r="V292" s="284"/>
      <c r="W292" s="124"/>
      <c r="X292" s="124"/>
      <c r="Y292" s="68" t="e">
        <f t="shared" si="141"/>
        <v>#DIV/0!</v>
      </c>
      <c r="Z292" s="124"/>
      <c r="AA292" s="284"/>
    </row>
    <row r="293" spans="9:27">
      <c r="I293" s="57" t="str">
        <f t="shared" si="135"/>
        <v>TFCCAllAug-12</v>
      </c>
      <c r="J293" s="76" t="str">
        <f t="shared" si="140"/>
        <v>TFCCAll41122</v>
      </c>
      <c r="K293" s="57" t="s">
        <v>366</v>
      </c>
      <c r="L293" s="73">
        <v>41122</v>
      </c>
      <c r="M293" s="124"/>
      <c r="N293" s="124"/>
      <c r="O293" s="68"/>
      <c r="P293" s="124"/>
      <c r="Q293" s="124"/>
      <c r="R293" s="68"/>
      <c r="S293" s="124"/>
      <c r="T293" s="68"/>
      <c r="U293" s="124"/>
      <c r="V293" s="284"/>
      <c r="W293" s="124"/>
      <c r="X293" s="124"/>
      <c r="Y293" s="68" t="e">
        <f t="shared" si="141"/>
        <v>#DIV/0!</v>
      </c>
      <c r="Z293" s="124"/>
      <c r="AA293" s="284"/>
    </row>
    <row r="294" spans="9:27">
      <c r="I294" s="57" t="str">
        <f t="shared" si="135"/>
        <v>TFCCTIPAug-12</v>
      </c>
      <c r="J294" s="76" t="str">
        <f t="shared" si="140"/>
        <v>TFCCTIP41122</v>
      </c>
      <c r="K294" s="57" t="s">
        <v>365</v>
      </c>
      <c r="L294" s="73">
        <v>41122</v>
      </c>
      <c r="M294" s="124"/>
      <c r="N294" s="124"/>
      <c r="O294" s="68"/>
      <c r="P294" s="124"/>
      <c r="Q294" s="124"/>
      <c r="R294" s="68"/>
      <c r="S294" s="124"/>
      <c r="T294" s="68"/>
      <c r="U294" s="124"/>
      <c r="V294" s="284"/>
      <c r="W294" s="124"/>
      <c r="X294" s="124"/>
      <c r="Y294" s="68" t="e">
        <f t="shared" si="141"/>
        <v>#DIV/0!</v>
      </c>
      <c r="Z294" s="124"/>
      <c r="AA294" s="284"/>
    </row>
    <row r="295" spans="9:27">
      <c r="I295" s="57" t="str">
        <f t="shared" si="135"/>
        <v>UniversalAllAug-12</v>
      </c>
      <c r="J295" s="76" t="str">
        <f t="shared" si="140"/>
        <v>UniversalAll41122</v>
      </c>
      <c r="K295" s="57" t="s">
        <v>348</v>
      </c>
      <c r="L295" s="73">
        <v>41122</v>
      </c>
      <c r="M295" s="124">
        <v>1</v>
      </c>
      <c r="N295" s="124">
        <v>1</v>
      </c>
      <c r="O295" s="68">
        <f t="shared" ref="O295:O305" si="142">M295/N295</f>
        <v>1</v>
      </c>
      <c r="P295" s="124">
        <v>0</v>
      </c>
      <c r="Q295" s="124"/>
      <c r="R295" s="68"/>
      <c r="S295" s="124">
        <v>0</v>
      </c>
      <c r="T295" s="68" t="e">
        <f t="shared" ref="T295:T305" si="143">Q295/S295</f>
        <v>#DIV/0!</v>
      </c>
      <c r="U295" s="124"/>
      <c r="V295" s="284"/>
      <c r="W295" s="124"/>
      <c r="X295" s="124"/>
      <c r="Y295" s="68" t="e">
        <f t="shared" si="141"/>
        <v>#DIV/0!</v>
      </c>
      <c r="Z295" s="124"/>
      <c r="AA295" s="284"/>
    </row>
    <row r="296" spans="9:27">
      <c r="I296" s="57" t="str">
        <f t="shared" si="135"/>
        <v>UniversalCPP-FVAug-12</v>
      </c>
      <c r="J296" s="76" t="str">
        <f t="shared" si="140"/>
        <v>UniversalCPP-FV41122</v>
      </c>
      <c r="K296" s="56" t="s">
        <v>350</v>
      </c>
      <c r="L296" s="73">
        <v>41122</v>
      </c>
      <c r="M296" s="124"/>
      <c r="N296" s="124"/>
      <c r="O296" s="68" t="e">
        <f t="shared" si="142"/>
        <v>#DIV/0!</v>
      </c>
      <c r="P296" s="124"/>
      <c r="Q296" s="124"/>
      <c r="R296" s="68" t="e">
        <f>P296/Q296</f>
        <v>#DIV/0!</v>
      </c>
      <c r="S296" s="124"/>
      <c r="T296" s="68" t="e">
        <f t="shared" si="143"/>
        <v>#DIV/0!</v>
      </c>
      <c r="U296" s="124"/>
      <c r="V296" s="284"/>
      <c r="W296" s="124"/>
      <c r="X296" s="124"/>
      <c r="Y296" s="68" t="e">
        <f t="shared" si="141"/>
        <v>#DIV/0!</v>
      </c>
      <c r="Z296" s="124"/>
      <c r="AA296" s="284"/>
    </row>
    <row r="297" spans="9:27">
      <c r="I297" s="57" t="str">
        <f t="shared" si="135"/>
        <v>UniversalTF-CBTAug-12</v>
      </c>
      <c r="J297" s="76" t="str">
        <f t="shared" si="140"/>
        <v>UniversalTF-CBT41122</v>
      </c>
      <c r="K297" s="57" t="s">
        <v>349</v>
      </c>
      <c r="L297" s="73">
        <v>41122</v>
      </c>
      <c r="M297" s="124">
        <v>1</v>
      </c>
      <c r="N297" s="124">
        <v>1</v>
      </c>
      <c r="O297" s="68">
        <f t="shared" si="142"/>
        <v>1</v>
      </c>
      <c r="P297" s="124"/>
      <c r="Q297" s="124"/>
      <c r="R297" s="68" t="e">
        <f>P297/Q297</f>
        <v>#DIV/0!</v>
      </c>
      <c r="S297" s="124"/>
      <c r="T297" s="68" t="e">
        <f t="shared" si="143"/>
        <v>#DIV/0!</v>
      </c>
      <c r="U297" s="124"/>
      <c r="V297" s="284"/>
      <c r="W297" s="124"/>
      <c r="X297" s="124"/>
      <c r="Y297" s="68" t="e">
        <f t="shared" si="141"/>
        <v>#DIV/0!</v>
      </c>
      <c r="Z297" s="124"/>
      <c r="AA297" s="284"/>
    </row>
    <row r="298" spans="9:27">
      <c r="I298" s="57" t="str">
        <f t="shared" si="135"/>
        <v>UniversalTIPAug-12</v>
      </c>
      <c r="J298" s="76" t="str">
        <f t="shared" si="140"/>
        <v>UniversalTIP41122</v>
      </c>
      <c r="K298" s="57" t="s">
        <v>351</v>
      </c>
      <c r="L298" s="73">
        <v>41122</v>
      </c>
      <c r="M298" s="124"/>
      <c r="N298" s="124"/>
      <c r="O298" s="68" t="e">
        <f t="shared" si="142"/>
        <v>#DIV/0!</v>
      </c>
      <c r="P298" s="124"/>
      <c r="Q298" s="124"/>
      <c r="R298" s="68" t="e">
        <f>P298/Q298</f>
        <v>#DIV/0!</v>
      </c>
      <c r="S298" s="124"/>
      <c r="T298" s="68" t="e">
        <f t="shared" si="143"/>
        <v>#DIV/0!</v>
      </c>
      <c r="U298" s="124"/>
      <c r="V298" s="284"/>
      <c r="W298" s="124"/>
      <c r="X298" s="124"/>
      <c r="Y298" s="68" t="e">
        <f t="shared" si="141"/>
        <v>#DIV/0!</v>
      </c>
      <c r="Z298" s="124"/>
      <c r="AA298" s="284"/>
    </row>
    <row r="299" spans="9:27">
      <c r="I299" s="57" t="str">
        <f t="shared" si="135"/>
        <v>Youth VillagesAllAug-12</v>
      </c>
      <c r="J299" s="76" t="str">
        <f t="shared" si="140"/>
        <v>Youth VillagesAll41122</v>
      </c>
      <c r="K299" s="57" t="s">
        <v>352</v>
      </c>
      <c r="L299" s="73">
        <v>41122</v>
      </c>
      <c r="M299" s="124">
        <v>10</v>
      </c>
      <c r="N299" s="124">
        <v>15</v>
      </c>
      <c r="O299" s="68">
        <f t="shared" si="142"/>
        <v>0.66666666666666663</v>
      </c>
      <c r="P299" s="124">
        <v>31</v>
      </c>
      <c r="Q299" s="124"/>
      <c r="R299" s="68" t="e">
        <f>P299/Q299</f>
        <v>#DIV/0!</v>
      </c>
      <c r="S299" s="124">
        <v>54</v>
      </c>
      <c r="T299" s="68">
        <f t="shared" si="143"/>
        <v>0</v>
      </c>
      <c r="U299" s="124"/>
      <c r="V299" s="284"/>
      <c r="W299" s="124">
        <v>5</v>
      </c>
      <c r="X299" s="124">
        <v>10</v>
      </c>
      <c r="Y299" s="68">
        <f t="shared" si="141"/>
        <v>0.5</v>
      </c>
      <c r="Z299" s="124"/>
      <c r="AA299" s="284">
        <v>0.82499999999999996</v>
      </c>
    </row>
    <row r="300" spans="9:27">
      <c r="I300" s="57" t="str">
        <f t="shared" si="135"/>
        <v>Youth VillagesMSTAug-12</v>
      </c>
      <c r="J300" s="76" t="str">
        <f t="shared" si="140"/>
        <v>Youth VillagesMST41122</v>
      </c>
      <c r="K300" s="57" t="s">
        <v>353</v>
      </c>
      <c r="L300" s="73">
        <v>41122</v>
      </c>
      <c r="M300" s="124">
        <v>9.5</v>
      </c>
      <c r="N300" s="124">
        <v>10</v>
      </c>
      <c r="O300" s="68">
        <f t="shared" si="142"/>
        <v>0.95</v>
      </c>
      <c r="P300" s="124">
        <v>29</v>
      </c>
      <c r="Q300" s="124"/>
      <c r="R300" s="68" t="e">
        <f>P300/Q300</f>
        <v>#DIV/0!</v>
      </c>
      <c r="S300" s="124">
        <v>45</v>
      </c>
      <c r="T300" s="68">
        <f t="shared" si="143"/>
        <v>0</v>
      </c>
      <c r="U300" s="124"/>
      <c r="V300" s="284">
        <v>0.82499999999999996</v>
      </c>
      <c r="W300" s="124">
        <v>5</v>
      </c>
      <c r="X300" s="124">
        <v>10</v>
      </c>
      <c r="Y300" s="68">
        <f t="shared" si="141"/>
        <v>0.5</v>
      </c>
      <c r="Z300" s="124"/>
      <c r="AA300" s="284">
        <v>0.82499999999999996</v>
      </c>
    </row>
    <row r="301" spans="9:27">
      <c r="I301" s="57" t="str">
        <f>K301&amp;"Aug-12"</f>
        <v>Youth VillagesMST-PSBAug-12</v>
      </c>
      <c r="J301" s="76" t="str">
        <f t="shared" si="140"/>
        <v>Youth VillagesMST-PSB41122</v>
      </c>
      <c r="K301" s="57" t="s">
        <v>354</v>
      </c>
      <c r="L301" s="73">
        <v>41122</v>
      </c>
      <c r="M301" s="124">
        <v>0.5</v>
      </c>
      <c r="N301" s="124">
        <v>5</v>
      </c>
      <c r="O301" s="68">
        <f t="shared" si="142"/>
        <v>0.1</v>
      </c>
      <c r="P301" s="124">
        <v>2</v>
      </c>
      <c r="Q301" s="124"/>
      <c r="R301" s="68"/>
      <c r="S301" s="124">
        <v>9</v>
      </c>
      <c r="T301" s="68">
        <f t="shared" si="143"/>
        <v>0</v>
      </c>
      <c r="U301" s="124"/>
      <c r="V301" s="284"/>
      <c r="W301" s="124"/>
      <c r="X301" s="124"/>
      <c r="Y301" s="68"/>
      <c r="Z301" s="124"/>
      <c r="AA301" s="284"/>
    </row>
    <row r="302" spans="9:27">
      <c r="I302" s="57" t="str">
        <f t="shared" ref="I302:I356" si="144">K302&amp;"Sep-12"</f>
        <v>Adoptions TogetherAllSep-12</v>
      </c>
      <c r="J302" s="76" t="str">
        <f t="shared" si="140"/>
        <v>Adoptions TogetherAll41153</v>
      </c>
      <c r="K302" s="57" t="s">
        <v>318</v>
      </c>
      <c r="L302" s="73">
        <v>41153</v>
      </c>
      <c r="M302" s="124">
        <v>1</v>
      </c>
      <c r="N302" s="124">
        <v>2.5</v>
      </c>
      <c r="O302" s="68">
        <f t="shared" si="142"/>
        <v>0.4</v>
      </c>
      <c r="P302" s="124">
        <v>4</v>
      </c>
      <c r="Q302" s="124"/>
      <c r="R302" s="68" t="e">
        <f>P302/Q302</f>
        <v>#DIV/0!</v>
      </c>
      <c r="S302" s="124">
        <v>14.5</v>
      </c>
      <c r="T302" s="68">
        <f t="shared" si="143"/>
        <v>0</v>
      </c>
      <c r="U302" s="124"/>
      <c r="V302" s="284"/>
      <c r="W302" s="124"/>
      <c r="X302" s="124"/>
      <c r="Y302" s="68" t="e">
        <f t="shared" ref="Y302:Y318" si="145">W302/X302</f>
        <v>#DIV/0!</v>
      </c>
      <c r="Z302" s="124"/>
      <c r="AA302" s="284"/>
    </row>
    <row r="303" spans="9:27">
      <c r="I303" s="57" t="str">
        <f t="shared" si="144"/>
        <v>Adoptions TogetherCPP-FVSep-12</v>
      </c>
      <c r="J303" s="76" t="str">
        <f t="shared" si="140"/>
        <v>Adoptions TogetherCPP-FV41153</v>
      </c>
      <c r="K303" s="57" t="s">
        <v>317</v>
      </c>
      <c r="L303" s="73">
        <v>41153</v>
      </c>
      <c r="M303" s="124">
        <v>1</v>
      </c>
      <c r="N303" s="124">
        <v>2.5</v>
      </c>
      <c r="O303" s="68">
        <f t="shared" si="142"/>
        <v>0.4</v>
      </c>
      <c r="P303" s="124">
        <v>4</v>
      </c>
      <c r="Q303" s="124"/>
      <c r="R303" s="68" t="e">
        <f>P303/Q303</f>
        <v>#DIV/0!</v>
      </c>
      <c r="S303" s="124">
        <v>14.5</v>
      </c>
      <c r="T303" s="68">
        <f t="shared" si="143"/>
        <v>0</v>
      </c>
      <c r="U303" s="124"/>
      <c r="V303" s="284"/>
      <c r="W303" s="124"/>
      <c r="X303" s="124"/>
      <c r="Y303" s="68" t="e">
        <f t="shared" si="145"/>
        <v>#DIV/0!</v>
      </c>
      <c r="Z303" s="124"/>
      <c r="AA303" s="284"/>
    </row>
    <row r="304" spans="9:27">
      <c r="I304" s="57" t="str">
        <f t="shared" si="144"/>
        <v>All A-CRA ProvidersA-CRASep-12</v>
      </c>
      <c r="J304" s="76" t="str">
        <f t="shared" si="140"/>
        <v>All A-CRA ProvidersA-CRA41153</v>
      </c>
      <c r="K304" s="57" t="s">
        <v>379</v>
      </c>
      <c r="L304" s="73">
        <v>41153</v>
      </c>
      <c r="M304" s="258">
        <v>0</v>
      </c>
      <c r="N304" s="258">
        <v>0</v>
      </c>
      <c r="O304" s="68" t="e">
        <f t="shared" si="142"/>
        <v>#DIV/0!</v>
      </c>
      <c r="P304" s="258">
        <v>0</v>
      </c>
      <c r="Q304" s="258">
        <v>0</v>
      </c>
      <c r="R304" s="68"/>
      <c r="S304" s="258">
        <v>0</v>
      </c>
      <c r="T304" s="68" t="e">
        <f t="shared" si="143"/>
        <v>#DIV/0!</v>
      </c>
      <c r="U304" s="258">
        <v>0</v>
      </c>
      <c r="V304" s="284"/>
      <c r="W304" s="258">
        <v>0</v>
      </c>
      <c r="X304" s="258">
        <v>1</v>
      </c>
      <c r="Y304" s="68">
        <f t="shared" si="145"/>
        <v>0</v>
      </c>
      <c r="Z304" s="258">
        <v>0</v>
      </c>
      <c r="AA304" s="284">
        <v>0</v>
      </c>
    </row>
    <row r="305" spans="9:27">
      <c r="I305" s="57" t="str">
        <f t="shared" si="144"/>
        <v>All CPP-FV ProvidersCPP-FVSep-12</v>
      </c>
      <c r="J305" s="57" t="str">
        <f t="shared" si="140"/>
        <v>All CPP-FV ProvidersCPP-FV41153</v>
      </c>
      <c r="K305" s="57" t="s">
        <v>373</v>
      </c>
      <c r="L305" s="73">
        <v>41153</v>
      </c>
      <c r="M305" s="258">
        <v>2.5</v>
      </c>
      <c r="N305" s="258">
        <v>4</v>
      </c>
      <c r="O305" s="68">
        <f t="shared" si="142"/>
        <v>0.625</v>
      </c>
      <c r="P305" s="258">
        <v>6</v>
      </c>
      <c r="Q305" s="258">
        <v>29</v>
      </c>
      <c r="R305" s="68">
        <f>P305/Q305</f>
        <v>0.20689655172413793</v>
      </c>
      <c r="S305" s="258">
        <v>29</v>
      </c>
      <c r="T305" s="68">
        <f t="shared" si="143"/>
        <v>1</v>
      </c>
      <c r="U305" s="258">
        <v>0</v>
      </c>
      <c r="V305" s="284"/>
      <c r="W305" s="258">
        <v>0</v>
      </c>
      <c r="X305" s="258">
        <v>0</v>
      </c>
      <c r="Y305" s="68" t="e">
        <f t="shared" si="145"/>
        <v>#DIV/0!</v>
      </c>
      <c r="Z305" s="258">
        <v>0</v>
      </c>
      <c r="AA305" s="284">
        <v>0</v>
      </c>
    </row>
    <row r="306" spans="9:27">
      <c r="I306" s="57" t="str">
        <f t="shared" si="144"/>
        <v>All FFT ProvidersFFTSep-12</v>
      </c>
      <c r="J306" s="76" t="str">
        <f t="shared" si="140"/>
        <v>All FFT ProvidersFFT41153</v>
      </c>
      <c r="K306" s="57" t="s">
        <v>372</v>
      </c>
      <c r="L306" s="73">
        <v>41153</v>
      </c>
      <c r="M306" s="258">
        <v>0</v>
      </c>
      <c r="N306" s="258">
        <v>0</v>
      </c>
      <c r="O306" s="68"/>
      <c r="P306" s="258">
        <v>2</v>
      </c>
      <c r="Q306" s="258">
        <v>0</v>
      </c>
      <c r="R306" s="68" t="e">
        <f>P306/Q306</f>
        <v>#DIV/0!</v>
      </c>
      <c r="S306" s="258">
        <v>0</v>
      </c>
      <c r="T306" s="68"/>
      <c r="U306" s="258">
        <v>0</v>
      </c>
      <c r="V306" s="284">
        <v>0</v>
      </c>
      <c r="W306" s="258">
        <v>0</v>
      </c>
      <c r="X306" s="258">
        <v>0</v>
      </c>
      <c r="Y306" s="68" t="e">
        <f t="shared" si="145"/>
        <v>#DIV/0!</v>
      </c>
      <c r="Z306" s="258">
        <v>0</v>
      </c>
      <c r="AA306" s="284">
        <v>0</v>
      </c>
    </row>
    <row r="307" spans="9:27">
      <c r="I307" s="57" t="str">
        <f t="shared" si="144"/>
        <v>All MST ProvidersMSTSep-12</v>
      </c>
      <c r="J307" s="76" t="str">
        <f t="shared" si="140"/>
        <v>All MST ProvidersMST41153</v>
      </c>
      <c r="K307" s="57" t="s">
        <v>374</v>
      </c>
      <c r="L307" s="73">
        <v>41153</v>
      </c>
      <c r="M307" s="258">
        <v>9.5</v>
      </c>
      <c r="N307" s="258">
        <v>10</v>
      </c>
      <c r="O307" s="68">
        <f t="shared" ref="O307:O319" si="146">M307/N307</f>
        <v>0.95</v>
      </c>
      <c r="P307" s="258">
        <v>29</v>
      </c>
      <c r="Q307" s="258">
        <v>0</v>
      </c>
      <c r="R307" s="68"/>
      <c r="S307" s="258">
        <v>45</v>
      </c>
      <c r="T307" s="68">
        <f t="shared" ref="T307:T319" si="147">Q307/S307</f>
        <v>0</v>
      </c>
      <c r="U307" s="258">
        <v>0</v>
      </c>
      <c r="V307" s="284">
        <v>0.82499999999999996</v>
      </c>
      <c r="W307" s="258">
        <v>5</v>
      </c>
      <c r="X307" s="258">
        <v>6</v>
      </c>
      <c r="Y307" s="68">
        <f t="shared" si="145"/>
        <v>0.83333333333333337</v>
      </c>
      <c r="Z307" s="258">
        <v>0</v>
      </c>
      <c r="AA307" s="284">
        <v>0.82499999999999996</v>
      </c>
    </row>
    <row r="308" spans="9:27">
      <c r="I308" s="57" t="str">
        <f t="shared" si="144"/>
        <v>All MST-PSB ProvidersMST-PSBSep-12</v>
      </c>
      <c r="J308" s="76" t="str">
        <f t="shared" si="140"/>
        <v>All MST-PSB ProvidersMST-PSB41153</v>
      </c>
      <c r="K308" s="57" t="s">
        <v>375</v>
      </c>
      <c r="L308" s="73">
        <v>41153</v>
      </c>
      <c r="M308" s="258">
        <v>0.5</v>
      </c>
      <c r="N308" s="258">
        <v>5</v>
      </c>
      <c r="O308" s="68">
        <f t="shared" si="146"/>
        <v>0.1</v>
      </c>
      <c r="P308" s="258">
        <v>2</v>
      </c>
      <c r="Q308" s="258">
        <v>0</v>
      </c>
      <c r="R308" s="68" t="e">
        <f>P308/Q308</f>
        <v>#DIV/0!</v>
      </c>
      <c r="S308" s="258">
        <v>9</v>
      </c>
      <c r="T308" s="68">
        <f t="shared" si="147"/>
        <v>0</v>
      </c>
      <c r="U308" s="258">
        <v>0</v>
      </c>
      <c r="V308" s="284">
        <v>0</v>
      </c>
      <c r="W308" s="258">
        <v>0</v>
      </c>
      <c r="X308" s="258">
        <v>0</v>
      </c>
      <c r="Y308" s="68" t="e">
        <f t="shared" si="145"/>
        <v>#DIV/0!</v>
      </c>
      <c r="Z308" s="258">
        <v>0</v>
      </c>
      <c r="AA308" s="284">
        <v>0</v>
      </c>
    </row>
    <row r="309" spans="9:27">
      <c r="I309" s="57" t="str">
        <f t="shared" si="144"/>
        <v>All PCIT ProvidersPCITSep-12</v>
      </c>
      <c r="J309" s="76" t="str">
        <f t="shared" si="140"/>
        <v>All PCIT ProvidersPCIT41153</v>
      </c>
      <c r="K309" s="57" t="s">
        <v>376</v>
      </c>
      <c r="L309" s="73">
        <v>41153</v>
      </c>
      <c r="M309" s="258">
        <v>3.3</v>
      </c>
      <c r="N309" s="258">
        <v>3.3</v>
      </c>
      <c r="O309" s="68">
        <f t="shared" si="146"/>
        <v>1</v>
      </c>
      <c r="P309" s="258">
        <v>9</v>
      </c>
      <c r="Q309" s="258">
        <v>23</v>
      </c>
      <c r="R309" s="68"/>
      <c r="S309" s="258">
        <v>23</v>
      </c>
      <c r="T309" s="68">
        <f t="shared" si="147"/>
        <v>1</v>
      </c>
      <c r="U309" s="258">
        <v>0</v>
      </c>
      <c r="V309" s="284"/>
      <c r="W309" s="258">
        <v>0</v>
      </c>
      <c r="X309" s="258">
        <v>2</v>
      </c>
      <c r="Y309" s="68">
        <f t="shared" si="145"/>
        <v>0</v>
      </c>
      <c r="Z309" s="258">
        <v>0</v>
      </c>
      <c r="AA309" s="284">
        <v>0</v>
      </c>
    </row>
    <row r="310" spans="9:27">
      <c r="I310" s="57" t="str">
        <f t="shared" si="144"/>
        <v>All TF-CBT ProvidersTF-CBTSep-12</v>
      </c>
      <c r="J310" s="76" t="str">
        <f t="shared" si="140"/>
        <v>All TF-CBT ProvidersTF-CBT41153</v>
      </c>
      <c r="K310" s="57" t="s">
        <v>377</v>
      </c>
      <c r="L310" s="73">
        <v>41153</v>
      </c>
      <c r="M310" s="258">
        <v>19</v>
      </c>
      <c r="N310" s="258">
        <v>15</v>
      </c>
      <c r="O310" s="68">
        <f t="shared" si="146"/>
        <v>1.2666666666666666</v>
      </c>
      <c r="P310" s="258">
        <v>0</v>
      </c>
      <c r="Q310" s="258">
        <v>17</v>
      </c>
      <c r="R310" s="68"/>
      <c r="S310" s="258">
        <v>74.5</v>
      </c>
      <c r="T310" s="68">
        <f t="shared" si="147"/>
        <v>0.22818791946308725</v>
      </c>
      <c r="U310" s="258">
        <v>0</v>
      </c>
      <c r="V310" s="284"/>
      <c r="W310" s="258">
        <v>0</v>
      </c>
      <c r="X310" s="258">
        <v>1</v>
      </c>
      <c r="Y310" s="68">
        <f t="shared" si="145"/>
        <v>0</v>
      </c>
      <c r="Z310" s="258">
        <v>0</v>
      </c>
      <c r="AA310" s="284">
        <v>0</v>
      </c>
    </row>
    <row r="311" spans="9:27">
      <c r="I311" s="57" t="str">
        <f t="shared" si="144"/>
        <v>All TIP ProvidersTIPSep-12</v>
      </c>
      <c r="J311" s="76" t="str">
        <f t="shared" si="140"/>
        <v>All TIP ProvidersTIP41153</v>
      </c>
      <c r="K311" s="57" t="s">
        <v>378</v>
      </c>
      <c r="L311" s="73">
        <v>41153</v>
      </c>
      <c r="M311" s="258">
        <v>0</v>
      </c>
      <c r="N311" s="258">
        <v>0</v>
      </c>
      <c r="O311" s="68" t="e">
        <f t="shared" si="146"/>
        <v>#DIV/0!</v>
      </c>
      <c r="P311" s="258">
        <v>0</v>
      </c>
      <c r="Q311" s="258">
        <v>0</v>
      </c>
      <c r="R311" s="68"/>
      <c r="S311" s="258">
        <v>0</v>
      </c>
      <c r="T311" s="68" t="e">
        <f t="shared" si="147"/>
        <v>#DIV/0!</v>
      </c>
      <c r="U311" s="124">
        <v>0</v>
      </c>
      <c r="V311" s="284"/>
      <c r="W311" s="258">
        <v>0</v>
      </c>
      <c r="X311" s="258">
        <v>0</v>
      </c>
      <c r="Y311" s="68" t="e">
        <f t="shared" si="145"/>
        <v>#DIV/0!</v>
      </c>
      <c r="Z311" s="124"/>
      <c r="AA311" s="284">
        <v>0</v>
      </c>
    </row>
    <row r="312" spans="9:27">
      <c r="I312" s="57" t="str">
        <f t="shared" si="144"/>
        <v>AllAllSep-12</v>
      </c>
      <c r="J312" s="76" t="str">
        <f t="shared" si="140"/>
        <v>AllAll41153</v>
      </c>
      <c r="K312" s="57" t="s">
        <v>367</v>
      </c>
      <c r="L312" s="73">
        <v>41153</v>
      </c>
      <c r="M312" s="124">
        <v>34.799999999999997</v>
      </c>
      <c r="N312" s="124">
        <v>37.299999999999997</v>
      </c>
      <c r="O312" s="68">
        <f t="shared" si="146"/>
        <v>0.93297587131367288</v>
      </c>
      <c r="P312" s="124">
        <v>48</v>
      </c>
      <c r="Q312" s="124">
        <v>69</v>
      </c>
      <c r="R312" s="68">
        <f>P312/Q312</f>
        <v>0.69565217391304346</v>
      </c>
      <c r="S312" s="124">
        <v>180.5</v>
      </c>
      <c r="T312" s="68">
        <f t="shared" si="147"/>
        <v>0.38227146814404434</v>
      </c>
      <c r="U312" s="124">
        <v>0</v>
      </c>
      <c r="V312" s="284"/>
      <c r="W312" s="124">
        <v>5</v>
      </c>
      <c r="X312" s="124">
        <v>11</v>
      </c>
      <c r="Y312" s="68">
        <f t="shared" si="145"/>
        <v>0.45454545454545453</v>
      </c>
      <c r="Z312" s="124">
        <v>0</v>
      </c>
      <c r="AA312" s="284">
        <v>0.82499999999999996</v>
      </c>
    </row>
    <row r="313" spans="9:27">
      <c r="I313" s="57" t="str">
        <f t="shared" si="144"/>
        <v>Community ConnectionsAllSep-12</v>
      </c>
      <c r="J313" s="76" t="str">
        <f t="shared" si="140"/>
        <v>Community ConnectionsAll41153</v>
      </c>
      <c r="K313" s="57" t="s">
        <v>319</v>
      </c>
      <c r="L313" s="73">
        <v>41153</v>
      </c>
      <c r="M313" s="124">
        <v>6</v>
      </c>
      <c r="N313" s="124">
        <v>4</v>
      </c>
      <c r="O313" s="68">
        <f t="shared" si="146"/>
        <v>1.5</v>
      </c>
      <c r="P313" s="124">
        <v>2</v>
      </c>
      <c r="Q313" s="124">
        <v>0</v>
      </c>
      <c r="R313" s="68" t="e">
        <f>P313/Q313</f>
        <v>#DIV/0!</v>
      </c>
      <c r="S313" s="124">
        <v>20</v>
      </c>
      <c r="T313" s="68">
        <f t="shared" si="147"/>
        <v>0</v>
      </c>
      <c r="U313" s="124">
        <v>0</v>
      </c>
      <c r="V313" s="284"/>
      <c r="W313" s="124">
        <v>0</v>
      </c>
      <c r="X313" s="124">
        <v>0</v>
      </c>
      <c r="Y313" s="68" t="e">
        <f t="shared" si="145"/>
        <v>#DIV/0!</v>
      </c>
      <c r="Z313" s="124">
        <v>0</v>
      </c>
      <c r="AA313" s="284">
        <v>0</v>
      </c>
    </row>
    <row r="314" spans="9:27">
      <c r="I314" s="57" t="str">
        <f t="shared" si="144"/>
        <v>Community ConnectionsFFTSep-12</v>
      </c>
      <c r="J314" s="204" t="str">
        <f t="shared" si="140"/>
        <v>Community ConnectionsFFT41153</v>
      </c>
      <c r="K314" s="57" t="s">
        <v>321</v>
      </c>
      <c r="L314" s="73">
        <v>41153</v>
      </c>
      <c r="M314" s="124"/>
      <c r="N314" s="124"/>
      <c r="O314" s="68" t="e">
        <f t="shared" si="146"/>
        <v>#DIV/0!</v>
      </c>
      <c r="P314" s="124">
        <v>2</v>
      </c>
      <c r="Q314" s="124"/>
      <c r="R314" s="68"/>
      <c r="S314" s="124">
        <v>0</v>
      </c>
      <c r="T314" s="68" t="e">
        <f t="shared" si="147"/>
        <v>#DIV/0!</v>
      </c>
      <c r="U314" s="124"/>
      <c r="V314" s="284"/>
      <c r="W314" s="124"/>
      <c r="X314" s="124"/>
      <c r="Y314" s="68" t="e">
        <f t="shared" si="145"/>
        <v>#DIV/0!</v>
      </c>
      <c r="Z314" s="124"/>
      <c r="AA314" s="284"/>
    </row>
    <row r="315" spans="9:27">
      <c r="I315" s="57" t="str">
        <f t="shared" si="144"/>
        <v>Community ConnectionsTF-CBTSep-12</v>
      </c>
      <c r="J315" s="76" t="str">
        <f t="shared" si="140"/>
        <v>Community ConnectionsTF-CBT41153</v>
      </c>
      <c r="K315" s="57" t="s">
        <v>320</v>
      </c>
      <c r="L315" s="73">
        <v>41153</v>
      </c>
      <c r="M315" s="124">
        <v>6</v>
      </c>
      <c r="N315" s="124">
        <v>4</v>
      </c>
      <c r="O315" s="68">
        <f t="shared" si="146"/>
        <v>1.5</v>
      </c>
      <c r="P315" s="124"/>
      <c r="Q315" s="124"/>
      <c r="R315" s="68" t="e">
        <f>P315/Q315</f>
        <v>#DIV/0!</v>
      </c>
      <c r="S315" s="124">
        <v>20</v>
      </c>
      <c r="T315" s="68">
        <f t="shared" si="147"/>
        <v>0</v>
      </c>
      <c r="U315" s="124"/>
      <c r="V315" s="284"/>
      <c r="W315" s="124"/>
      <c r="X315" s="124"/>
      <c r="Y315" s="68" t="e">
        <f t="shared" si="145"/>
        <v>#DIV/0!</v>
      </c>
      <c r="Z315" s="124"/>
      <c r="AA315" s="284"/>
    </row>
    <row r="316" spans="9:27">
      <c r="I316" s="57" t="str">
        <f t="shared" si="144"/>
        <v>Community ConnectionsTIPSep-12</v>
      </c>
      <c r="J316" s="204" t="str">
        <f t="shared" si="140"/>
        <v>Community ConnectionsTIP41153</v>
      </c>
      <c r="K316" s="57" t="s">
        <v>322</v>
      </c>
      <c r="L316" s="73">
        <v>41153</v>
      </c>
      <c r="M316" s="124"/>
      <c r="N316" s="124"/>
      <c r="O316" s="68" t="e">
        <f t="shared" si="146"/>
        <v>#DIV/0!</v>
      </c>
      <c r="P316" s="124"/>
      <c r="Q316" s="124"/>
      <c r="R316" s="68"/>
      <c r="S316" s="124"/>
      <c r="T316" s="68" t="e">
        <f t="shared" si="147"/>
        <v>#DIV/0!</v>
      </c>
      <c r="U316" s="124"/>
      <c r="V316" s="284"/>
      <c r="W316" s="124"/>
      <c r="X316" s="124"/>
      <c r="Y316" s="68" t="e">
        <f t="shared" si="145"/>
        <v>#DIV/0!</v>
      </c>
      <c r="Z316" s="124"/>
      <c r="AA316" s="284"/>
    </row>
    <row r="317" spans="9:27">
      <c r="I317" s="57" t="str">
        <f t="shared" si="144"/>
        <v>Federal CityA-CRASep-12</v>
      </c>
      <c r="J317" s="76" t="str">
        <f t="shared" si="140"/>
        <v>Federal CityA-CRA41153</v>
      </c>
      <c r="K317" s="57" t="s">
        <v>360</v>
      </c>
      <c r="L317" s="73">
        <v>41153</v>
      </c>
      <c r="M317" s="124"/>
      <c r="N317" s="124"/>
      <c r="O317" s="68" t="e">
        <f t="shared" si="146"/>
        <v>#DIV/0!</v>
      </c>
      <c r="P317" s="124"/>
      <c r="Q317" s="124"/>
      <c r="R317" s="68" t="e">
        <f>P317/Q317</f>
        <v>#DIV/0!</v>
      </c>
      <c r="S317" s="124"/>
      <c r="T317" s="68" t="e">
        <f t="shared" si="147"/>
        <v>#DIV/0!</v>
      </c>
      <c r="U317" s="124"/>
      <c r="V317" s="284"/>
      <c r="W317" s="124"/>
      <c r="X317" s="124"/>
      <c r="Y317" s="68" t="e">
        <f t="shared" si="145"/>
        <v>#DIV/0!</v>
      </c>
      <c r="Z317" s="124"/>
      <c r="AA317" s="284"/>
    </row>
    <row r="318" spans="9:27">
      <c r="I318" s="57" t="str">
        <f t="shared" si="144"/>
        <v>Federal CityAllSep-12</v>
      </c>
      <c r="J318" s="76" t="str">
        <f t="shared" si="140"/>
        <v>Federal CityAll41153</v>
      </c>
      <c r="K318" s="57" t="s">
        <v>359</v>
      </c>
      <c r="L318" s="73">
        <v>41153</v>
      </c>
      <c r="M318" s="124"/>
      <c r="N318" s="124"/>
      <c r="O318" s="68" t="e">
        <f t="shared" si="146"/>
        <v>#DIV/0!</v>
      </c>
      <c r="P318" s="124"/>
      <c r="Q318" s="124"/>
      <c r="R318" s="68" t="e">
        <f>P318/Q318</f>
        <v>#DIV/0!</v>
      </c>
      <c r="S318" s="124"/>
      <c r="T318" s="68" t="e">
        <f t="shared" si="147"/>
        <v>#DIV/0!</v>
      </c>
      <c r="U318" s="124"/>
      <c r="V318" s="284"/>
      <c r="W318" s="124"/>
      <c r="X318" s="124"/>
      <c r="Y318" s="68" t="e">
        <f t="shared" si="145"/>
        <v>#DIV/0!</v>
      </c>
      <c r="Z318" s="124"/>
      <c r="AA318" s="284"/>
    </row>
    <row r="319" spans="9:27">
      <c r="I319" s="57" t="str">
        <f t="shared" si="144"/>
        <v>First Home CareAllSep-12</v>
      </c>
      <c r="J319" s="76" t="str">
        <f t="shared" si="140"/>
        <v>First Home CareAll41153</v>
      </c>
      <c r="K319" s="57" t="s">
        <v>323</v>
      </c>
      <c r="L319" s="73">
        <v>41153</v>
      </c>
      <c r="M319" s="124">
        <v>6</v>
      </c>
      <c r="N319" s="124">
        <v>4</v>
      </c>
      <c r="O319" s="68">
        <f t="shared" si="146"/>
        <v>1.5</v>
      </c>
      <c r="P319" s="124">
        <v>0</v>
      </c>
      <c r="Q319" s="124">
        <v>0</v>
      </c>
      <c r="R319" s="68" t="e">
        <f>P319/Q319</f>
        <v>#DIV/0!</v>
      </c>
      <c r="S319" s="124">
        <v>27.5</v>
      </c>
      <c r="T319" s="68">
        <f t="shared" si="147"/>
        <v>0</v>
      </c>
      <c r="U319" s="124"/>
      <c r="V319" s="284"/>
      <c r="W319" s="124">
        <v>0</v>
      </c>
      <c r="X319" s="124">
        <v>0</v>
      </c>
      <c r="Y319" s="68"/>
      <c r="Z319" s="260"/>
      <c r="AA319" s="284">
        <v>0</v>
      </c>
    </row>
    <row r="320" spans="9:27">
      <c r="I320" s="57" t="str">
        <f t="shared" si="144"/>
        <v>First Home CareFFTSep-12</v>
      </c>
      <c r="J320" s="76" t="str">
        <f t="shared" si="140"/>
        <v>First Home CareFFT41153</v>
      </c>
      <c r="K320" s="57" t="s">
        <v>325</v>
      </c>
      <c r="L320" s="73">
        <v>41153</v>
      </c>
      <c r="M320" s="124"/>
      <c r="N320" s="124"/>
      <c r="O320" s="68"/>
      <c r="P320" s="124"/>
      <c r="Q320" s="124"/>
      <c r="R320" s="68"/>
      <c r="S320" s="124"/>
      <c r="T320" s="68"/>
      <c r="U320" s="258"/>
      <c r="V320" s="284"/>
      <c r="W320" s="124"/>
      <c r="X320" s="124"/>
      <c r="Y320" s="68"/>
      <c r="Z320" s="124"/>
      <c r="AA320" s="284"/>
    </row>
    <row r="321" spans="9:27">
      <c r="I321" s="57" t="str">
        <f t="shared" si="144"/>
        <v>First Home CareTF-CBTSep-12</v>
      </c>
      <c r="J321" s="76" t="str">
        <f t="shared" si="140"/>
        <v>First Home CareTF-CBT41153</v>
      </c>
      <c r="K321" s="57" t="s">
        <v>324</v>
      </c>
      <c r="L321" s="73">
        <v>41153</v>
      </c>
      <c r="M321" s="124">
        <v>6</v>
      </c>
      <c r="N321" s="124">
        <v>4</v>
      </c>
      <c r="O321" s="68">
        <f>M321/N321</f>
        <v>1.5</v>
      </c>
      <c r="P321" s="124"/>
      <c r="Q321" s="124"/>
      <c r="R321" s="68" t="e">
        <f>P321/Q321</f>
        <v>#DIV/0!</v>
      </c>
      <c r="S321" s="124">
        <v>27.5</v>
      </c>
      <c r="T321" s="68">
        <f>Q321/S321</f>
        <v>0</v>
      </c>
      <c r="U321" s="124"/>
      <c r="V321" s="284"/>
      <c r="W321" s="124"/>
      <c r="X321" s="124"/>
      <c r="Y321" s="68" t="e">
        <f>W321/X321</f>
        <v>#DIV/0!</v>
      </c>
      <c r="Z321" s="124"/>
      <c r="AA321" s="284"/>
    </row>
    <row r="322" spans="9:27">
      <c r="I322" s="57" t="str">
        <f t="shared" si="144"/>
        <v>First Home CareTIPSep-12</v>
      </c>
      <c r="J322" s="76" t="str">
        <f t="shared" si="140"/>
        <v>First Home CareTIP41153</v>
      </c>
      <c r="K322" s="57" t="s">
        <v>330</v>
      </c>
      <c r="L322" s="73">
        <v>41153</v>
      </c>
      <c r="M322" s="124"/>
      <c r="N322" s="124"/>
      <c r="O322" s="68"/>
      <c r="P322" s="124"/>
      <c r="Q322" s="124"/>
      <c r="R322" s="68"/>
      <c r="S322" s="124"/>
      <c r="T322" s="68"/>
      <c r="U322" s="258"/>
      <c r="V322" s="284"/>
      <c r="W322" s="124"/>
      <c r="X322" s="124"/>
      <c r="Y322" s="68"/>
      <c r="Z322" s="124"/>
      <c r="AA322" s="284"/>
    </row>
    <row r="323" spans="9:27">
      <c r="I323" s="57" t="str">
        <f t="shared" si="144"/>
        <v>FPSAllSep-12</v>
      </c>
      <c r="J323" s="76" t="str">
        <f t="shared" si="140"/>
        <v>FPSAll41153</v>
      </c>
      <c r="K323" s="57" t="s">
        <v>355</v>
      </c>
      <c r="L323" s="73">
        <v>41153</v>
      </c>
      <c r="M323" s="124"/>
      <c r="N323" s="124"/>
      <c r="O323" s="68"/>
      <c r="P323" s="124"/>
      <c r="Q323" s="124"/>
      <c r="R323" s="68"/>
      <c r="S323" s="124"/>
      <c r="T323" s="68"/>
      <c r="U323" s="124"/>
      <c r="V323" s="284"/>
      <c r="W323" s="124"/>
      <c r="X323" s="124"/>
      <c r="Y323" s="68" t="e">
        <f>W323/X323</f>
        <v>#DIV/0!</v>
      </c>
      <c r="Z323" s="124"/>
      <c r="AA323" s="284"/>
    </row>
    <row r="324" spans="9:27">
      <c r="I324" s="57" t="str">
        <f t="shared" si="144"/>
        <v>FPSTIPSep-12</v>
      </c>
      <c r="J324" s="76" t="str">
        <f t="shared" si="140"/>
        <v>FPSTIP41153</v>
      </c>
      <c r="K324" s="57" t="s">
        <v>356</v>
      </c>
      <c r="L324" s="73">
        <v>41153</v>
      </c>
      <c r="M324" s="124"/>
      <c r="N324" s="124"/>
      <c r="O324" s="68"/>
      <c r="P324" s="124"/>
      <c r="Q324" s="124"/>
      <c r="R324" s="68"/>
      <c r="S324" s="124"/>
      <c r="T324" s="68"/>
      <c r="U324" s="124"/>
      <c r="V324" s="284"/>
      <c r="W324" s="124"/>
      <c r="X324" s="124"/>
      <c r="Y324" s="68" t="e">
        <f>W324/X324</f>
        <v>#DIV/0!</v>
      </c>
      <c r="Z324" s="124"/>
      <c r="AA324" s="284"/>
    </row>
    <row r="325" spans="9:27">
      <c r="I325" s="57" t="str">
        <f t="shared" si="144"/>
        <v>HillcrestA-CRASep-12</v>
      </c>
      <c r="J325" s="76" t="str">
        <f t="shared" si="140"/>
        <v>HillcrestA-CRA41153</v>
      </c>
      <c r="K325" s="57" t="s">
        <v>336</v>
      </c>
      <c r="L325" s="73">
        <v>41153</v>
      </c>
      <c r="M325" s="124"/>
      <c r="N325" s="124"/>
      <c r="O325" s="68"/>
      <c r="P325" s="124"/>
      <c r="Q325" s="124"/>
      <c r="R325" s="68"/>
      <c r="S325" s="124"/>
      <c r="T325" s="68"/>
      <c r="U325" s="124"/>
      <c r="V325" s="284"/>
      <c r="W325" s="124"/>
      <c r="X325" s="124"/>
      <c r="Y325" s="68"/>
      <c r="Z325" s="124"/>
      <c r="AA325" s="284"/>
    </row>
    <row r="326" spans="9:27">
      <c r="I326" s="57" t="str">
        <f t="shared" si="144"/>
        <v>HillcrestAllSep-12</v>
      </c>
      <c r="J326" s="76" t="str">
        <f t="shared" si="140"/>
        <v>HillcrestAll41153</v>
      </c>
      <c r="K326" s="57" t="s">
        <v>331</v>
      </c>
      <c r="L326" s="73">
        <v>41153</v>
      </c>
      <c r="M326" s="124">
        <v>3</v>
      </c>
      <c r="N326" s="124">
        <v>3</v>
      </c>
      <c r="O326" s="68">
        <f>M326/N326</f>
        <v>1</v>
      </c>
      <c r="P326" s="124">
        <v>0</v>
      </c>
      <c r="Q326" s="124">
        <v>17</v>
      </c>
      <c r="R326" s="68">
        <f>P326/Q326</f>
        <v>0</v>
      </c>
      <c r="S326" s="124">
        <v>27</v>
      </c>
      <c r="T326" s="68">
        <f>Q326/S326</f>
        <v>0.62962962962962965</v>
      </c>
      <c r="U326" s="124">
        <v>0</v>
      </c>
      <c r="V326" s="284"/>
      <c r="W326" s="124">
        <v>0</v>
      </c>
      <c r="X326" s="124">
        <v>0</v>
      </c>
      <c r="Y326" s="68" t="e">
        <f>W326/X326</f>
        <v>#DIV/0!</v>
      </c>
      <c r="Z326" s="124">
        <v>0</v>
      </c>
      <c r="AA326" s="284">
        <v>0</v>
      </c>
    </row>
    <row r="327" spans="9:27">
      <c r="I327" s="57" t="str">
        <f t="shared" si="144"/>
        <v>HillcrestCPP-FVSep-12</v>
      </c>
      <c r="J327" s="76" t="str">
        <f t="shared" si="140"/>
        <v>HillcrestCPP-FV41153</v>
      </c>
      <c r="K327" s="57" t="s">
        <v>334</v>
      </c>
      <c r="L327" s="73">
        <v>41153</v>
      </c>
      <c r="M327" s="124"/>
      <c r="N327" s="124"/>
      <c r="O327" s="68" t="e">
        <f>M327/N327</f>
        <v>#DIV/0!</v>
      </c>
      <c r="P327" s="124"/>
      <c r="Q327" s="124"/>
      <c r="R327" s="68" t="e">
        <f>P327/Q327</f>
        <v>#DIV/0!</v>
      </c>
      <c r="S327" s="124"/>
      <c r="T327" s="68" t="e">
        <f>Q327/S327</f>
        <v>#DIV/0!</v>
      </c>
      <c r="U327" s="124"/>
      <c r="V327" s="284"/>
      <c r="W327" s="124"/>
      <c r="X327" s="124"/>
      <c r="Y327" s="68" t="e">
        <f>W327/X327</f>
        <v>#DIV/0!</v>
      </c>
      <c r="Z327" s="124"/>
      <c r="AA327" s="284"/>
    </row>
    <row r="328" spans="9:27">
      <c r="I328" s="57" t="str">
        <f t="shared" si="144"/>
        <v>HillcrestFFTSep-12</v>
      </c>
      <c r="J328" s="76" t="str">
        <f t="shared" si="140"/>
        <v>HillcrestFFT41153</v>
      </c>
      <c r="K328" s="57" t="s">
        <v>335</v>
      </c>
      <c r="L328" s="73">
        <v>41153</v>
      </c>
      <c r="M328" s="124"/>
      <c r="N328" s="124"/>
      <c r="O328" s="68"/>
      <c r="P328" s="124"/>
      <c r="Q328" s="124"/>
      <c r="R328" s="68"/>
      <c r="S328" s="124"/>
      <c r="T328" s="68"/>
      <c r="U328" s="124"/>
      <c r="V328" s="284"/>
      <c r="W328" s="124"/>
      <c r="X328" s="124"/>
      <c r="Y328" s="68"/>
      <c r="Z328" s="124"/>
      <c r="AA328" s="284"/>
    </row>
    <row r="329" spans="9:27">
      <c r="I329" s="57" t="str">
        <f t="shared" si="144"/>
        <v>HillcrestTF-CBTSep-12</v>
      </c>
      <c r="J329" s="76" t="str">
        <f t="shared" si="140"/>
        <v>HillcrestTF-CBT41153</v>
      </c>
      <c r="K329" s="57" t="s">
        <v>332</v>
      </c>
      <c r="L329" s="73">
        <v>41153</v>
      </c>
      <c r="M329" s="124">
        <v>3</v>
      </c>
      <c r="N329" s="124">
        <v>3</v>
      </c>
      <c r="O329" s="68">
        <f>M329/N329</f>
        <v>1</v>
      </c>
      <c r="P329" s="124"/>
      <c r="Q329" s="124">
        <v>17</v>
      </c>
      <c r="R329" s="68">
        <f>P329/Q329</f>
        <v>0</v>
      </c>
      <c r="S329" s="124">
        <v>27</v>
      </c>
      <c r="T329" s="68">
        <f>Q329/S329</f>
        <v>0.62962962962962965</v>
      </c>
      <c r="U329" s="124"/>
      <c r="V329" s="284"/>
      <c r="W329" s="124"/>
      <c r="X329" s="124"/>
      <c r="Y329" s="68" t="e">
        <f t="shared" ref="Y329:Y340" si="148">W329/X329</f>
        <v>#DIV/0!</v>
      </c>
      <c r="Z329" s="260"/>
      <c r="AA329" s="284"/>
    </row>
    <row r="330" spans="9:27">
      <c r="I330" s="57" t="str">
        <f t="shared" si="144"/>
        <v>LAYCA-CRASep-12</v>
      </c>
      <c r="J330" s="76" t="str">
        <f t="shared" si="140"/>
        <v>LAYCA-CRA41153</v>
      </c>
      <c r="K330" s="57" t="s">
        <v>339</v>
      </c>
      <c r="L330" s="73">
        <v>41153</v>
      </c>
      <c r="M330" s="124"/>
      <c r="N330" s="124"/>
      <c r="O330" s="68" t="e">
        <f>M330/N330</f>
        <v>#DIV/0!</v>
      </c>
      <c r="P330" s="124"/>
      <c r="Q330" s="124"/>
      <c r="R330" s="68" t="e">
        <f>P330/Q330</f>
        <v>#DIV/0!</v>
      </c>
      <c r="S330" s="124"/>
      <c r="T330" s="68" t="e">
        <f>Q330/S330</f>
        <v>#DIV/0!</v>
      </c>
      <c r="U330" s="124"/>
      <c r="V330" s="284"/>
      <c r="W330" s="124"/>
      <c r="X330" s="124"/>
      <c r="Y330" s="68" t="e">
        <f t="shared" si="148"/>
        <v>#DIV/0!</v>
      </c>
      <c r="Z330" s="124"/>
      <c r="AA330" s="284"/>
    </row>
    <row r="331" spans="9:27">
      <c r="I331" s="57" t="str">
        <f t="shared" si="144"/>
        <v>LAYCAllSep-12</v>
      </c>
      <c r="J331" s="76" t="str">
        <f t="shared" si="140"/>
        <v>LAYCAll41153</v>
      </c>
      <c r="K331" s="57" t="s">
        <v>337</v>
      </c>
      <c r="L331" s="73">
        <v>41153</v>
      </c>
      <c r="M331" s="124">
        <v>1.5</v>
      </c>
      <c r="N331" s="124">
        <v>1.5</v>
      </c>
      <c r="O331" s="68">
        <f>M331/N331</f>
        <v>1</v>
      </c>
      <c r="P331" s="124">
        <v>2</v>
      </c>
      <c r="Q331" s="124">
        <v>0</v>
      </c>
      <c r="R331" s="68" t="e">
        <f>P331/Q331</f>
        <v>#DIV/0!</v>
      </c>
      <c r="S331" s="124">
        <v>14.5</v>
      </c>
      <c r="T331" s="68">
        <f>Q331/S331</f>
        <v>0</v>
      </c>
      <c r="U331" s="124">
        <v>0</v>
      </c>
      <c r="V331" s="284"/>
      <c r="W331" s="124">
        <v>0</v>
      </c>
      <c r="X331" s="124">
        <v>0</v>
      </c>
      <c r="Y331" s="68" t="e">
        <f t="shared" si="148"/>
        <v>#DIV/0!</v>
      </c>
      <c r="Z331" s="124">
        <v>0</v>
      </c>
      <c r="AA331" s="284"/>
    </row>
    <row r="332" spans="9:27">
      <c r="I332" s="57" t="str">
        <f t="shared" si="144"/>
        <v>LAYCCPPSep-12</v>
      </c>
      <c r="J332" s="76" t="str">
        <f t="shared" si="140"/>
        <v>LAYCCPP41153</v>
      </c>
      <c r="K332" s="57" t="s">
        <v>338</v>
      </c>
      <c r="L332" s="73">
        <v>41153</v>
      </c>
      <c r="M332" s="124">
        <v>1.5</v>
      </c>
      <c r="N332" s="124">
        <v>1.5</v>
      </c>
      <c r="O332" s="68">
        <f>M332/N332</f>
        <v>1</v>
      </c>
      <c r="P332" s="124">
        <v>2</v>
      </c>
      <c r="Q332" s="124"/>
      <c r="R332" s="68" t="e">
        <f>P332/Q332</f>
        <v>#DIV/0!</v>
      </c>
      <c r="S332" s="124">
        <v>14.5</v>
      </c>
      <c r="T332" s="68">
        <f>Q332/S332</f>
        <v>0</v>
      </c>
      <c r="U332" s="124"/>
      <c r="V332" s="284"/>
      <c r="W332" s="124"/>
      <c r="X332" s="124"/>
      <c r="Y332" s="68" t="e">
        <f t="shared" si="148"/>
        <v>#DIV/0!</v>
      </c>
      <c r="Z332" s="124"/>
      <c r="AA332" s="284"/>
    </row>
    <row r="333" spans="9:27">
      <c r="I333" s="57" t="str">
        <f t="shared" si="144"/>
        <v>LESAllSep-12</v>
      </c>
      <c r="J333" s="76" t="str">
        <f t="shared" si="140"/>
        <v>LESAll41153</v>
      </c>
      <c r="K333" s="57" t="s">
        <v>357</v>
      </c>
      <c r="L333" s="73">
        <v>41153</v>
      </c>
      <c r="M333" s="124"/>
      <c r="N333" s="124"/>
      <c r="O333" s="68"/>
      <c r="P333" s="124"/>
      <c r="Q333" s="124"/>
      <c r="R333" s="68"/>
      <c r="S333" s="124"/>
      <c r="T333" s="68"/>
      <c r="U333" s="124"/>
      <c r="V333" s="284"/>
      <c r="W333" s="124"/>
      <c r="X333" s="124"/>
      <c r="Y333" s="68" t="e">
        <f t="shared" si="148"/>
        <v>#DIV/0!</v>
      </c>
      <c r="Z333" s="124"/>
      <c r="AA333" s="284"/>
    </row>
    <row r="334" spans="9:27">
      <c r="I334" s="57" t="str">
        <f t="shared" si="144"/>
        <v>LESTIPSep-12</v>
      </c>
      <c r="J334" s="76" t="str">
        <f t="shared" si="140"/>
        <v>LESTIP41153</v>
      </c>
      <c r="K334" s="57" t="s">
        <v>358</v>
      </c>
      <c r="L334" s="73">
        <v>41153</v>
      </c>
      <c r="M334" s="124"/>
      <c r="N334" s="124"/>
      <c r="O334" s="68"/>
      <c r="P334" s="124"/>
      <c r="Q334" s="124"/>
      <c r="R334" s="68"/>
      <c r="S334" s="124"/>
      <c r="T334" s="68"/>
      <c r="U334" s="124"/>
      <c r="V334" s="284"/>
      <c r="W334" s="124"/>
      <c r="X334" s="124"/>
      <c r="Y334" s="68" t="e">
        <f t="shared" si="148"/>
        <v>#DIV/0!</v>
      </c>
      <c r="Z334" s="124"/>
      <c r="AA334" s="284"/>
    </row>
    <row r="335" spans="9:27">
      <c r="I335" s="57" t="str">
        <f t="shared" si="144"/>
        <v>Marys CenterAllSep-12</v>
      </c>
      <c r="J335" s="76" t="str">
        <f t="shared" si="140"/>
        <v>Marys CenterAll41153</v>
      </c>
      <c r="K335" s="57" t="s">
        <v>341</v>
      </c>
      <c r="L335" s="73">
        <v>41153</v>
      </c>
      <c r="M335" s="124"/>
      <c r="N335" s="124"/>
      <c r="O335" s="68"/>
      <c r="P335" s="124"/>
      <c r="Q335" s="124"/>
      <c r="R335" s="68"/>
      <c r="S335" s="124"/>
      <c r="T335" s="68"/>
      <c r="U335" s="124"/>
      <c r="V335" s="284"/>
      <c r="W335" s="124">
        <v>0</v>
      </c>
      <c r="X335" s="124">
        <v>1</v>
      </c>
      <c r="Y335" s="68">
        <f t="shared" si="148"/>
        <v>0</v>
      </c>
      <c r="Z335" s="124"/>
      <c r="AA335" s="284"/>
    </row>
    <row r="336" spans="9:27">
      <c r="I336" s="57" t="str">
        <f t="shared" si="144"/>
        <v>Marys CenterPCITSep-12</v>
      </c>
      <c r="J336" s="76" t="str">
        <f t="shared" si="140"/>
        <v>Marys CenterPCIT41153</v>
      </c>
      <c r="K336" s="57" t="s">
        <v>340</v>
      </c>
      <c r="L336" s="73">
        <v>41153</v>
      </c>
      <c r="M336" s="124"/>
      <c r="N336" s="124"/>
      <c r="O336" s="68"/>
      <c r="P336" s="124"/>
      <c r="Q336" s="124"/>
      <c r="R336" s="68"/>
      <c r="S336" s="124"/>
      <c r="T336" s="68"/>
      <c r="U336" s="124"/>
      <c r="V336" s="284"/>
      <c r="W336" s="124">
        <v>0</v>
      </c>
      <c r="X336" s="124">
        <v>1</v>
      </c>
      <c r="Y336" s="68">
        <f t="shared" si="148"/>
        <v>0</v>
      </c>
      <c r="Z336" s="124"/>
      <c r="AA336" s="284"/>
    </row>
    <row r="337" spans="9:27">
      <c r="I337" s="57" t="str">
        <f t="shared" si="144"/>
        <v>MBI HSAllSep-12</v>
      </c>
      <c r="J337" s="76" t="str">
        <f t="shared" si="140"/>
        <v>MBI HSAll41153</v>
      </c>
      <c r="K337" s="57" t="s">
        <v>364</v>
      </c>
      <c r="L337" s="73">
        <v>41153</v>
      </c>
      <c r="M337" s="124"/>
      <c r="N337" s="124"/>
      <c r="O337" s="68"/>
      <c r="P337" s="124"/>
      <c r="Q337" s="124"/>
      <c r="R337" s="68"/>
      <c r="S337" s="124"/>
      <c r="T337" s="68"/>
      <c r="U337" s="124"/>
      <c r="V337" s="284"/>
      <c r="W337" s="124"/>
      <c r="X337" s="124"/>
      <c r="Y337" s="68" t="e">
        <f t="shared" si="148"/>
        <v>#DIV/0!</v>
      </c>
      <c r="Z337" s="124"/>
      <c r="AA337" s="284"/>
    </row>
    <row r="338" spans="9:27">
      <c r="I338" s="57" t="str">
        <f t="shared" si="144"/>
        <v>MBI HSTIPSep-12</v>
      </c>
      <c r="J338" s="76" t="str">
        <f t="shared" si="140"/>
        <v>MBI HSTIP41153</v>
      </c>
      <c r="K338" s="57" t="s">
        <v>363</v>
      </c>
      <c r="L338" s="73">
        <v>41153</v>
      </c>
      <c r="M338" s="124"/>
      <c r="N338" s="124"/>
      <c r="O338" s="68"/>
      <c r="P338" s="124"/>
      <c r="Q338" s="124"/>
      <c r="R338" s="68"/>
      <c r="S338" s="124"/>
      <c r="T338" s="68"/>
      <c r="U338" s="124"/>
      <c r="V338" s="284"/>
      <c r="W338" s="124"/>
      <c r="X338" s="124"/>
      <c r="Y338" s="68" t="e">
        <f t="shared" si="148"/>
        <v>#DIV/0!</v>
      </c>
      <c r="Z338" s="124"/>
      <c r="AA338" s="284"/>
    </row>
    <row r="339" spans="9:27">
      <c r="I339" s="57" t="str">
        <f t="shared" si="144"/>
        <v>MD Family ResourcesAllSep-12</v>
      </c>
      <c r="J339" s="76" t="str">
        <f t="shared" si="140"/>
        <v>MD Family ResourcesAll41153</v>
      </c>
      <c r="K339" s="57" t="s">
        <v>510</v>
      </c>
      <c r="L339" s="73">
        <v>41153</v>
      </c>
      <c r="M339" s="124">
        <v>3</v>
      </c>
      <c r="N339" s="124">
        <v>3</v>
      </c>
      <c r="O339" s="68">
        <f>M339/N339</f>
        <v>1</v>
      </c>
      <c r="P339" s="124"/>
      <c r="Q339" s="124"/>
      <c r="R339" s="68" t="e">
        <f>P339/Q339</f>
        <v>#DIV/0!</v>
      </c>
      <c r="S339" s="124"/>
      <c r="T339" s="68" t="e">
        <f>Q339/S339</f>
        <v>#DIV/0!</v>
      </c>
      <c r="U339" s="124"/>
      <c r="V339" s="284"/>
      <c r="W339" s="124"/>
      <c r="X339" s="124"/>
      <c r="Y339" s="68" t="e">
        <f t="shared" si="148"/>
        <v>#DIV/0!</v>
      </c>
      <c r="Z339" s="124"/>
      <c r="AA339" s="284"/>
    </row>
    <row r="340" spans="9:27">
      <c r="I340" s="57" t="str">
        <f t="shared" si="144"/>
        <v>MD Family ResourcesTF-CBTSep-12</v>
      </c>
      <c r="J340" s="76" t="str">
        <f t="shared" si="140"/>
        <v>MD Family ResourcesTF-CBT41153</v>
      </c>
      <c r="K340" s="57" t="s">
        <v>509</v>
      </c>
      <c r="L340" s="73">
        <v>41153</v>
      </c>
      <c r="M340" s="124">
        <v>3</v>
      </c>
      <c r="N340" s="124">
        <v>3</v>
      </c>
      <c r="O340" s="68">
        <f>M340/N340</f>
        <v>1</v>
      </c>
      <c r="P340" s="124"/>
      <c r="Q340" s="124"/>
      <c r="R340" s="68" t="e">
        <f>P340/Q340</f>
        <v>#DIV/0!</v>
      </c>
      <c r="S340" s="124"/>
      <c r="T340" s="68" t="e">
        <f>Q340/S340</f>
        <v>#DIV/0!</v>
      </c>
      <c r="U340" s="124"/>
      <c r="V340" s="284"/>
      <c r="W340" s="124"/>
      <c r="X340" s="124"/>
      <c r="Y340" s="68" t="e">
        <f t="shared" si="148"/>
        <v>#DIV/0!</v>
      </c>
      <c r="Z340" s="124"/>
      <c r="AA340" s="284"/>
    </row>
    <row r="341" spans="9:27">
      <c r="I341" s="57" t="str">
        <f t="shared" si="144"/>
        <v>PASSAllSep-12</v>
      </c>
      <c r="J341" s="76" t="str">
        <f t="shared" si="140"/>
        <v>PASSAll41153</v>
      </c>
      <c r="K341" s="57" t="s">
        <v>342</v>
      </c>
      <c r="L341" s="73">
        <v>41153</v>
      </c>
      <c r="M341" s="124"/>
      <c r="N341" s="124"/>
      <c r="O341" s="68"/>
      <c r="P341" s="124"/>
      <c r="Q341" s="124"/>
      <c r="R341" s="68"/>
      <c r="S341" s="124"/>
      <c r="T341" s="68"/>
      <c r="U341" s="124"/>
      <c r="V341" s="284"/>
      <c r="W341" s="124"/>
      <c r="X341" s="124"/>
      <c r="Y341" s="68"/>
      <c r="Z341" s="124"/>
      <c r="AA341" s="284"/>
    </row>
    <row r="342" spans="9:27">
      <c r="I342" s="57" t="str">
        <f t="shared" si="144"/>
        <v>PASSFFTSep-12</v>
      </c>
      <c r="J342" s="76" t="str">
        <f t="shared" ref="J342:J405" si="149">K342&amp;L342</f>
        <v>PASSFFT41153</v>
      </c>
      <c r="K342" s="57" t="s">
        <v>343</v>
      </c>
      <c r="L342" s="73">
        <v>41153</v>
      </c>
      <c r="M342" s="124"/>
      <c r="N342" s="124"/>
      <c r="O342" s="68"/>
      <c r="P342" s="124"/>
      <c r="Q342" s="124"/>
      <c r="R342" s="68"/>
      <c r="S342" s="124"/>
      <c r="T342" s="68"/>
      <c r="U342" s="124"/>
      <c r="V342" s="284"/>
      <c r="W342" s="124"/>
      <c r="X342" s="124"/>
      <c r="Y342" s="68"/>
      <c r="Z342" s="124"/>
      <c r="AA342" s="284"/>
    </row>
    <row r="343" spans="9:27">
      <c r="I343" s="57" t="str">
        <f t="shared" si="144"/>
        <v>PASSTIPSep-12</v>
      </c>
      <c r="J343" s="76" t="str">
        <f t="shared" si="149"/>
        <v>PASSTIP41153</v>
      </c>
      <c r="K343" s="57" t="s">
        <v>344</v>
      </c>
      <c r="L343" s="73">
        <v>41153</v>
      </c>
      <c r="M343" s="124"/>
      <c r="N343" s="124"/>
      <c r="O343" s="68"/>
      <c r="P343" s="124"/>
      <c r="Q343" s="124"/>
      <c r="R343" s="68"/>
      <c r="S343" s="124"/>
      <c r="T343" s="68"/>
      <c r="U343" s="124"/>
      <c r="V343" s="284"/>
      <c r="W343" s="124"/>
      <c r="X343" s="124"/>
      <c r="Y343" s="68"/>
      <c r="Z343" s="124"/>
      <c r="AA343" s="284"/>
    </row>
    <row r="344" spans="9:27">
      <c r="I344" s="57" t="str">
        <f t="shared" si="144"/>
        <v>PIECEAllSep-12</v>
      </c>
      <c r="J344" s="76" t="str">
        <f t="shared" si="149"/>
        <v>PIECEAll41153</v>
      </c>
      <c r="K344" s="57" t="s">
        <v>345</v>
      </c>
      <c r="L344" s="73">
        <v>41153</v>
      </c>
      <c r="M344" s="124">
        <v>3.3</v>
      </c>
      <c r="N344" s="124">
        <v>3.3</v>
      </c>
      <c r="O344" s="68">
        <f>M344/N344</f>
        <v>1</v>
      </c>
      <c r="P344" s="124">
        <v>9</v>
      </c>
      <c r="Q344" s="124">
        <v>0</v>
      </c>
      <c r="R344" s="68"/>
      <c r="S344" s="124">
        <v>23</v>
      </c>
      <c r="T344" s="68">
        <f>Q344/S344</f>
        <v>0</v>
      </c>
      <c r="U344" s="124"/>
      <c r="V344" s="284"/>
      <c r="W344" s="124">
        <v>0</v>
      </c>
      <c r="X344" s="124">
        <v>1</v>
      </c>
      <c r="Y344" s="68">
        <f t="shared" ref="Y344:Y375" si="150">W344/X344</f>
        <v>0</v>
      </c>
      <c r="Z344" s="124"/>
      <c r="AA344" s="284"/>
    </row>
    <row r="345" spans="9:27">
      <c r="I345" s="57" t="str">
        <f t="shared" si="144"/>
        <v>PIECECPP-FVSep-12</v>
      </c>
      <c r="J345" s="76" t="str">
        <f t="shared" si="149"/>
        <v>PIECECPP-FV41153</v>
      </c>
      <c r="K345" s="57" t="s">
        <v>346</v>
      </c>
      <c r="L345" s="73">
        <v>41153</v>
      </c>
      <c r="M345" s="124"/>
      <c r="N345" s="124"/>
      <c r="O345" s="68" t="e">
        <f>M345/N345</f>
        <v>#DIV/0!</v>
      </c>
      <c r="P345" s="124"/>
      <c r="Q345" s="124"/>
      <c r="R345" s="68" t="e">
        <f>P345/Q345</f>
        <v>#DIV/0!</v>
      </c>
      <c r="S345" s="124"/>
      <c r="T345" s="68" t="e">
        <f>Q345/S345</f>
        <v>#DIV/0!</v>
      </c>
      <c r="U345" s="124"/>
      <c r="V345" s="284"/>
      <c r="W345" s="124"/>
      <c r="X345" s="124"/>
      <c r="Y345" s="68" t="e">
        <f t="shared" si="150"/>
        <v>#DIV/0!</v>
      </c>
      <c r="Z345" s="124"/>
      <c r="AA345" s="284"/>
    </row>
    <row r="346" spans="9:27">
      <c r="I346" s="57" t="str">
        <f t="shared" si="144"/>
        <v>PIECEPCITSep-12</v>
      </c>
      <c r="J346" s="76" t="str">
        <f t="shared" si="149"/>
        <v>PIECEPCIT41153</v>
      </c>
      <c r="K346" s="57" t="s">
        <v>347</v>
      </c>
      <c r="L346" s="73">
        <v>41153</v>
      </c>
      <c r="M346" s="124">
        <v>3.3</v>
      </c>
      <c r="N346" s="124">
        <v>3.3</v>
      </c>
      <c r="O346" s="68">
        <f>M346/N346</f>
        <v>1</v>
      </c>
      <c r="P346" s="124">
        <v>9</v>
      </c>
      <c r="Q346" s="124"/>
      <c r="R346" s="68" t="e">
        <f>P346/Q346</f>
        <v>#DIV/0!</v>
      </c>
      <c r="S346" s="124">
        <v>23</v>
      </c>
      <c r="T346" s="68">
        <f>Q346/S346</f>
        <v>0</v>
      </c>
      <c r="U346" s="124"/>
      <c r="V346" s="284"/>
      <c r="W346" s="124">
        <v>0</v>
      </c>
      <c r="X346" s="124">
        <v>1</v>
      </c>
      <c r="Y346" s="68">
        <f t="shared" si="150"/>
        <v>0</v>
      </c>
      <c r="Z346" s="124"/>
      <c r="AA346" s="284"/>
    </row>
    <row r="347" spans="9:27">
      <c r="I347" s="57" t="str">
        <f t="shared" si="144"/>
        <v>RiversideA-CRASep-12</v>
      </c>
      <c r="J347" s="76" t="str">
        <f t="shared" si="149"/>
        <v>RiversideA-CRA41153</v>
      </c>
      <c r="K347" s="57" t="s">
        <v>361</v>
      </c>
      <c r="L347" s="73">
        <v>41153</v>
      </c>
      <c r="M347" s="124"/>
      <c r="N347" s="124"/>
      <c r="O347" s="68" t="e">
        <f>M347/N347</f>
        <v>#DIV/0!</v>
      </c>
      <c r="P347" s="124"/>
      <c r="Q347" s="124"/>
      <c r="R347" s="68" t="e">
        <f>P347/Q347</f>
        <v>#DIV/0!</v>
      </c>
      <c r="S347" s="124"/>
      <c r="T347" s="68" t="e">
        <f>Q347/S347</f>
        <v>#DIV/0!</v>
      </c>
      <c r="U347" s="124"/>
      <c r="V347" s="284"/>
      <c r="W347" s="124"/>
      <c r="X347" s="124"/>
      <c r="Y347" s="68" t="e">
        <f t="shared" si="150"/>
        <v>#DIV/0!</v>
      </c>
      <c r="Z347" s="124"/>
      <c r="AA347" s="284"/>
    </row>
    <row r="348" spans="9:27">
      <c r="I348" s="57" t="str">
        <f t="shared" si="144"/>
        <v>RiversideAllSep-12</v>
      </c>
      <c r="J348" s="76" t="str">
        <f t="shared" si="149"/>
        <v>RiversideAll41153</v>
      </c>
      <c r="K348" s="57" t="s">
        <v>362</v>
      </c>
      <c r="L348" s="73">
        <v>41153</v>
      </c>
      <c r="M348" s="124"/>
      <c r="N348" s="124"/>
      <c r="O348" s="68" t="e">
        <f>M348/N348</f>
        <v>#DIV/0!</v>
      </c>
      <c r="P348" s="124"/>
      <c r="Q348" s="124"/>
      <c r="R348" s="68" t="e">
        <f>P348/Q348</f>
        <v>#DIV/0!</v>
      </c>
      <c r="S348" s="124"/>
      <c r="T348" s="68" t="e">
        <f>Q348/S348</f>
        <v>#DIV/0!</v>
      </c>
      <c r="U348" s="124"/>
      <c r="V348" s="284"/>
      <c r="W348" s="124"/>
      <c r="X348" s="124"/>
      <c r="Y348" s="68" t="e">
        <f t="shared" si="150"/>
        <v>#DIV/0!</v>
      </c>
      <c r="Z348" s="124"/>
      <c r="AA348" s="284"/>
    </row>
    <row r="349" spans="9:27">
      <c r="I349" s="57" t="str">
        <f t="shared" si="144"/>
        <v>TFCCAllSep-12</v>
      </c>
      <c r="J349" s="76" t="str">
        <f t="shared" si="149"/>
        <v>TFCCAll41153</v>
      </c>
      <c r="K349" s="57" t="s">
        <v>366</v>
      </c>
      <c r="L349" s="73">
        <v>41153</v>
      </c>
      <c r="M349" s="124"/>
      <c r="N349" s="124"/>
      <c r="O349" s="68"/>
      <c r="P349" s="124"/>
      <c r="Q349" s="124"/>
      <c r="R349" s="68"/>
      <c r="S349" s="124"/>
      <c r="T349" s="68"/>
      <c r="U349" s="124"/>
      <c r="V349" s="284"/>
      <c r="W349" s="124"/>
      <c r="X349" s="124"/>
      <c r="Y349" s="68" t="e">
        <f t="shared" si="150"/>
        <v>#DIV/0!</v>
      </c>
      <c r="Z349" s="124"/>
      <c r="AA349" s="284"/>
    </row>
    <row r="350" spans="9:27">
      <c r="I350" s="57" t="str">
        <f t="shared" si="144"/>
        <v>TFCCTIPSep-12</v>
      </c>
      <c r="J350" s="76" t="str">
        <f t="shared" si="149"/>
        <v>TFCCTIP41153</v>
      </c>
      <c r="K350" s="57" t="s">
        <v>365</v>
      </c>
      <c r="L350" s="73">
        <v>41153</v>
      </c>
      <c r="M350" s="124"/>
      <c r="N350" s="124"/>
      <c r="O350" s="68"/>
      <c r="P350" s="124"/>
      <c r="Q350" s="124"/>
      <c r="R350" s="68"/>
      <c r="S350" s="124"/>
      <c r="T350" s="68"/>
      <c r="U350" s="124"/>
      <c r="V350" s="284"/>
      <c r="W350" s="124"/>
      <c r="X350" s="124"/>
      <c r="Y350" s="68" t="e">
        <f t="shared" si="150"/>
        <v>#DIV/0!</v>
      </c>
      <c r="Z350" s="124"/>
      <c r="AA350" s="284"/>
    </row>
    <row r="351" spans="9:27">
      <c r="I351" s="57" t="str">
        <f t="shared" si="144"/>
        <v>UniversalAllSep-12</v>
      </c>
      <c r="J351" s="76" t="str">
        <f t="shared" si="149"/>
        <v>UniversalAll41153</v>
      </c>
      <c r="K351" s="57" t="s">
        <v>348</v>
      </c>
      <c r="L351" s="73">
        <v>41153</v>
      </c>
      <c r="M351" s="124">
        <v>1</v>
      </c>
      <c r="N351" s="124">
        <v>1</v>
      </c>
      <c r="O351" s="68">
        <f t="shared" ref="O351:O414" si="151">M351/N351</f>
        <v>1</v>
      </c>
      <c r="P351" s="124">
        <v>0</v>
      </c>
      <c r="Q351" s="124"/>
      <c r="R351" s="68"/>
      <c r="S351" s="124">
        <v>0</v>
      </c>
      <c r="T351" s="68" t="e">
        <f t="shared" ref="T351:T414" si="152">Q351/S351</f>
        <v>#DIV/0!</v>
      </c>
      <c r="U351" s="124"/>
      <c r="V351" s="284"/>
      <c r="W351" s="124"/>
      <c r="X351" s="124"/>
      <c r="Y351" s="68" t="e">
        <f t="shared" si="150"/>
        <v>#DIV/0!</v>
      </c>
      <c r="Z351" s="124"/>
      <c r="AA351" s="284"/>
    </row>
    <row r="352" spans="9:27">
      <c r="I352" s="57" t="str">
        <f t="shared" si="144"/>
        <v>UniversalCPP-FVSep-12</v>
      </c>
      <c r="J352" s="76" t="str">
        <f t="shared" si="149"/>
        <v>UniversalCPP-FV41153</v>
      </c>
      <c r="K352" s="56" t="s">
        <v>350</v>
      </c>
      <c r="L352" s="73">
        <v>41153</v>
      </c>
      <c r="M352" s="124"/>
      <c r="N352" s="124"/>
      <c r="O352" s="68" t="e">
        <f t="shared" si="151"/>
        <v>#DIV/0!</v>
      </c>
      <c r="P352" s="124"/>
      <c r="Q352" s="124"/>
      <c r="R352" s="68" t="e">
        <f>P352/Q352</f>
        <v>#DIV/0!</v>
      </c>
      <c r="S352" s="124"/>
      <c r="T352" s="68" t="e">
        <f t="shared" si="152"/>
        <v>#DIV/0!</v>
      </c>
      <c r="U352" s="124"/>
      <c r="V352" s="284"/>
      <c r="W352" s="124"/>
      <c r="X352" s="124"/>
      <c r="Y352" s="68" t="e">
        <f t="shared" si="150"/>
        <v>#DIV/0!</v>
      </c>
      <c r="Z352" s="124"/>
      <c r="AA352" s="284"/>
    </row>
    <row r="353" spans="9:27">
      <c r="I353" s="57" t="str">
        <f t="shared" si="144"/>
        <v>UniversalTF-CBTSep-12</v>
      </c>
      <c r="J353" s="76" t="str">
        <f t="shared" si="149"/>
        <v>UniversalTF-CBT41153</v>
      </c>
      <c r="K353" s="57" t="s">
        <v>349</v>
      </c>
      <c r="L353" s="73">
        <v>41153</v>
      </c>
      <c r="M353" s="124">
        <v>1</v>
      </c>
      <c r="N353" s="124">
        <v>1</v>
      </c>
      <c r="O353" s="68">
        <f t="shared" si="151"/>
        <v>1</v>
      </c>
      <c r="P353" s="124"/>
      <c r="Q353" s="124"/>
      <c r="R353" s="68" t="e">
        <f>P353/Q353</f>
        <v>#DIV/0!</v>
      </c>
      <c r="S353" s="124"/>
      <c r="T353" s="68" t="e">
        <f t="shared" si="152"/>
        <v>#DIV/0!</v>
      </c>
      <c r="U353" s="124"/>
      <c r="V353" s="284"/>
      <c r="W353" s="124"/>
      <c r="X353" s="124"/>
      <c r="Y353" s="68" t="e">
        <f t="shared" si="150"/>
        <v>#DIV/0!</v>
      </c>
      <c r="Z353" s="124"/>
      <c r="AA353" s="284"/>
    </row>
    <row r="354" spans="9:27">
      <c r="I354" s="57" t="str">
        <f t="shared" si="144"/>
        <v>UniversalTIPSep-12</v>
      </c>
      <c r="J354" s="76" t="str">
        <f t="shared" si="149"/>
        <v>UniversalTIP41153</v>
      </c>
      <c r="K354" s="57" t="s">
        <v>351</v>
      </c>
      <c r="L354" s="73">
        <v>41153</v>
      </c>
      <c r="M354" s="124"/>
      <c r="N354" s="124"/>
      <c r="O354" s="68" t="e">
        <f t="shared" si="151"/>
        <v>#DIV/0!</v>
      </c>
      <c r="P354" s="124"/>
      <c r="Q354" s="124"/>
      <c r="R354" s="68" t="e">
        <f>P354/Q354</f>
        <v>#DIV/0!</v>
      </c>
      <c r="S354" s="124"/>
      <c r="T354" s="68" t="e">
        <f t="shared" si="152"/>
        <v>#DIV/0!</v>
      </c>
      <c r="U354" s="124"/>
      <c r="V354" s="284"/>
      <c r="W354" s="124"/>
      <c r="X354" s="124"/>
      <c r="Y354" s="68" t="e">
        <f t="shared" si="150"/>
        <v>#DIV/0!</v>
      </c>
      <c r="Z354" s="124"/>
      <c r="AA354" s="284"/>
    </row>
    <row r="355" spans="9:27">
      <c r="I355" s="57" t="str">
        <f t="shared" si="144"/>
        <v>Youth VillagesAllSep-12</v>
      </c>
      <c r="J355" s="76" t="str">
        <f t="shared" si="149"/>
        <v>Youth VillagesAll41153</v>
      </c>
      <c r="K355" s="57" t="s">
        <v>352</v>
      </c>
      <c r="L355" s="73">
        <v>41153</v>
      </c>
      <c r="M355" s="124">
        <v>10</v>
      </c>
      <c r="N355" s="124">
        <v>15</v>
      </c>
      <c r="O355" s="68">
        <f t="shared" si="151"/>
        <v>0.66666666666666663</v>
      </c>
      <c r="P355" s="124">
        <v>31</v>
      </c>
      <c r="Q355" s="124"/>
      <c r="R355" s="68" t="e">
        <f>P355/Q355</f>
        <v>#DIV/0!</v>
      </c>
      <c r="S355" s="124">
        <v>54</v>
      </c>
      <c r="T355" s="68">
        <f t="shared" si="152"/>
        <v>0</v>
      </c>
      <c r="U355" s="124"/>
      <c r="V355" s="284"/>
      <c r="W355" s="124">
        <v>5</v>
      </c>
      <c r="X355" s="124">
        <v>6</v>
      </c>
      <c r="Y355" s="68">
        <f t="shared" si="150"/>
        <v>0.83333333333333337</v>
      </c>
      <c r="Z355" s="124"/>
      <c r="AA355" s="284">
        <v>0.82499999999999996</v>
      </c>
    </row>
    <row r="356" spans="9:27">
      <c r="I356" s="57" t="str">
        <f t="shared" si="144"/>
        <v>Youth VillagesMSTSep-12</v>
      </c>
      <c r="J356" s="76" t="str">
        <f t="shared" si="149"/>
        <v>Youth VillagesMST41153</v>
      </c>
      <c r="K356" s="57" t="s">
        <v>353</v>
      </c>
      <c r="L356" s="73">
        <v>41153</v>
      </c>
      <c r="M356" s="124">
        <v>9.5</v>
      </c>
      <c r="N356" s="124">
        <v>10</v>
      </c>
      <c r="O356" s="68">
        <f t="shared" si="151"/>
        <v>0.95</v>
      </c>
      <c r="P356" s="124">
        <v>29</v>
      </c>
      <c r="Q356" s="124"/>
      <c r="R356" s="68" t="e">
        <f>P356/Q356</f>
        <v>#DIV/0!</v>
      </c>
      <c r="S356" s="124">
        <v>45</v>
      </c>
      <c r="T356" s="68">
        <f t="shared" si="152"/>
        <v>0</v>
      </c>
      <c r="U356" s="124"/>
      <c r="V356" s="284">
        <v>0.82499999999999996</v>
      </c>
      <c r="W356" s="124">
        <v>5</v>
      </c>
      <c r="X356" s="124">
        <v>6</v>
      </c>
      <c r="Y356" s="68">
        <f t="shared" si="150"/>
        <v>0.83333333333333337</v>
      </c>
      <c r="Z356" s="124"/>
      <c r="AA356" s="284">
        <v>0.82499999999999996</v>
      </c>
    </row>
    <row r="357" spans="9:27">
      <c r="I357" s="57" t="str">
        <f>K357&amp;"Sep-12"</f>
        <v>Youth VillagesMST-PSBSep-12</v>
      </c>
      <c r="J357" s="76" t="str">
        <f t="shared" si="149"/>
        <v>Youth VillagesMST-PSB41153</v>
      </c>
      <c r="K357" s="57" t="s">
        <v>354</v>
      </c>
      <c r="L357" s="73">
        <v>41153</v>
      </c>
      <c r="M357" s="124">
        <v>0.5</v>
      </c>
      <c r="N357" s="124">
        <v>5</v>
      </c>
      <c r="O357" s="68">
        <f t="shared" si="151"/>
        <v>0.1</v>
      </c>
      <c r="P357" s="124">
        <v>2</v>
      </c>
      <c r="Q357" s="124"/>
      <c r="R357" s="68"/>
      <c r="S357" s="124">
        <v>9</v>
      </c>
      <c r="T357" s="68">
        <f t="shared" si="152"/>
        <v>0</v>
      </c>
      <c r="U357" s="124"/>
      <c r="V357" s="284"/>
      <c r="W357" s="124"/>
      <c r="X357" s="124"/>
      <c r="Y357" s="68" t="e">
        <f t="shared" si="150"/>
        <v>#DIV/0!</v>
      </c>
      <c r="Z357" s="124"/>
      <c r="AA357" s="284"/>
    </row>
    <row r="358" spans="9:27">
      <c r="I358" s="57" t="str">
        <f t="shared" ref="I358:I412" si="153">K358&amp;"Oct-12"</f>
        <v>Adoptions TogetherAllOct-12</v>
      </c>
      <c r="J358" s="76" t="str">
        <f t="shared" si="149"/>
        <v>Adoptions TogetherAll41183</v>
      </c>
      <c r="K358" s="57" t="s">
        <v>318</v>
      </c>
      <c r="L358" s="73">
        <v>41183</v>
      </c>
      <c r="M358" s="124">
        <v>2.5</v>
      </c>
      <c r="N358" s="124">
        <v>2.5</v>
      </c>
      <c r="O358" s="68">
        <f t="shared" si="151"/>
        <v>1</v>
      </c>
      <c r="P358" s="124">
        <v>8</v>
      </c>
      <c r="Q358" s="124">
        <v>15</v>
      </c>
      <c r="R358" s="68">
        <f>P358/Q358</f>
        <v>0.53333333333333333</v>
      </c>
      <c r="S358" s="124">
        <v>14.5</v>
      </c>
      <c r="T358" s="68">
        <f t="shared" si="152"/>
        <v>1.0344827586206897</v>
      </c>
      <c r="U358" s="124"/>
      <c r="V358" s="284"/>
      <c r="W358" s="124"/>
      <c r="X358" s="124"/>
      <c r="Y358" s="68" t="e">
        <f t="shared" si="150"/>
        <v>#DIV/0!</v>
      </c>
      <c r="Z358" s="124"/>
      <c r="AA358" s="284"/>
    </row>
    <row r="359" spans="9:27">
      <c r="I359" s="57" t="str">
        <f t="shared" si="153"/>
        <v>Adoptions TogetherCPP-FVOct-12</v>
      </c>
      <c r="J359" s="76" t="str">
        <f t="shared" si="149"/>
        <v>Adoptions TogetherCPP-FV41183</v>
      </c>
      <c r="K359" s="57" t="s">
        <v>317</v>
      </c>
      <c r="L359" s="73">
        <v>41183</v>
      </c>
      <c r="M359" s="124">
        <v>2.5</v>
      </c>
      <c r="N359" s="124">
        <v>2.5</v>
      </c>
      <c r="O359" s="68">
        <f t="shared" si="151"/>
        <v>1</v>
      </c>
      <c r="P359" s="124">
        <v>8</v>
      </c>
      <c r="Q359" s="124">
        <v>15</v>
      </c>
      <c r="R359" s="68">
        <f>P359/Q359</f>
        <v>0.53333333333333333</v>
      </c>
      <c r="S359" s="124">
        <v>14.5</v>
      </c>
      <c r="T359" s="68">
        <f t="shared" si="152"/>
        <v>1.0344827586206897</v>
      </c>
      <c r="U359" s="124"/>
      <c r="V359" s="284"/>
      <c r="W359" s="124"/>
      <c r="X359" s="124"/>
      <c r="Y359" s="68" t="e">
        <f t="shared" si="150"/>
        <v>#DIV/0!</v>
      </c>
      <c r="Z359" s="124"/>
      <c r="AA359" s="284"/>
    </row>
    <row r="360" spans="9:27">
      <c r="I360" s="57" t="str">
        <f t="shared" si="153"/>
        <v>All A-CRA ProvidersA-CRAOct-12</v>
      </c>
      <c r="J360" s="76" t="str">
        <f t="shared" si="149"/>
        <v>All A-CRA ProvidersA-CRA41183</v>
      </c>
      <c r="K360" s="57" t="s">
        <v>379</v>
      </c>
      <c r="L360" s="73">
        <v>41183</v>
      </c>
      <c r="M360" s="258">
        <v>0</v>
      </c>
      <c r="N360" s="258">
        <v>0</v>
      </c>
      <c r="O360" s="68" t="e">
        <f t="shared" si="151"/>
        <v>#DIV/0!</v>
      </c>
      <c r="P360" s="258">
        <v>0</v>
      </c>
      <c r="Q360" s="258">
        <v>0</v>
      </c>
      <c r="R360" s="68"/>
      <c r="S360" s="258">
        <v>0</v>
      </c>
      <c r="T360" s="68" t="e">
        <f t="shared" si="152"/>
        <v>#DIV/0!</v>
      </c>
      <c r="U360" s="258">
        <v>0</v>
      </c>
      <c r="V360" s="284"/>
      <c r="W360" s="258">
        <v>0</v>
      </c>
      <c r="X360" s="258">
        <v>0</v>
      </c>
      <c r="Y360" s="68" t="e">
        <f t="shared" si="150"/>
        <v>#DIV/0!</v>
      </c>
      <c r="Z360" s="258">
        <v>0</v>
      </c>
      <c r="AA360" s="284">
        <v>0</v>
      </c>
    </row>
    <row r="361" spans="9:27">
      <c r="I361" s="57" t="str">
        <f t="shared" si="153"/>
        <v>All CPP-FV ProvidersCPP-FVOct-12</v>
      </c>
      <c r="J361" s="57" t="str">
        <f t="shared" si="149"/>
        <v>All CPP-FV ProvidersCPP-FV41183</v>
      </c>
      <c r="K361" s="57" t="s">
        <v>373</v>
      </c>
      <c r="L361" s="73">
        <v>41183</v>
      </c>
      <c r="M361" s="258">
        <v>4</v>
      </c>
      <c r="N361" s="258">
        <v>4</v>
      </c>
      <c r="O361" s="68">
        <f t="shared" si="151"/>
        <v>1</v>
      </c>
      <c r="P361" s="258">
        <v>10</v>
      </c>
      <c r="Q361" s="258">
        <v>29</v>
      </c>
      <c r="R361" s="68">
        <f>P361/Q361</f>
        <v>0.34482758620689657</v>
      </c>
      <c r="S361" s="258">
        <v>29</v>
      </c>
      <c r="T361" s="68">
        <f t="shared" si="152"/>
        <v>1</v>
      </c>
      <c r="U361" s="258">
        <v>0</v>
      </c>
      <c r="V361" s="284"/>
      <c r="W361" s="258">
        <v>0</v>
      </c>
      <c r="X361" s="258">
        <v>1</v>
      </c>
      <c r="Y361" s="68">
        <f t="shared" si="150"/>
        <v>0</v>
      </c>
      <c r="Z361" s="258">
        <v>0</v>
      </c>
      <c r="AA361" s="284">
        <v>0</v>
      </c>
    </row>
    <row r="362" spans="9:27">
      <c r="I362" s="57" t="str">
        <f t="shared" si="153"/>
        <v>All FFT ProvidersFFTOct-12</v>
      </c>
      <c r="J362" s="76" t="str">
        <f t="shared" si="149"/>
        <v>All FFT ProvidersFFT41183</v>
      </c>
      <c r="K362" s="57" t="s">
        <v>372</v>
      </c>
      <c r="L362" s="73">
        <v>41183</v>
      </c>
      <c r="M362" s="258">
        <v>16</v>
      </c>
      <c r="N362" s="258">
        <v>14</v>
      </c>
      <c r="O362" s="68">
        <f t="shared" si="151"/>
        <v>1.1428571428571428</v>
      </c>
      <c r="P362" s="258">
        <v>73</v>
      </c>
      <c r="Q362" s="258">
        <v>96</v>
      </c>
      <c r="R362" s="68">
        <f>P362/Q362</f>
        <v>0.76041666666666663</v>
      </c>
      <c r="S362" s="258">
        <v>112</v>
      </c>
      <c r="T362" s="68">
        <f t="shared" si="152"/>
        <v>0.8571428571428571</v>
      </c>
      <c r="U362" s="258">
        <v>0</v>
      </c>
      <c r="V362" s="284">
        <v>0</v>
      </c>
      <c r="W362" s="258">
        <v>8</v>
      </c>
      <c r="X362" s="258">
        <v>8</v>
      </c>
      <c r="Y362" s="68">
        <f t="shared" si="150"/>
        <v>1</v>
      </c>
      <c r="Z362" s="258">
        <v>0</v>
      </c>
      <c r="AA362" s="284">
        <v>0</v>
      </c>
    </row>
    <row r="363" spans="9:27">
      <c r="I363" s="57" t="str">
        <f t="shared" si="153"/>
        <v>All MST ProvidersMSTOct-12</v>
      </c>
      <c r="J363" s="76" t="str">
        <f t="shared" si="149"/>
        <v>All MST ProvidersMST41183</v>
      </c>
      <c r="K363" s="57" t="s">
        <v>374</v>
      </c>
      <c r="L363" s="73">
        <v>41183</v>
      </c>
      <c r="M363" s="258">
        <v>7.17</v>
      </c>
      <c r="N363" s="258">
        <v>8</v>
      </c>
      <c r="O363" s="68">
        <f t="shared" si="151"/>
        <v>0.89624999999999999</v>
      </c>
      <c r="P363" s="258">
        <v>29</v>
      </c>
      <c r="Q363" s="258">
        <v>0</v>
      </c>
      <c r="R363" s="68"/>
      <c r="S363" s="258">
        <v>45</v>
      </c>
      <c r="T363" s="68">
        <f t="shared" si="152"/>
        <v>0</v>
      </c>
      <c r="U363" s="258">
        <v>0</v>
      </c>
      <c r="V363" s="284">
        <v>0.84399999999999997</v>
      </c>
      <c r="W363" s="258">
        <v>0</v>
      </c>
      <c r="X363" s="258">
        <v>2</v>
      </c>
      <c r="Y363" s="68">
        <f t="shared" si="150"/>
        <v>0</v>
      </c>
      <c r="Z363" s="258">
        <v>0</v>
      </c>
      <c r="AA363" s="284">
        <v>0.84399999999999997</v>
      </c>
    </row>
    <row r="364" spans="9:27">
      <c r="I364" s="57" t="str">
        <f t="shared" si="153"/>
        <v>All MST-PSB ProvidersMST-PSBOct-12</v>
      </c>
      <c r="J364" s="76" t="str">
        <f t="shared" si="149"/>
        <v>All MST-PSB ProvidersMST-PSB41183</v>
      </c>
      <c r="K364" s="57" t="s">
        <v>375</v>
      </c>
      <c r="L364" s="73">
        <v>41183</v>
      </c>
      <c r="M364" s="258">
        <v>1.08</v>
      </c>
      <c r="N364" s="258">
        <v>5</v>
      </c>
      <c r="O364" s="68">
        <f t="shared" si="151"/>
        <v>0.21600000000000003</v>
      </c>
      <c r="P364" s="258">
        <v>4</v>
      </c>
      <c r="Q364" s="258">
        <v>0</v>
      </c>
      <c r="R364" s="68" t="e">
        <f>P364/Q364</f>
        <v>#DIV/0!</v>
      </c>
      <c r="S364" s="258">
        <v>9</v>
      </c>
      <c r="T364" s="68">
        <f t="shared" si="152"/>
        <v>0</v>
      </c>
      <c r="U364" s="258">
        <v>0</v>
      </c>
      <c r="V364" s="284">
        <v>0.96399999999999997</v>
      </c>
      <c r="W364" s="258">
        <v>0</v>
      </c>
      <c r="X364" s="258">
        <v>0</v>
      </c>
      <c r="Y364" s="68" t="e">
        <f t="shared" si="150"/>
        <v>#DIV/0!</v>
      </c>
      <c r="Z364" s="258">
        <v>0</v>
      </c>
      <c r="AA364" s="284">
        <v>0.96399999999999997</v>
      </c>
    </row>
    <row r="365" spans="9:27">
      <c r="I365" s="57" t="str">
        <f t="shared" si="153"/>
        <v>All PCIT ProvidersPCITOct-12</v>
      </c>
      <c r="J365" s="76" t="str">
        <f t="shared" si="149"/>
        <v>All PCIT ProvidersPCIT41183</v>
      </c>
      <c r="K365" s="57" t="s">
        <v>376</v>
      </c>
      <c r="L365" s="73">
        <v>41183</v>
      </c>
      <c r="M365" s="258">
        <v>8.3000000000000007</v>
      </c>
      <c r="N365" s="258">
        <v>7.3</v>
      </c>
      <c r="O365" s="68">
        <f t="shared" si="151"/>
        <v>1.1369863013698631</v>
      </c>
      <c r="P365" s="258">
        <v>12</v>
      </c>
      <c r="Q365" s="258">
        <v>50</v>
      </c>
      <c r="R365" s="68"/>
      <c r="S365" s="258">
        <v>50</v>
      </c>
      <c r="T365" s="68">
        <f t="shared" si="152"/>
        <v>1</v>
      </c>
      <c r="U365" s="258">
        <v>0</v>
      </c>
      <c r="V365" s="284"/>
      <c r="W365" s="258">
        <v>0</v>
      </c>
      <c r="X365" s="258">
        <v>4</v>
      </c>
      <c r="Y365" s="68">
        <f t="shared" si="150"/>
        <v>0</v>
      </c>
      <c r="Z365" s="258">
        <v>0</v>
      </c>
      <c r="AA365" s="284">
        <v>0</v>
      </c>
    </row>
    <row r="366" spans="9:27">
      <c r="I366" s="57" t="str">
        <f t="shared" si="153"/>
        <v>All TF-CBT ProvidersTF-CBTOct-12</v>
      </c>
      <c r="J366" s="76" t="str">
        <f t="shared" si="149"/>
        <v>All TF-CBT ProvidersTF-CBT41183</v>
      </c>
      <c r="K366" s="57" t="s">
        <v>377</v>
      </c>
      <c r="L366" s="73">
        <v>41183</v>
      </c>
      <c r="M366" s="258">
        <v>19</v>
      </c>
      <c r="N366" s="258">
        <v>15</v>
      </c>
      <c r="O366" s="68">
        <f t="shared" si="151"/>
        <v>1.2666666666666666</v>
      </c>
      <c r="P366" s="258">
        <v>0</v>
      </c>
      <c r="Q366" s="258">
        <v>17</v>
      </c>
      <c r="R366" s="68"/>
      <c r="S366" s="258">
        <v>74.5</v>
      </c>
      <c r="T366" s="68">
        <f t="shared" si="152"/>
        <v>0.22818791946308725</v>
      </c>
      <c r="U366" s="258">
        <v>0</v>
      </c>
      <c r="V366" s="284"/>
      <c r="W366" s="258">
        <v>0</v>
      </c>
      <c r="X366" s="258">
        <v>0</v>
      </c>
      <c r="Y366" s="68" t="e">
        <f t="shared" si="150"/>
        <v>#DIV/0!</v>
      </c>
      <c r="Z366" s="258">
        <v>0</v>
      </c>
      <c r="AA366" s="284">
        <v>0</v>
      </c>
    </row>
    <row r="367" spans="9:27">
      <c r="I367" s="57" t="str">
        <f t="shared" si="153"/>
        <v>All TIP ProvidersTIPOct-12</v>
      </c>
      <c r="J367" s="76" t="str">
        <f t="shared" si="149"/>
        <v>All TIP ProvidersTIP41183</v>
      </c>
      <c r="K367" s="57" t="s">
        <v>378</v>
      </c>
      <c r="L367" s="73">
        <v>41183</v>
      </c>
      <c r="M367" s="258">
        <v>0</v>
      </c>
      <c r="N367" s="258">
        <v>0</v>
      </c>
      <c r="O367" s="68" t="e">
        <f t="shared" si="151"/>
        <v>#DIV/0!</v>
      </c>
      <c r="P367" s="258">
        <v>0</v>
      </c>
      <c r="Q367" s="258">
        <v>0</v>
      </c>
      <c r="R367" s="68"/>
      <c r="S367" s="258">
        <v>0</v>
      </c>
      <c r="T367" s="68" t="e">
        <f t="shared" si="152"/>
        <v>#DIV/0!</v>
      </c>
      <c r="U367" s="124" t="e">
        <v>#DIV/0!</v>
      </c>
      <c r="V367" s="284"/>
      <c r="W367" s="258">
        <v>0</v>
      </c>
      <c r="X367" s="258">
        <v>0</v>
      </c>
      <c r="Y367" s="68" t="e">
        <f t="shared" si="150"/>
        <v>#DIV/0!</v>
      </c>
      <c r="Z367" s="124"/>
      <c r="AA367" s="284">
        <v>0</v>
      </c>
    </row>
    <row r="368" spans="9:27">
      <c r="I368" s="57" t="str">
        <f t="shared" si="153"/>
        <v>AllAllOct-12</v>
      </c>
      <c r="J368" s="76" t="str">
        <f t="shared" si="149"/>
        <v>AllAll41183</v>
      </c>
      <c r="K368" s="57" t="s">
        <v>367</v>
      </c>
      <c r="L368" s="73">
        <v>41183</v>
      </c>
      <c r="M368" s="124">
        <v>55.55</v>
      </c>
      <c r="N368" s="124">
        <v>53.3</v>
      </c>
      <c r="O368" s="68">
        <f t="shared" si="151"/>
        <v>1.0422138836772983</v>
      </c>
      <c r="P368" s="124">
        <v>128</v>
      </c>
      <c r="Q368" s="124">
        <v>192</v>
      </c>
      <c r="R368" s="68">
        <f>P368/Q368</f>
        <v>0.66666666666666663</v>
      </c>
      <c r="S368" s="124">
        <v>319.5</v>
      </c>
      <c r="T368" s="68">
        <f t="shared" si="152"/>
        <v>0.60093896713615025</v>
      </c>
      <c r="U368" s="124" t="e">
        <v>#DIV/0!</v>
      </c>
      <c r="V368" s="284"/>
      <c r="W368" s="124">
        <v>8</v>
      </c>
      <c r="X368" s="124">
        <v>15</v>
      </c>
      <c r="Y368" s="68">
        <f t="shared" si="150"/>
        <v>0.53333333333333333</v>
      </c>
      <c r="Z368" s="124">
        <v>0</v>
      </c>
      <c r="AA368" s="284">
        <v>0.90399999999999991</v>
      </c>
    </row>
    <row r="369" spans="9:27">
      <c r="I369" s="57" t="str">
        <f t="shared" si="153"/>
        <v>Community ConnectionsAllOct-12</v>
      </c>
      <c r="J369" s="76" t="str">
        <f t="shared" si="149"/>
        <v>Community ConnectionsAll41183</v>
      </c>
      <c r="K369" s="57" t="s">
        <v>319</v>
      </c>
      <c r="L369" s="73">
        <v>41183</v>
      </c>
      <c r="M369" s="124">
        <v>6</v>
      </c>
      <c r="N369" s="124">
        <v>4</v>
      </c>
      <c r="O369" s="68">
        <f t="shared" si="151"/>
        <v>1.5</v>
      </c>
      <c r="P369" s="124">
        <v>4</v>
      </c>
      <c r="Q369" s="124">
        <v>0</v>
      </c>
      <c r="R369" s="68" t="e">
        <f>P369/Q369</f>
        <v>#DIV/0!</v>
      </c>
      <c r="S369" s="124">
        <v>20</v>
      </c>
      <c r="T369" s="68">
        <f t="shared" si="152"/>
        <v>0</v>
      </c>
      <c r="U369" s="124">
        <v>0</v>
      </c>
      <c r="V369" s="284"/>
      <c r="W369" s="124">
        <v>0</v>
      </c>
      <c r="X369" s="124">
        <v>0</v>
      </c>
      <c r="Y369" s="68" t="e">
        <f t="shared" si="150"/>
        <v>#DIV/0!</v>
      </c>
      <c r="Z369" s="124">
        <v>0</v>
      </c>
      <c r="AA369" s="284">
        <v>0</v>
      </c>
    </row>
    <row r="370" spans="9:27">
      <c r="I370" s="57" t="str">
        <f t="shared" si="153"/>
        <v>Community ConnectionsFFTOct-12</v>
      </c>
      <c r="J370" s="204" t="str">
        <f t="shared" si="149"/>
        <v>Community ConnectionsFFT41183</v>
      </c>
      <c r="K370" s="57" t="s">
        <v>321</v>
      </c>
      <c r="L370" s="73">
        <v>41183</v>
      </c>
      <c r="M370" s="124"/>
      <c r="N370" s="124"/>
      <c r="O370" s="68" t="e">
        <f t="shared" si="151"/>
        <v>#DIV/0!</v>
      </c>
      <c r="P370" s="124">
        <v>4</v>
      </c>
      <c r="Q370" s="124"/>
      <c r="R370" s="68"/>
      <c r="S370" s="124">
        <v>0</v>
      </c>
      <c r="T370" s="68" t="e">
        <f t="shared" si="152"/>
        <v>#DIV/0!</v>
      </c>
      <c r="U370" s="124"/>
      <c r="V370" s="284"/>
      <c r="W370" s="124"/>
      <c r="X370" s="124"/>
      <c r="Y370" s="68" t="e">
        <f t="shared" si="150"/>
        <v>#DIV/0!</v>
      </c>
      <c r="Z370" s="124"/>
      <c r="AA370" s="284"/>
    </row>
    <row r="371" spans="9:27">
      <c r="I371" s="57" t="str">
        <f t="shared" si="153"/>
        <v>Community ConnectionsTF-CBTOct-12</v>
      </c>
      <c r="J371" s="76" t="str">
        <f t="shared" si="149"/>
        <v>Community ConnectionsTF-CBT41183</v>
      </c>
      <c r="K371" s="57" t="s">
        <v>320</v>
      </c>
      <c r="L371" s="73">
        <v>41183</v>
      </c>
      <c r="M371" s="124">
        <v>6</v>
      </c>
      <c r="N371" s="124">
        <v>4</v>
      </c>
      <c r="O371" s="68">
        <f t="shared" si="151"/>
        <v>1.5</v>
      </c>
      <c r="P371" s="124"/>
      <c r="Q371" s="124"/>
      <c r="R371" s="68" t="e">
        <f>P371/Q371</f>
        <v>#DIV/0!</v>
      </c>
      <c r="S371" s="124">
        <v>20</v>
      </c>
      <c r="T371" s="68">
        <f t="shared" si="152"/>
        <v>0</v>
      </c>
      <c r="U371" s="124"/>
      <c r="V371" s="284"/>
      <c r="W371" s="124"/>
      <c r="X371" s="124"/>
      <c r="Y371" s="68" t="e">
        <f t="shared" si="150"/>
        <v>#DIV/0!</v>
      </c>
      <c r="Z371" s="124"/>
      <c r="AA371" s="284"/>
    </row>
    <row r="372" spans="9:27">
      <c r="I372" s="57" t="str">
        <f t="shared" si="153"/>
        <v>Community ConnectionsTIPOct-12</v>
      </c>
      <c r="J372" s="204" t="str">
        <f t="shared" si="149"/>
        <v>Community ConnectionsTIP41183</v>
      </c>
      <c r="K372" s="57" t="s">
        <v>322</v>
      </c>
      <c r="L372" s="73">
        <v>41183</v>
      </c>
      <c r="M372" s="124"/>
      <c r="N372" s="124"/>
      <c r="O372" s="68" t="e">
        <f t="shared" si="151"/>
        <v>#DIV/0!</v>
      </c>
      <c r="P372" s="124"/>
      <c r="Q372" s="124"/>
      <c r="R372" s="68"/>
      <c r="S372" s="124"/>
      <c r="T372" s="68" t="e">
        <f t="shared" si="152"/>
        <v>#DIV/0!</v>
      </c>
      <c r="U372" s="124"/>
      <c r="V372" s="284"/>
      <c r="W372" s="124"/>
      <c r="X372" s="124"/>
      <c r="Y372" s="68" t="e">
        <f t="shared" si="150"/>
        <v>#DIV/0!</v>
      </c>
      <c r="Z372" s="124"/>
      <c r="AA372" s="284"/>
    </row>
    <row r="373" spans="9:27">
      <c r="I373" s="57" t="str">
        <f t="shared" si="153"/>
        <v>Federal CityA-CRAOct-12</v>
      </c>
      <c r="J373" s="76" t="str">
        <f t="shared" si="149"/>
        <v>Federal CityA-CRA41183</v>
      </c>
      <c r="K373" s="57" t="s">
        <v>360</v>
      </c>
      <c r="L373" s="73">
        <v>41183</v>
      </c>
      <c r="M373" s="124"/>
      <c r="N373" s="124"/>
      <c r="O373" s="68" t="e">
        <f t="shared" si="151"/>
        <v>#DIV/0!</v>
      </c>
      <c r="P373" s="124"/>
      <c r="Q373" s="124"/>
      <c r="R373" s="68" t="e">
        <f t="shared" ref="R373:R399" si="154">P373/Q373</f>
        <v>#DIV/0!</v>
      </c>
      <c r="S373" s="124"/>
      <c r="T373" s="68" t="e">
        <f t="shared" si="152"/>
        <v>#DIV/0!</v>
      </c>
      <c r="U373" s="124"/>
      <c r="V373" s="284"/>
      <c r="W373" s="124"/>
      <c r="X373" s="124"/>
      <c r="Y373" s="68" t="e">
        <f t="shared" si="150"/>
        <v>#DIV/0!</v>
      </c>
      <c r="Z373" s="124"/>
      <c r="AA373" s="284"/>
    </row>
    <row r="374" spans="9:27">
      <c r="I374" s="57" t="str">
        <f t="shared" si="153"/>
        <v>Federal CityAllOct-12</v>
      </c>
      <c r="J374" s="76" t="str">
        <f t="shared" si="149"/>
        <v>Federal CityAll41183</v>
      </c>
      <c r="K374" s="57" t="s">
        <v>359</v>
      </c>
      <c r="L374" s="73">
        <v>41183</v>
      </c>
      <c r="M374" s="124"/>
      <c r="N374" s="124"/>
      <c r="O374" s="68" t="e">
        <f t="shared" si="151"/>
        <v>#DIV/0!</v>
      </c>
      <c r="P374" s="124"/>
      <c r="Q374" s="124"/>
      <c r="R374" s="68" t="e">
        <f t="shared" si="154"/>
        <v>#DIV/0!</v>
      </c>
      <c r="S374" s="124"/>
      <c r="T374" s="68" t="e">
        <f t="shared" si="152"/>
        <v>#DIV/0!</v>
      </c>
      <c r="U374" s="124"/>
      <c r="V374" s="284"/>
      <c r="W374" s="124"/>
      <c r="X374" s="124"/>
      <c r="Y374" s="68" t="e">
        <f t="shared" si="150"/>
        <v>#DIV/0!</v>
      </c>
      <c r="Z374" s="124"/>
      <c r="AA374" s="284"/>
    </row>
    <row r="375" spans="9:27">
      <c r="I375" s="57" t="str">
        <f t="shared" si="153"/>
        <v>First Home CareAllOct-12</v>
      </c>
      <c r="J375" s="76" t="str">
        <f t="shared" si="149"/>
        <v>First Home CareAll41183</v>
      </c>
      <c r="K375" s="57" t="s">
        <v>323</v>
      </c>
      <c r="L375" s="73">
        <v>41183</v>
      </c>
      <c r="M375" s="124">
        <v>11</v>
      </c>
      <c r="N375" s="124">
        <v>9</v>
      </c>
      <c r="O375" s="68">
        <f t="shared" si="151"/>
        <v>1.2222222222222223</v>
      </c>
      <c r="P375" s="124">
        <v>25</v>
      </c>
      <c r="Q375" s="124">
        <v>32</v>
      </c>
      <c r="R375" s="68">
        <f t="shared" si="154"/>
        <v>0.78125</v>
      </c>
      <c r="S375" s="124">
        <v>59.5</v>
      </c>
      <c r="T375" s="68">
        <f t="shared" si="152"/>
        <v>0.53781512605042014</v>
      </c>
      <c r="U375" s="124"/>
      <c r="V375" s="284"/>
      <c r="W375" s="124">
        <v>8</v>
      </c>
      <c r="X375" s="124">
        <v>8</v>
      </c>
      <c r="Y375" s="68">
        <f t="shared" si="150"/>
        <v>1</v>
      </c>
      <c r="Z375" s="260"/>
      <c r="AA375" s="284">
        <v>0</v>
      </c>
    </row>
    <row r="376" spans="9:27">
      <c r="I376" s="57" t="str">
        <f t="shared" si="153"/>
        <v>First Home CareFFTOct-12</v>
      </c>
      <c r="J376" s="76" t="str">
        <f t="shared" si="149"/>
        <v>First Home CareFFT41183</v>
      </c>
      <c r="K376" s="57" t="s">
        <v>325</v>
      </c>
      <c r="L376" s="73">
        <v>41183</v>
      </c>
      <c r="M376" s="124">
        <v>5</v>
      </c>
      <c r="N376" s="124">
        <v>5</v>
      </c>
      <c r="O376" s="68">
        <f t="shared" si="151"/>
        <v>1</v>
      </c>
      <c r="P376" s="124">
        <v>25</v>
      </c>
      <c r="Q376" s="124">
        <v>32</v>
      </c>
      <c r="R376" s="68">
        <f t="shared" si="154"/>
        <v>0.78125</v>
      </c>
      <c r="S376" s="124">
        <v>32</v>
      </c>
      <c r="T376" s="68">
        <f t="shared" si="152"/>
        <v>1</v>
      </c>
      <c r="U376" s="258"/>
      <c r="V376" s="284"/>
      <c r="W376" s="124">
        <v>8</v>
      </c>
      <c r="X376" s="124">
        <v>8</v>
      </c>
      <c r="Y376" s="68">
        <f t="shared" ref="Y376:Y407" si="155">W376/X376</f>
        <v>1</v>
      </c>
      <c r="Z376" s="124"/>
      <c r="AA376" s="284"/>
    </row>
    <row r="377" spans="9:27">
      <c r="I377" s="57" t="str">
        <f t="shared" si="153"/>
        <v>First Home CareTF-CBTOct-12</v>
      </c>
      <c r="J377" s="76" t="str">
        <f t="shared" si="149"/>
        <v>First Home CareTF-CBT41183</v>
      </c>
      <c r="K377" s="57" t="s">
        <v>324</v>
      </c>
      <c r="L377" s="73">
        <v>41183</v>
      </c>
      <c r="M377" s="124">
        <v>6</v>
      </c>
      <c r="N377" s="124">
        <v>4</v>
      </c>
      <c r="O377" s="68">
        <f t="shared" si="151"/>
        <v>1.5</v>
      </c>
      <c r="P377" s="124"/>
      <c r="Q377" s="124"/>
      <c r="R377" s="68" t="e">
        <f t="shared" si="154"/>
        <v>#DIV/0!</v>
      </c>
      <c r="S377" s="124">
        <v>27.5</v>
      </c>
      <c r="T377" s="68">
        <f t="shared" si="152"/>
        <v>0</v>
      </c>
      <c r="U377" s="124"/>
      <c r="V377" s="284"/>
      <c r="W377" s="124"/>
      <c r="X377" s="124"/>
      <c r="Y377" s="68" t="e">
        <f t="shared" si="155"/>
        <v>#DIV/0!</v>
      </c>
      <c r="Z377" s="124"/>
      <c r="AA377" s="284"/>
    </row>
    <row r="378" spans="9:27">
      <c r="I378" s="57" t="str">
        <f t="shared" si="153"/>
        <v>First Home CareTIPOct-12</v>
      </c>
      <c r="J378" s="76" t="str">
        <f t="shared" si="149"/>
        <v>First Home CareTIP41183</v>
      </c>
      <c r="K378" s="57" t="s">
        <v>330</v>
      </c>
      <c r="L378" s="73">
        <v>41183</v>
      </c>
      <c r="M378" s="124"/>
      <c r="N378" s="124"/>
      <c r="O378" s="68" t="e">
        <f t="shared" si="151"/>
        <v>#DIV/0!</v>
      </c>
      <c r="P378" s="124"/>
      <c r="Q378" s="124"/>
      <c r="R378" s="68" t="e">
        <f t="shared" si="154"/>
        <v>#DIV/0!</v>
      </c>
      <c r="S378" s="124"/>
      <c r="T378" s="68" t="e">
        <f t="shared" si="152"/>
        <v>#DIV/0!</v>
      </c>
      <c r="U378" s="258"/>
      <c r="V378" s="284"/>
      <c r="W378" s="124"/>
      <c r="X378" s="124"/>
      <c r="Y378" s="68" t="e">
        <f t="shared" si="155"/>
        <v>#DIV/0!</v>
      </c>
      <c r="Z378" s="124"/>
      <c r="AA378" s="284"/>
    </row>
    <row r="379" spans="9:27">
      <c r="I379" s="57" t="str">
        <f t="shared" si="153"/>
        <v>FPSAllOct-12</v>
      </c>
      <c r="J379" s="76" t="str">
        <f t="shared" si="149"/>
        <v>FPSAll41183</v>
      </c>
      <c r="K379" s="57" t="s">
        <v>355</v>
      </c>
      <c r="L379" s="73">
        <v>41183</v>
      </c>
      <c r="M379" s="124"/>
      <c r="N379" s="124"/>
      <c r="O379" s="68" t="e">
        <f t="shared" si="151"/>
        <v>#DIV/0!</v>
      </c>
      <c r="P379" s="124"/>
      <c r="Q379" s="124"/>
      <c r="R379" s="68" t="e">
        <f t="shared" si="154"/>
        <v>#DIV/0!</v>
      </c>
      <c r="S379" s="124"/>
      <c r="T379" s="68" t="e">
        <f t="shared" si="152"/>
        <v>#DIV/0!</v>
      </c>
      <c r="U379" s="124"/>
      <c r="V379" s="284"/>
      <c r="W379" s="124"/>
      <c r="X379" s="124"/>
      <c r="Y379" s="68" t="e">
        <f t="shared" si="155"/>
        <v>#DIV/0!</v>
      </c>
      <c r="Z379" s="124"/>
      <c r="AA379" s="284"/>
    </row>
    <row r="380" spans="9:27">
      <c r="I380" s="57" t="str">
        <f t="shared" si="153"/>
        <v>FPSTIPOct-12</v>
      </c>
      <c r="J380" s="76" t="str">
        <f t="shared" si="149"/>
        <v>FPSTIP41183</v>
      </c>
      <c r="K380" s="57" t="s">
        <v>356</v>
      </c>
      <c r="L380" s="73">
        <v>41183</v>
      </c>
      <c r="M380" s="124"/>
      <c r="N380" s="124"/>
      <c r="O380" s="68" t="e">
        <f t="shared" si="151"/>
        <v>#DIV/0!</v>
      </c>
      <c r="P380" s="124"/>
      <c r="Q380" s="124"/>
      <c r="R380" s="68" t="e">
        <f t="shared" si="154"/>
        <v>#DIV/0!</v>
      </c>
      <c r="S380" s="124"/>
      <c r="T380" s="68" t="e">
        <f t="shared" si="152"/>
        <v>#DIV/0!</v>
      </c>
      <c r="U380" s="124"/>
      <c r="V380" s="284"/>
      <c r="W380" s="124"/>
      <c r="X380" s="124"/>
      <c r="Y380" s="68" t="e">
        <f t="shared" si="155"/>
        <v>#DIV/0!</v>
      </c>
      <c r="Z380" s="124"/>
      <c r="AA380" s="284"/>
    </row>
    <row r="381" spans="9:27">
      <c r="I381" s="57" t="str">
        <f t="shared" si="153"/>
        <v>HillcrestA-CRAOct-12</v>
      </c>
      <c r="J381" s="76" t="str">
        <f t="shared" si="149"/>
        <v>HillcrestA-CRA41183</v>
      </c>
      <c r="K381" s="57" t="s">
        <v>336</v>
      </c>
      <c r="L381" s="73">
        <v>41183</v>
      </c>
      <c r="M381" s="124"/>
      <c r="N381" s="124"/>
      <c r="O381" s="68" t="e">
        <f t="shared" si="151"/>
        <v>#DIV/0!</v>
      </c>
      <c r="P381" s="124"/>
      <c r="Q381" s="124"/>
      <c r="R381" s="68" t="e">
        <f t="shared" si="154"/>
        <v>#DIV/0!</v>
      </c>
      <c r="S381" s="124"/>
      <c r="T381" s="68" t="e">
        <f t="shared" si="152"/>
        <v>#DIV/0!</v>
      </c>
      <c r="U381" s="124"/>
      <c r="V381" s="284"/>
      <c r="W381" s="124"/>
      <c r="X381" s="124"/>
      <c r="Y381" s="68" t="e">
        <f t="shared" si="155"/>
        <v>#DIV/0!</v>
      </c>
      <c r="Z381" s="124"/>
      <c r="AA381" s="284"/>
    </row>
    <row r="382" spans="9:27">
      <c r="I382" s="57" t="str">
        <f t="shared" si="153"/>
        <v>HillcrestAllOct-12</v>
      </c>
      <c r="J382" s="76" t="str">
        <f t="shared" si="149"/>
        <v>HillcrestAll41183</v>
      </c>
      <c r="K382" s="57" t="s">
        <v>331</v>
      </c>
      <c r="L382" s="73">
        <v>41183</v>
      </c>
      <c r="M382" s="124">
        <v>7</v>
      </c>
      <c r="N382" s="124">
        <v>7</v>
      </c>
      <c r="O382" s="68">
        <f t="shared" si="151"/>
        <v>1</v>
      </c>
      <c r="P382" s="124">
        <v>35</v>
      </c>
      <c r="Q382" s="124">
        <v>52</v>
      </c>
      <c r="R382" s="68">
        <f t="shared" si="154"/>
        <v>0.67307692307692313</v>
      </c>
      <c r="S382" s="124">
        <v>72</v>
      </c>
      <c r="T382" s="68">
        <f t="shared" si="152"/>
        <v>0.72222222222222221</v>
      </c>
      <c r="U382" s="124">
        <v>0</v>
      </c>
      <c r="V382" s="284"/>
      <c r="W382" s="124">
        <v>0</v>
      </c>
      <c r="X382" s="124">
        <v>0</v>
      </c>
      <c r="Y382" s="68" t="e">
        <f t="shared" si="155"/>
        <v>#DIV/0!</v>
      </c>
      <c r="Z382" s="124">
        <v>0</v>
      </c>
      <c r="AA382" s="284">
        <v>0</v>
      </c>
    </row>
    <row r="383" spans="9:27">
      <c r="I383" s="57" t="str">
        <f t="shared" si="153"/>
        <v>HillcrestCPP-FVOct-12</v>
      </c>
      <c r="J383" s="76" t="str">
        <f t="shared" si="149"/>
        <v>HillcrestCPP-FV41183</v>
      </c>
      <c r="K383" s="57" t="s">
        <v>334</v>
      </c>
      <c r="L383" s="73">
        <v>41183</v>
      </c>
      <c r="M383" s="124"/>
      <c r="N383" s="124"/>
      <c r="O383" s="68" t="e">
        <f t="shared" si="151"/>
        <v>#DIV/0!</v>
      </c>
      <c r="P383" s="124"/>
      <c r="Q383" s="124"/>
      <c r="R383" s="68" t="e">
        <f t="shared" si="154"/>
        <v>#DIV/0!</v>
      </c>
      <c r="S383" s="124"/>
      <c r="T383" s="68" t="e">
        <f t="shared" si="152"/>
        <v>#DIV/0!</v>
      </c>
      <c r="U383" s="124"/>
      <c r="V383" s="284"/>
      <c r="W383" s="124"/>
      <c r="X383" s="124"/>
      <c r="Y383" s="68" t="e">
        <f t="shared" si="155"/>
        <v>#DIV/0!</v>
      </c>
      <c r="Z383" s="124"/>
      <c r="AA383" s="284"/>
    </row>
    <row r="384" spans="9:27">
      <c r="I384" s="57" t="str">
        <f t="shared" si="153"/>
        <v>HillcrestFFTOct-12</v>
      </c>
      <c r="J384" s="76" t="str">
        <f t="shared" si="149"/>
        <v>HillcrestFFT41183</v>
      </c>
      <c r="K384" s="57" t="s">
        <v>335</v>
      </c>
      <c r="L384" s="73">
        <v>41183</v>
      </c>
      <c r="M384" s="124">
        <v>4</v>
      </c>
      <c r="N384" s="124">
        <v>4</v>
      </c>
      <c r="O384" s="68">
        <f t="shared" si="151"/>
        <v>1</v>
      </c>
      <c r="P384" s="124">
        <v>35</v>
      </c>
      <c r="Q384" s="124">
        <v>35</v>
      </c>
      <c r="R384" s="68">
        <f t="shared" si="154"/>
        <v>1</v>
      </c>
      <c r="S384" s="124">
        <v>45</v>
      </c>
      <c r="T384" s="68">
        <f t="shared" si="152"/>
        <v>0.77777777777777779</v>
      </c>
      <c r="U384" s="124"/>
      <c r="V384" s="284"/>
      <c r="W384" s="124">
        <v>0</v>
      </c>
      <c r="X384" s="124">
        <v>0</v>
      </c>
      <c r="Y384" s="68" t="e">
        <f t="shared" si="155"/>
        <v>#DIV/0!</v>
      </c>
      <c r="Z384" s="124"/>
      <c r="AA384" s="284"/>
    </row>
    <row r="385" spans="9:27">
      <c r="I385" s="57" t="str">
        <f t="shared" si="153"/>
        <v>HillcrestTF-CBTOct-12</v>
      </c>
      <c r="J385" s="76" t="str">
        <f t="shared" si="149"/>
        <v>HillcrestTF-CBT41183</v>
      </c>
      <c r="K385" s="57" t="s">
        <v>332</v>
      </c>
      <c r="L385" s="73">
        <v>41183</v>
      </c>
      <c r="M385" s="124">
        <v>3</v>
      </c>
      <c r="N385" s="124">
        <v>3</v>
      </c>
      <c r="O385" s="68">
        <f t="shared" si="151"/>
        <v>1</v>
      </c>
      <c r="P385" s="124"/>
      <c r="Q385" s="124">
        <v>17</v>
      </c>
      <c r="R385" s="68">
        <f t="shared" si="154"/>
        <v>0</v>
      </c>
      <c r="S385" s="124">
        <v>27</v>
      </c>
      <c r="T385" s="68">
        <f t="shared" si="152"/>
        <v>0.62962962962962965</v>
      </c>
      <c r="U385" s="124"/>
      <c r="V385" s="284"/>
      <c r="W385" s="124"/>
      <c r="X385" s="124"/>
      <c r="Y385" s="68" t="e">
        <f t="shared" si="155"/>
        <v>#DIV/0!</v>
      </c>
      <c r="Z385" s="260"/>
      <c r="AA385" s="284"/>
    </row>
    <row r="386" spans="9:27">
      <c r="I386" s="57" t="str">
        <f t="shared" si="153"/>
        <v>LAYCA-CRAOct-12</v>
      </c>
      <c r="J386" s="76" t="str">
        <f t="shared" si="149"/>
        <v>LAYCA-CRA41183</v>
      </c>
      <c r="K386" s="57" t="s">
        <v>339</v>
      </c>
      <c r="L386" s="73">
        <v>41183</v>
      </c>
      <c r="M386" s="124"/>
      <c r="N386" s="124"/>
      <c r="O386" s="68" t="e">
        <f t="shared" si="151"/>
        <v>#DIV/0!</v>
      </c>
      <c r="P386" s="124"/>
      <c r="Q386" s="124"/>
      <c r="R386" s="68" t="e">
        <f t="shared" si="154"/>
        <v>#DIV/0!</v>
      </c>
      <c r="S386" s="124"/>
      <c r="T386" s="68" t="e">
        <f t="shared" si="152"/>
        <v>#DIV/0!</v>
      </c>
      <c r="U386" s="124"/>
      <c r="V386" s="284"/>
      <c r="W386" s="124"/>
      <c r="X386" s="124"/>
      <c r="Y386" s="68" t="e">
        <f t="shared" si="155"/>
        <v>#DIV/0!</v>
      </c>
      <c r="Z386" s="124"/>
      <c r="AA386" s="284"/>
    </row>
    <row r="387" spans="9:27">
      <c r="I387" s="57" t="str">
        <f t="shared" si="153"/>
        <v>LAYCAllOct-12</v>
      </c>
      <c r="J387" s="76" t="str">
        <f t="shared" si="149"/>
        <v>LAYCAll41183</v>
      </c>
      <c r="K387" s="57" t="s">
        <v>337</v>
      </c>
      <c r="L387" s="73">
        <v>41183</v>
      </c>
      <c r="M387" s="124">
        <v>1.5</v>
      </c>
      <c r="N387" s="124">
        <v>1.5</v>
      </c>
      <c r="O387" s="68">
        <f t="shared" si="151"/>
        <v>1</v>
      </c>
      <c r="P387" s="124">
        <v>2</v>
      </c>
      <c r="Q387" s="124">
        <v>0</v>
      </c>
      <c r="R387" s="68" t="e">
        <f t="shared" si="154"/>
        <v>#DIV/0!</v>
      </c>
      <c r="S387" s="124">
        <v>14.5</v>
      </c>
      <c r="T387" s="68">
        <f t="shared" si="152"/>
        <v>0</v>
      </c>
      <c r="U387" s="124">
        <v>0</v>
      </c>
      <c r="V387" s="284"/>
      <c r="W387" s="124">
        <v>0</v>
      </c>
      <c r="X387" s="124">
        <v>0</v>
      </c>
      <c r="Y387" s="68" t="e">
        <f t="shared" si="155"/>
        <v>#DIV/0!</v>
      </c>
      <c r="Z387" s="124">
        <v>0</v>
      </c>
      <c r="AA387" s="284"/>
    </row>
    <row r="388" spans="9:27">
      <c r="I388" s="57" t="str">
        <f t="shared" si="153"/>
        <v>LAYCCPPOct-12</v>
      </c>
      <c r="J388" s="76" t="str">
        <f t="shared" si="149"/>
        <v>LAYCCPP41183</v>
      </c>
      <c r="K388" s="57" t="s">
        <v>338</v>
      </c>
      <c r="L388" s="73">
        <v>41183</v>
      </c>
      <c r="M388" s="124">
        <v>1.5</v>
      </c>
      <c r="N388" s="124">
        <v>1.5</v>
      </c>
      <c r="O388" s="68">
        <f t="shared" si="151"/>
        <v>1</v>
      </c>
      <c r="P388" s="124">
        <v>2</v>
      </c>
      <c r="Q388" s="124"/>
      <c r="R388" s="68" t="e">
        <f t="shared" si="154"/>
        <v>#DIV/0!</v>
      </c>
      <c r="S388" s="124">
        <v>14.5</v>
      </c>
      <c r="T388" s="68">
        <f t="shared" si="152"/>
        <v>0</v>
      </c>
      <c r="U388" s="124"/>
      <c r="V388" s="284"/>
      <c r="W388" s="124"/>
      <c r="X388" s="124"/>
      <c r="Y388" s="68" t="e">
        <f t="shared" si="155"/>
        <v>#DIV/0!</v>
      </c>
      <c r="Z388" s="124"/>
      <c r="AA388" s="284"/>
    </row>
    <row r="389" spans="9:27">
      <c r="I389" s="57" t="str">
        <f t="shared" si="153"/>
        <v>LESAllOct-12</v>
      </c>
      <c r="J389" s="76" t="str">
        <f t="shared" si="149"/>
        <v>LESAll41183</v>
      </c>
      <c r="K389" s="57" t="s">
        <v>357</v>
      </c>
      <c r="L389" s="73">
        <v>41183</v>
      </c>
      <c r="M389" s="124"/>
      <c r="N389" s="124"/>
      <c r="O389" s="68" t="e">
        <f t="shared" si="151"/>
        <v>#DIV/0!</v>
      </c>
      <c r="P389" s="124"/>
      <c r="Q389" s="124"/>
      <c r="R389" s="68" t="e">
        <f t="shared" si="154"/>
        <v>#DIV/0!</v>
      </c>
      <c r="S389" s="124"/>
      <c r="T389" s="68" t="e">
        <f t="shared" si="152"/>
        <v>#DIV/0!</v>
      </c>
      <c r="U389" s="124"/>
      <c r="V389" s="284"/>
      <c r="W389" s="124"/>
      <c r="X389" s="124"/>
      <c r="Y389" s="68" t="e">
        <f t="shared" si="155"/>
        <v>#DIV/0!</v>
      </c>
      <c r="Z389" s="124"/>
      <c r="AA389" s="284"/>
    </row>
    <row r="390" spans="9:27">
      <c r="I390" s="57" t="str">
        <f t="shared" si="153"/>
        <v>LESTIPOct-12</v>
      </c>
      <c r="J390" s="76" t="str">
        <f t="shared" si="149"/>
        <v>LESTIP41183</v>
      </c>
      <c r="K390" s="57" t="s">
        <v>358</v>
      </c>
      <c r="L390" s="73">
        <v>41183</v>
      </c>
      <c r="M390" s="124"/>
      <c r="N390" s="124"/>
      <c r="O390" s="68" t="e">
        <f t="shared" si="151"/>
        <v>#DIV/0!</v>
      </c>
      <c r="P390" s="124"/>
      <c r="Q390" s="124"/>
      <c r="R390" s="68" t="e">
        <f t="shared" si="154"/>
        <v>#DIV/0!</v>
      </c>
      <c r="S390" s="124"/>
      <c r="T390" s="68" t="e">
        <f t="shared" si="152"/>
        <v>#DIV/0!</v>
      </c>
      <c r="U390" s="124"/>
      <c r="V390" s="284"/>
      <c r="W390" s="124"/>
      <c r="X390" s="124"/>
      <c r="Y390" s="68" t="e">
        <f t="shared" si="155"/>
        <v>#DIV/0!</v>
      </c>
      <c r="Z390" s="124"/>
      <c r="AA390" s="284"/>
    </row>
    <row r="391" spans="9:27">
      <c r="I391" s="57" t="str">
        <f t="shared" si="153"/>
        <v>Marys CenterAllOct-12</v>
      </c>
      <c r="J391" s="76" t="str">
        <f t="shared" si="149"/>
        <v>Marys CenterAll41183</v>
      </c>
      <c r="K391" s="57" t="s">
        <v>341</v>
      </c>
      <c r="L391" s="73">
        <v>41183</v>
      </c>
      <c r="M391" s="124">
        <v>5</v>
      </c>
      <c r="N391" s="124">
        <v>4</v>
      </c>
      <c r="O391" s="68">
        <f t="shared" si="151"/>
        <v>1.25</v>
      </c>
      <c r="P391" s="124">
        <v>2</v>
      </c>
      <c r="Q391" s="124"/>
      <c r="R391" s="68" t="e">
        <f t="shared" si="154"/>
        <v>#DIV/0!</v>
      </c>
      <c r="S391" s="124">
        <v>27</v>
      </c>
      <c r="T391" s="68">
        <f t="shared" si="152"/>
        <v>0</v>
      </c>
      <c r="U391" s="124"/>
      <c r="V391" s="284"/>
      <c r="W391" s="124">
        <v>0</v>
      </c>
      <c r="X391" s="124">
        <v>1</v>
      </c>
      <c r="Y391" s="68">
        <f t="shared" si="155"/>
        <v>0</v>
      </c>
      <c r="Z391" s="124"/>
      <c r="AA391" s="284"/>
    </row>
    <row r="392" spans="9:27">
      <c r="I392" s="57" t="str">
        <f t="shared" si="153"/>
        <v>Marys CenterPCITOct-12</v>
      </c>
      <c r="J392" s="76" t="str">
        <f t="shared" si="149"/>
        <v>Marys CenterPCIT41183</v>
      </c>
      <c r="K392" s="57" t="s">
        <v>340</v>
      </c>
      <c r="L392" s="73">
        <v>41183</v>
      </c>
      <c r="M392" s="124">
        <v>5</v>
      </c>
      <c r="N392" s="124">
        <v>4</v>
      </c>
      <c r="O392" s="68">
        <f t="shared" si="151"/>
        <v>1.25</v>
      </c>
      <c r="P392" s="124">
        <v>2</v>
      </c>
      <c r="Q392" s="124"/>
      <c r="R392" s="68" t="e">
        <f t="shared" si="154"/>
        <v>#DIV/0!</v>
      </c>
      <c r="S392" s="124">
        <v>27</v>
      </c>
      <c r="T392" s="68">
        <f t="shared" si="152"/>
        <v>0</v>
      </c>
      <c r="U392" s="124"/>
      <c r="V392" s="284"/>
      <c r="W392" s="124">
        <v>0</v>
      </c>
      <c r="X392" s="124">
        <v>1</v>
      </c>
      <c r="Y392" s="68">
        <f t="shared" si="155"/>
        <v>0</v>
      </c>
      <c r="Z392" s="124"/>
      <c r="AA392" s="284"/>
    </row>
    <row r="393" spans="9:27">
      <c r="I393" s="57" t="str">
        <f t="shared" si="153"/>
        <v>MBI HSAllOct-12</v>
      </c>
      <c r="J393" s="76" t="str">
        <f t="shared" si="149"/>
        <v>MBI HSAll41183</v>
      </c>
      <c r="K393" s="57" t="s">
        <v>364</v>
      </c>
      <c r="L393" s="73">
        <v>41183</v>
      </c>
      <c r="M393" s="124"/>
      <c r="N393" s="124"/>
      <c r="O393" s="68" t="e">
        <f t="shared" si="151"/>
        <v>#DIV/0!</v>
      </c>
      <c r="P393" s="124"/>
      <c r="Q393" s="124"/>
      <c r="R393" s="68" t="e">
        <f t="shared" si="154"/>
        <v>#DIV/0!</v>
      </c>
      <c r="S393" s="124"/>
      <c r="T393" s="68" t="e">
        <f t="shared" si="152"/>
        <v>#DIV/0!</v>
      </c>
      <c r="U393" s="124"/>
      <c r="V393" s="284"/>
      <c r="W393" s="124"/>
      <c r="X393" s="124"/>
      <c r="Y393" s="68" t="e">
        <f t="shared" si="155"/>
        <v>#DIV/0!</v>
      </c>
      <c r="Z393" s="124"/>
      <c r="AA393" s="284"/>
    </row>
    <row r="394" spans="9:27">
      <c r="I394" s="57" t="str">
        <f t="shared" si="153"/>
        <v>MBI HSTIPOct-12</v>
      </c>
      <c r="J394" s="76" t="str">
        <f t="shared" si="149"/>
        <v>MBI HSTIP41183</v>
      </c>
      <c r="K394" s="57" t="s">
        <v>363</v>
      </c>
      <c r="L394" s="73">
        <v>41183</v>
      </c>
      <c r="M394" s="124"/>
      <c r="N394" s="124"/>
      <c r="O394" s="68" t="e">
        <f t="shared" si="151"/>
        <v>#DIV/0!</v>
      </c>
      <c r="P394" s="124"/>
      <c r="Q394" s="124"/>
      <c r="R394" s="68" t="e">
        <f t="shared" si="154"/>
        <v>#DIV/0!</v>
      </c>
      <c r="S394" s="124"/>
      <c r="T394" s="68" t="e">
        <f t="shared" si="152"/>
        <v>#DIV/0!</v>
      </c>
      <c r="U394" s="124"/>
      <c r="V394" s="284"/>
      <c r="W394" s="124"/>
      <c r="X394" s="124"/>
      <c r="Y394" s="68" t="e">
        <f t="shared" si="155"/>
        <v>#DIV/0!</v>
      </c>
      <c r="Z394" s="124"/>
      <c r="AA394" s="284"/>
    </row>
    <row r="395" spans="9:27">
      <c r="I395" s="57" t="str">
        <f t="shared" si="153"/>
        <v>MD Family ResourcesAllOct-12</v>
      </c>
      <c r="J395" s="76" t="str">
        <f t="shared" si="149"/>
        <v>MD Family ResourcesAll41183</v>
      </c>
      <c r="K395" s="57" t="s">
        <v>510</v>
      </c>
      <c r="L395" s="73">
        <v>41183</v>
      </c>
      <c r="M395" s="124">
        <v>3</v>
      </c>
      <c r="N395" s="124">
        <v>3</v>
      </c>
      <c r="O395" s="68">
        <f t="shared" si="151"/>
        <v>1</v>
      </c>
      <c r="P395" s="124"/>
      <c r="Q395" s="124"/>
      <c r="R395" s="68" t="e">
        <f t="shared" si="154"/>
        <v>#DIV/0!</v>
      </c>
      <c r="S395" s="124"/>
      <c r="T395" s="68" t="e">
        <f t="shared" si="152"/>
        <v>#DIV/0!</v>
      </c>
      <c r="U395" s="124"/>
      <c r="V395" s="284"/>
      <c r="W395" s="124"/>
      <c r="X395" s="124"/>
      <c r="Y395" s="68" t="e">
        <f t="shared" si="155"/>
        <v>#DIV/0!</v>
      </c>
      <c r="Z395" s="124"/>
      <c r="AA395" s="284"/>
    </row>
    <row r="396" spans="9:27">
      <c r="I396" s="57" t="str">
        <f t="shared" si="153"/>
        <v>MD Family ResourcesTF-CBTOct-12</v>
      </c>
      <c r="J396" s="76" t="str">
        <f t="shared" si="149"/>
        <v>MD Family ResourcesTF-CBT41183</v>
      </c>
      <c r="K396" s="57" t="s">
        <v>509</v>
      </c>
      <c r="L396" s="73">
        <v>41183</v>
      </c>
      <c r="M396" s="124">
        <v>3</v>
      </c>
      <c r="N396" s="124">
        <v>3</v>
      </c>
      <c r="O396" s="68">
        <f t="shared" si="151"/>
        <v>1</v>
      </c>
      <c r="P396" s="124"/>
      <c r="Q396" s="124"/>
      <c r="R396" s="68" t="e">
        <f t="shared" si="154"/>
        <v>#DIV/0!</v>
      </c>
      <c r="S396" s="124"/>
      <c r="T396" s="68" t="e">
        <f t="shared" si="152"/>
        <v>#DIV/0!</v>
      </c>
      <c r="U396" s="124"/>
      <c r="V396" s="284"/>
      <c r="W396" s="124"/>
      <c r="X396" s="124"/>
      <c r="Y396" s="68" t="e">
        <f t="shared" si="155"/>
        <v>#DIV/0!</v>
      </c>
      <c r="Z396" s="124"/>
      <c r="AA396" s="284"/>
    </row>
    <row r="397" spans="9:27">
      <c r="I397" s="57" t="str">
        <f t="shared" si="153"/>
        <v>PASSAllOct-12</v>
      </c>
      <c r="J397" s="76" t="str">
        <f t="shared" si="149"/>
        <v>PASSAll41183</v>
      </c>
      <c r="K397" s="57" t="s">
        <v>342</v>
      </c>
      <c r="L397" s="73">
        <v>41183</v>
      </c>
      <c r="M397" s="124">
        <v>7</v>
      </c>
      <c r="N397" s="124">
        <v>5</v>
      </c>
      <c r="O397" s="68">
        <f t="shared" si="151"/>
        <v>1.4</v>
      </c>
      <c r="P397" s="124">
        <v>9</v>
      </c>
      <c r="Q397" s="124">
        <v>29</v>
      </c>
      <c r="R397" s="68">
        <f t="shared" si="154"/>
        <v>0.31034482758620691</v>
      </c>
      <c r="S397" s="124">
        <v>35</v>
      </c>
      <c r="T397" s="68">
        <f t="shared" si="152"/>
        <v>0.82857142857142863</v>
      </c>
      <c r="U397" s="124"/>
      <c r="V397" s="284"/>
      <c r="W397" s="124">
        <v>0</v>
      </c>
      <c r="X397" s="124">
        <v>0</v>
      </c>
      <c r="Y397" s="68" t="e">
        <f t="shared" si="155"/>
        <v>#DIV/0!</v>
      </c>
      <c r="Z397" s="124"/>
      <c r="AA397" s="284"/>
    </row>
    <row r="398" spans="9:27">
      <c r="I398" s="57" t="str">
        <f t="shared" si="153"/>
        <v>PASSFFTOct-12</v>
      </c>
      <c r="J398" s="76" t="str">
        <f t="shared" si="149"/>
        <v>PASSFFT41183</v>
      </c>
      <c r="K398" s="57" t="s">
        <v>343</v>
      </c>
      <c r="L398" s="73">
        <v>41183</v>
      </c>
      <c r="M398" s="124">
        <v>7</v>
      </c>
      <c r="N398" s="124">
        <v>5</v>
      </c>
      <c r="O398" s="68">
        <f t="shared" si="151"/>
        <v>1.4</v>
      </c>
      <c r="P398" s="124">
        <v>9</v>
      </c>
      <c r="Q398" s="124">
        <v>29</v>
      </c>
      <c r="R398" s="68">
        <f t="shared" si="154"/>
        <v>0.31034482758620691</v>
      </c>
      <c r="S398" s="124">
        <v>35</v>
      </c>
      <c r="T398" s="68">
        <f t="shared" si="152"/>
        <v>0.82857142857142863</v>
      </c>
      <c r="U398" s="124"/>
      <c r="V398" s="284"/>
      <c r="W398" s="124">
        <v>0</v>
      </c>
      <c r="X398" s="124">
        <v>0</v>
      </c>
      <c r="Y398" s="68" t="e">
        <f t="shared" si="155"/>
        <v>#DIV/0!</v>
      </c>
      <c r="Z398" s="124"/>
      <c r="AA398" s="284"/>
    </row>
    <row r="399" spans="9:27">
      <c r="I399" s="57" t="str">
        <f t="shared" si="153"/>
        <v>PASSTIPOct-12</v>
      </c>
      <c r="J399" s="76" t="str">
        <f t="shared" si="149"/>
        <v>PASSTIP41183</v>
      </c>
      <c r="K399" s="57" t="s">
        <v>344</v>
      </c>
      <c r="L399" s="73">
        <v>41183</v>
      </c>
      <c r="M399" s="124"/>
      <c r="N399" s="124"/>
      <c r="O399" s="68" t="e">
        <f t="shared" si="151"/>
        <v>#DIV/0!</v>
      </c>
      <c r="P399" s="124"/>
      <c r="Q399" s="124"/>
      <c r="R399" s="68" t="e">
        <f t="shared" si="154"/>
        <v>#DIV/0!</v>
      </c>
      <c r="S399" s="124"/>
      <c r="T399" s="68" t="e">
        <f t="shared" si="152"/>
        <v>#DIV/0!</v>
      </c>
      <c r="U399" s="124"/>
      <c r="V399" s="284"/>
      <c r="W399" s="124"/>
      <c r="X399" s="124"/>
      <c r="Y399" s="68" t="e">
        <f t="shared" si="155"/>
        <v>#DIV/0!</v>
      </c>
      <c r="Z399" s="124"/>
      <c r="AA399" s="284"/>
    </row>
    <row r="400" spans="9:27">
      <c r="I400" s="57" t="str">
        <f t="shared" si="153"/>
        <v>PIECEAllOct-12</v>
      </c>
      <c r="J400" s="76" t="str">
        <f t="shared" si="149"/>
        <v>PIECEAll41183</v>
      </c>
      <c r="K400" s="57" t="s">
        <v>345</v>
      </c>
      <c r="L400" s="73">
        <v>41183</v>
      </c>
      <c r="M400" s="124">
        <v>3.3</v>
      </c>
      <c r="N400" s="124">
        <v>3.3</v>
      </c>
      <c r="O400" s="68">
        <f t="shared" si="151"/>
        <v>1</v>
      </c>
      <c r="P400" s="124">
        <v>10</v>
      </c>
      <c r="Q400" s="124">
        <v>0</v>
      </c>
      <c r="R400" s="68"/>
      <c r="S400" s="124">
        <v>23</v>
      </c>
      <c r="T400" s="68">
        <f t="shared" si="152"/>
        <v>0</v>
      </c>
      <c r="U400" s="124"/>
      <c r="V400" s="284"/>
      <c r="W400" s="124">
        <v>0</v>
      </c>
      <c r="X400" s="124">
        <v>3</v>
      </c>
      <c r="Y400" s="68">
        <f t="shared" si="155"/>
        <v>0</v>
      </c>
      <c r="Z400" s="124"/>
      <c r="AA400" s="284"/>
    </row>
    <row r="401" spans="9:27">
      <c r="I401" s="57" t="str">
        <f t="shared" si="153"/>
        <v>PIECECPP-FVOct-12</v>
      </c>
      <c r="J401" s="76" t="str">
        <f t="shared" si="149"/>
        <v>PIECECPP-FV41183</v>
      </c>
      <c r="K401" s="57" t="s">
        <v>346</v>
      </c>
      <c r="L401" s="73">
        <v>41183</v>
      </c>
      <c r="M401" s="124"/>
      <c r="N401" s="124"/>
      <c r="O401" s="68" t="e">
        <f t="shared" si="151"/>
        <v>#DIV/0!</v>
      </c>
      <c r="P401" s="124"/>
      <c r="Q401" s="124"/>
      <c r="R401" s="68" t="e">
        <f t="shared" ref="R401:R406" si="156">P401/Q401</f>
        <v>#DIV/0!</v>
      </c>
      <c r="S401" s="124"/>
      <c r="T401" s="68" t="e">
        <f t="shared" si="152"/>
        <v>#DIV/0!</v>
      </c>
      <c r="U401" s="124"/>
      <c r="V401" s="284"/>
      <c r="W401" s="124"/>
      <c r="X401" s="124"/>
      <c r="Y401" s="68" t="e">
        <f t="shared" si="155"/>
        <v>#DIV/0!</v>
      </c>
      <c r="Z401" s="124"/>
      <c r="AA401" s="284"/>
    </row>
    <row r="402" spans="9:27">
      <c r="I402" s="57" t="str">
        <f t="shared" si="153"/>
        <v>PIECEPCITOct-12</v>
      </c>
      <c r="J402" s="76" t="str">
        <f t="shared" si="149"/>
        <v>PIECEPCIT41183</v>
      </c>
      <c r="K402" s="57" t="s">
        <v>347</v>
      </c>
      <c r="L402" s="73">
        <v>41183</v>
      </c>
      <c r="M402" s="124">
        <v>3.3</v>
      </c>
      <c r="N402" s="124">
        <v>3.3</v>
      </c>
      <c r="O402" s="68">
        <f t="shared" si="151"/>
        <v>1</v>
      </c>
      <c r="P402" s="124">
        <v>10</v>
      </c>
      <c r="Q402" s="124"/>
      <c r="R402" s="68" t="e">
        <f t="shared" si="156"/>
        <v>#DIV/0!</v>
      </c>
      <c r="S402" s="124">
        <v>23</v>
      </c>
      <c r="T402" s="68">
        <f t="shared" si="152"/>
        <v>0</v>
      </c>
      <c r="U402" s="124"/>
      <c r="V402" s="284"/>
      <c r="W402" s="124">
        <v>0</v>
      </c>
      <c r="X402" s="124">
        <v>3</v>
      </c>
      <c r="Y402" s="68">
        <f t="shared" si="155"/>
        <v>0</v>
      </c>
      <c r="Z402" s="124"/>
      <c r="AA402" s="284"/>
    </row>
    <row r="403" spans="9:27">
      <c r="I403" s="57" t="str">
        <f t="shared" si="153"/>
        <v>RiversideA-CRAOct-12</v>
      </c>
      <c r="J403" s="76" t="str">
        <f t="shared" si="149"/>
        <v>RiversideA-CRA41183</v>
      </c>
      <c r="K403" s="57" t="s">
        <v>361</v>
      </c>
      <c r="L403" s="73">
        <v>41183</v>
      </c>
      <c r="M403" s="124"/>
      <c r="N403" s="124"/>
      <c r="O403" s="68" t="e">
        <f t="shared" si="151"/>
        <v>#DIV/0!</v>
      </c>
      <c r="P403" s="124"/>
      <c r="Q403" s="124"/>
      <c r="R403" s="68" t="e">
        <f t="shared" si="156"/>
        <v>#DIV/0!</v>
      </c>
      <c r="S403" s="124"/>
      <c r="T403" s="68" t="e">
        <f t="shared" si="152"/>
        <v>#DIV/0!</v>
      </c>
      <c r="U403" s="124"/>
      <c r="V403" s="284"/>
      <c r="W403" s="124"/>
      <c r="X403" s="124"/>
      <c r="Y403" s="68" t="e">
        <f t="shared" si="155"/>
        <v>#DIV/0!</v>
      </c>
      <c r="Z403" s="124"/>
      <c r="AA403" s="284"/>
    </row>
    <row r="404" spans="9:27">
      <c r="I404" s="57" t="str">
        <f t="shared" si="153"/>
        <v>RiversideAllOct-12</v>
      </c>
      <c r="J404" s="76" t="str">
        <f t="shared" si="149"/>
        <v>RiversideAll41183</v>
      </c>
      <c r="K404" s="57" t="s">
        <v>362</v>
      </c>
      <c r="L404" s="73">
        <v>41183</v>
      </c>
      <c r="M404" s="124"/>
      <c r="N404" s="124"/>
      <c r="O404" s="68" t="e">
        <f t="shared" si="151"/>
        <v>#DIV/0!</v>
      </c>
      <c r="P404" s="124"/>
      <c r="Q404" s="124"/>
      <c r="R404" s="68" t="e">
        <f t="shared" si="156"/>
        <v>#DIV/0!</v>
      </c>
      <c r="S404" s="124"/>
      <c r="T404" s="68" t="e">
        <f t="shared" si="152"/>
        <v>#DIV/0!</v>
      </c>
      <c r="U404" s="124"/>
      <c r="V404" s="284"/>
      <c r="W404" s="124"/>
      <c r="X404" s="124"/>
      <c r="Y404" s="68" t="e">
        <f t="shared" si="155"/>
        <v>#DIV/0!</v>
      </c>
      <c r="Z404" s="124"/>
      <c r="AA404" s="284"/>
    </row>
    <row r="405" spans="9:27">
      <c r="I405" s="57" t="str">
        <f t="shared" si="153"/>
        <v>TFCCAllOct-12</v>
      </c>
      <c r="J405" s="76" t="str">
        <f t="shared" si="149"/>
        <v>TFCCAll41183</v>
      </c>
      <c r="K405" s="57" t="s">
        <v>366</v>
      </c>
      <c r="L405" s="73">
        <v>41183</v>
      </c>
      <c r="M405" s="124"/>
      <c r="N405" s="124"/>
      <c r="O405" s="68" t="e">
        <f t="shared" si="151"/>
        <v>#DIV/0!</v>
      </c>
      <c r="P405" s="124"/>
      <c r="Q405" s="124"/>
      <c r="R405" s="68" t="e">
        <f t="shared" si="156"/>
        <v>#DIV/0!</v>
      </c>
      <c r="S405" s="124"/>
      <c r="T405" s="68" t="e">
        <f t="shared" si="152"/>
        <v>#DIV/0!</v>
      </c>
      <c r="U405" s="124"/>
      <c r="V405" s="284"/>
      <c r="W405" s="124"/>
      <c r="X405" s="124"/>
      <c r="Y405" s="68" t="e">
        <f t="shared" si="155"/>
        <v>#DIV/0!</v>
      </c>
      <c r="Z405" s="124"/>
      <c r="AA405" s="284"/>
    </row>
    <row r="406" spans="9:27">
      <c r="I406" s="57" t="str">
        <f t="shared" si="153"/>
        <v>TFCCTIPOct-12</v>
      </c>
      <c r="J406" s="76" t="str">
        <f t="shared" ref="J406:J469" si="157">K406&amp;L406</f>
        <v>TFCCTIP41183</v>
      </c>
      <c r="K406" s="57" t="s">
        <v>365</v>
      </c>
      <c r="L406" s="73">
        <v>41183</v>
      </c>
      <c r="M406" s="124"/>
      <c r="N406" s="124"/>
      <c r="O406" s="68" t="e">
        <f t="shared" si="151"/>
        <v>#DIV/0!</v>
      </c>
      <c r="P406" s="124"/>
      <c r="Q406" s="124"/>
      <c r="R406" s="68" t="e">
        <f t="shared" si="156"/>
        <v>#DIV/0!</v>
      </c>
      <c r="S406" s="124"/>
      <c r="T406" s="68" t="e">
        <f t="shared" si="152"/>
        <v>#DIV/0!</v>
      </c>
      <c r="U406" s="124"/>
      <c r="V406" s="284"/>
      <c r="W406" s="124"/>
      <c r="X406" s="124"/>
      <c r="Y406" s="68" t="e">
        <f t="shared" si="155"/>
        <v>#DIV/0!</v>
      </c>
      <c r="Z406" s="124"/>
      <c r="AA406" s="284"/>
    </row>
    <row r="407" spans="9:27">
      <c r="I407" s="57" t="str">
        <f t="shared" si="153"/>
        <v>UniversalAllOct-12</v>
      </c>
      <c r="J407" s="76" t="str">
        <f t="shared" si="157"/>
        <v>UniversalAll41183</v>
      </c>
      <c r="K407" s="57" t="s">
        <v>348</v>
      </c>
      <c r="L407" s="73">
        <v>41183</v>
      </c>
      <c r="M407" s="124">
        <v>1</v>
      </c>
      <c r="N407" s="124">
        <v>1</v>
      </c>
      <c r="O407" s="68">
        <f t="shared" si="151"/>
        <v>1</v>
      </c>
      <c r="P407" s="124">
        <v>0</v>
      </c>
      <c r="Q407" s="124"/>
      <c r="R407" s="68"/>
      <c r="S407" s="124">
        <v>0</v>
      </c>
      <c r="T407" s="68" t="e">
        <f t="shared" si="152"/>
        <v>#DIV/0!</v>
      </c>
      <c r="U407" s="124"/>
      <c r="V407" s="284"/>
      <c r="W407" s="124"/>
      <c r="X407" s="124"/>
      <c r="Y407" s="68" t="e">
        <f t="shared" si="155"/>
        <v>#DIV/0!</v>
      </c>
      <c r="Z407" s="124"/>
      <c r="AA407" s="284"/>
    </row>
    <row r="408" spans="9:27">
      <c r="I408" s="57" t="str">
        <f t="shared" si="153"/>
        <v>UniversalCPP-FVOct-12</v>
      </c>
      <c r="J408" s="76" t="str">
        <f t="shared" si="157"/>
        <v>UniversalCPP-FV41183</v>
      </c>
      <c r="K408" s="56" t="s">
        <v>350</v>
      </c>
      <c r="L408" s="73">
        <v>41183</v>
      </c>
      <c r="M408" s="124"/>
      <c r="N408" s="124"/>
      <c r="O408" s="68" t="e">
        <f t="shared" si="151"/>
        <v>#DIV/0!</v>
      </c>
      <c r="P408" s="124"/>
      <c r="Q408" s="124"/>
      <c r="R408" s="68" t="e">
        <f>P408/Q408</f>
        <v>#DIV/0!</v>
      </c>
      <c r="S408" s="124"/>
      <c r="T408" s="68" t="e">
        <f t="shared" si="152"/>
        <v>#DIV/0!</v>
      </c>
      <c r="U408" s="124"/>
      <c r="V408" s="284"/>
      <c r="W408" s="124"/>
      <c r="X408" s="124"/>
      <c r="Y408" s="68" t="e">
        <f t="shared" ref="Y408:Y439" si="158">W408/X408</f>
        <v>#DIV/0!</v>
      </c>
      <c r="Z408" s="124"/>
      <c r="AA408" s="284"/>
    </row>
    <row r="409" spans="9:27">
      <c r="I409" s="57" t="str">
        <f t="shared" si="153"/>
        <v>UniversalTF-CBTOct-12</v>
      </c>
      <c r="J409" s="76" t="str">
        <f t="shared" si="157"/>
        <v>UniversalTF-CBT41183</v>
      </c>
      <c r="K409" s="57" t="s">
        <v>349</v>
      </c>
      <c r="L409" s="73">
        <v>41183</v>
      </c>
      <c r="M409" s="124">
        <v>1</v>
      </c>
      <c r="N409" s="124">
        <v>1</v>
      </c>
      <c r="O409" s="68">
        <f t="shared" si="151"/>
        <v>1</v>
      </c>
      <c r="P409" s="124"/>
      <c r="Q409" s="124"/>
      <c r="R409" s="68" t="e">
        <f>P409/Q409</f>
        <v>#DIV/0!</v>
      </c>
      <c r="S409" s="124"/>
      <c r="T409" s="68" t="e">
        <f t="shared" si="152"/>
        <v>#DIV/0!</v>
      </c>
      <c r="U409" s="124"/>
      <c r="V409" s="284"/>
      <c r="W409" s="124"/>
      <c r="X409" s="124"/>
      <c r="Y409" s="68" t="e">
        <f t="shared" si="158"/>
        <v>#DIV/0!</v>
      </c>
      <c r="Z409" s="124"/>
      <c r="AA409" s="284"/>
    </row>
    <row r="410" spans="9:27">
      <c r="I410" s="57" t="str">
        <f t="shared" si="153"/>
        <v>UniversalTIPOct-12</v>
      </c>
      <c r="J410" s="76" t="str">
        <f t="shared" si="157"/>
        <v>UniversalTIP41183</v>
      </c>
      <c r="K410" s="57" t="s">
        <v>351</v>
      </c>
      <c r="L410" s="73">
        <v>41183</v>
      </c>
      <c r="M410" s="124"/>
      <c r="N410" s="124"/>
      <c r="O410" s="68" t="e">
        <f t="shared" si="151"/>
        <v>#DIV/0!</v>
      </c>
      <c r="P410" s="124"/>
      <c r="Q410" s="124"/>
      <c r="R410" s="68" t="e">
        <f>P410/Q410</f>
        <v>#DIV/0!</v>
      </c>
      <c r="S410" s="124"/>
      <c r="T410" s="68" t="e">
        <f t="shared" si="152"/>
        <v>#DIV/0!</v>
      </c>
      <c r="U410" s="124"/>
      <c r="V410" s="284"/>
      <c r="W410" s="124"/>
      <c r="X410" s="124"/>
      <c r="Y410" s="68" t="e">
        <f t="shared" si="158"/>
        <v>#DIV/0!</v>
      </c>
      <c r="Z410" s="124"/>
      <c r="AA410" s="284"/>
    </row>
    <row r="411" spans="9:27">
      <c r="I411" s="57" t="str">
        <f t="shared" si="153"/>
        <v>Youth VillagesAllOct-12</v>
      </c>
      <c r="J411" s="76" t="str">
        <f t="shared" si="157"/>
        <v>Youth VillagesAll41183</v>
      </c>
      <c r="K411" s="57" t="s">
        <v>352</v>
      </c>
      <c r="L411" s="73">
        <v>41183</v>
      </c>
      <c r="M411" s="124">
        <v>8.25</v>
      </c>
      <c r="N411" s="124">
        <v>13</v>
      </c>
      <c r="O411" s="68">
        <f t="shared" si="151"/>
        <v>0.63461538461538458</v>
      </c>
      <c r="P411" s="124">
        <v>33</v>
      </c>
      <c r="Q411" s="124"/>
      <c r="R411" s="68" t="e">
        <f>P411/Q411</f>
        <v>#DIV/0!</v>
      </c>
      <c r="S411" s="124">
        <v>54</v>
      </c>
      <c r="T411" s="68">
        <f t="shared" si="152"/>
        <v>0</v>
      </c>
      <c r="U411" s="124"/>
      <c r="V411" s="284"/>
      <c r="W411" s="124">
        <v>0</v>
      </c>
      <c r="X411" s="124">
        <v>2</v>
      </c>
      <c r="Y411" s="68">
        <f t="shared" si="158"/>
        <v>0</v>
      </c>
      <c r="Z411" s="124"/>
      <c r="AA411" s="284">
        <v>0.85019999999999996</v>
      </c>
    </row>
    <row r="412" spans="9:27">
      <c r="I412" s="57" t="str">
        <f t="shared" si="153"/>
        <v>Youth VillagesMSTOct-12</v>
      </c>
      <c r="J412" s="76" t="str">
        <f t="shared" si="157"/>
        <v>Youth VillagesMST41183</v>
      </c>
      <c r="K412" s="57" t="s">
        <v>353</v>
      </c>
      <c r="L412" s="73">
        <v>41183</v>
      </c>
      <c r="M412" s="124">
        <v>7.17</v>
      </c>
      <c r="N412" s="124">
        <v>8</v>
      </c>
      <c r="O412" s="68">
        <f t="shared" si="151"/>
        <v>0.89624999999999999</v>
      </c>
      <c r="P412" s="124">
        <v>29</v>
      </c>
      <c r="Q412" s="124"/>
      <c r="R412" s="68" t="e">
        <f>P412/Q412</f>
        <v>#DIV/0!</v>
      </c>
      <c r="S412" s="124">
        <v>45</v>
      </c>
      <c r="T412" s="68">
        <f t="shared" si="152"/>
        <v>0</v>
      </c>
      <c r="U412" s="124"/>
      <c r="V412" s="284">
        <v>0.84399999999999997</v>
      </c>
      <c r="W412" s="124">
        <v>0</v>
      </c>
      <c r="X412" s="124">
        <v>2</v>
      </c>
      <c r="Y412" s="68">
        <f t="shared" si="158"/>
        <v>0</v>
      </c>
      <c r="Z412" s="124"/>
      <c r="AA412" s="284">
        <v>0.84399999999999997</v>
      </c>
    </row>
    <row r="413" spans="9:27">
      <c r="I413" s="57" t="str">
        <f>K413&amp;"Oct-12"</f>
        <v>Youth VillagesMST-PSBOct-12</v>
      </c>
      <c r="J413" s="76" t="str">
        <f t="shared" si="157"/>
        <v>Youth VillagesMST-PSB41183</v>
      </c>
      <c r="K413" s="57" t="s">
        <v>354</v>
      </c>
      <c r="L413" s="73">
        <v>41183</v>
      </c>
      <c r="M413" s="124">
        <v>1.08</v>
      </c>
      <c r="N413" s="124">
        <v>5</v>
      </c>
      <c r="O413" s="68">
        <f t="shared" si="151"/>
        <v>0.21600000000000003</v>
      </c>
      <c r="P413" s="124">
        <v>4</v>
      </c>
      <c r="Q413" s="124"/>
      <c r="R413" s="68"/>
      <c r="S413" s="124">
        <v>9</v>
      </c>
      <c r="T413" s="68">
        <f t="shared" si="152"/>
        <v>0</v>
      </c>
      <c r="U413" s="124"/>
      <c r="V413" s="284">
        <v>0.96399999999999997</v>
      </c>
      <c r="W413" s="124"/>
      <c r="X413" s="124"/>
      <c r="Y413" s="68" t="e">
        <f t="shared" si="158"/>
        <v>#DIV/0!</v>
      </c>
      <c r="Z413" s="124"/>
      <c r="AA413" s="284">
        <v>0.96399999999999997</v>
      </c>
    </row>
    <row r="414" spans="9:27">
      <c r="I414" s="57" t="str">
        <f t="shared" ref="I414:I468" si="159">K414&amp;"Nov-12"</f>
        <v>Adoptions TogetherAllNov-12</v>
      </c>
      <c r="J414" s="76" t="str">
        <f t="shared" si="157"/>
        <v>Adoptions TogetherAll41214</v>
      </c>
      <c r="K414" s="57" t="s">
        <v>318</v>
      </c>
      <c r="L414" s="73">
        <v>41214</v>
      </c>
      <c r="M414" s="124">
        <v>4</v>
      </c>
      <c r="N414" s="124">
        <v>2.5</v>
      </c>
      <c r="O414" s="68">
        <f t="shared" si="151"/>
        <v>1.6</v>
      </c>
      <c r="P414" s="124"/>
      <c r="Q414" s="124"/>
      <c r="R414" s="68" t="e">
        <f>P414/Q414</f>
        <v>#DIV/0!</v>
      </c>
      <c r="S414" s="124">
        <v>14.5</v>
      </c>
      <c r="T414" s="68">
        <f t="shared" si="152"/>
        <v>0</v>
      </c>
      <c r="U414" s="124"/>
      <c r="V414" s="284"/>
      <c r="W414" s="124"/>
      <c r="X414" s="124"/>
      <c r="Y414" s="68" t="e">
        <f t="shared" si="158"/>
        <v>#DIV/0!</v>
      </c>
      <c r="Z414" s="124"/>
      <c r="AA414" s="284"/>
    </row>
    <row r="415" spans="9:27">
      <c r="I415" s="57" t="str">
        <f t="shared" si="159"/>
        <v>Adoptions TogetherCPP-FVNov-12</v>
      </c>
      <c r="J415" s="76" t="str">
        <f t="shared" si="157"/>
        <v>Adoptions TogetherCPP-FV41214</v>
      </c>
      <c r="K415" s="57" t="s">
        <v>317</v>
      </c>
      <c r="L415" s="73">
        <v>41214</v>
      </c>
      <c r="M415" s="124">
        <v>4</v>
      </c>
      <c r="N415" s="124">
        <v>2.5</v>
      </c>
      <c r="O415" s="68">
        <f t="shared" ref="O415:O478" si="160">M415/N415</f>
        <v>1.6</v>
      </c>
      <c r="P415" s="124"/>
      <c r="Q415" s="124"/>
      <c r="R415" s="68" t="e">
        <f>P415/Q415</f>
        <v>#DIV/0!</v>
      </c>
      <c r="S415" s="124">
        <v>14.5</v>
      </c>
      <c r="T415" s="68">
        <f t="shared" ref="T415:T478" si="161">Q415/S415</f>
        <v>0</v>
      </c>
      <c r="U415" s="124"/>
      <c r="V415" s="284"/>
      <c r="W415" s="124"/>
      <c r="X415" s="124"/>
      <c r="Y415" s="68" t="e">
        <f t="shared" si="158"/>
        <v>#DIV/0!</v>
      </c>
      <c r="Z415" s="124"/>
      <c r="AA415" s="284"/>
    </row>
    <row r="416" spans="9:27">
      <c r="I416" s="57" t="str">
        <f t="shared" si="159"/>
        <v>All A-CRA ProvidersA-CRANov-12</v>
      </c>
      <c r="J416" s="76" t="str">
        <f t="shared" si="157"/>
        <v>All A-CRA ProvidersA-CRA41214</v>
      </c>
      <c r="K416" s="57" t="s">
        <v>379</v>
      </c>
      <c r="L416" s="73">
        <v>41214</v>
      </c>
      <c r="M416" s="258">
        <v>0</v>
      </c>
      <c r="N416" s="258">
        <v>0</v>
      </c>
      <c r="O416" s="68" t="e">
        <f t="shared" si="160"/>
        <v>#DIV/0!</v>
      </c>
      <c r="P416" s="258">
        <v>0</v>
      </c>
      <c r="Q416" s="258">
        <v>0</v>
      </c>
      <c r="R416" s="68"/>
      <c r="S416" s="258">
        <v>0</v>
      </c>
      <c r="T416" s="68" t="e">
        <f t="shared" si="161"/>
        <v>#DIV/0!</v>
      </c>
      <c r="U416" s="258">
        <v>0</v>
      </c>
      <c r="V416" s="284"/>
      <c r="W416" s="258">
        <v>0</v>
      </c>
      <c r="X416" s="258">
        <v>0</v>
      </c>
      <c r="Y416" s="68" t="e">
        <f t="shared" si="158"/>
        <v>#DIV/0!</v>
      </c>
      <c r="Z416" s="258">
        <v>0</v>
      </c>
      <c r="AA416" s="284">
        <v>0</v>
      </c>
    </row>
    <row r="417" spans="9:27">
      <c r="I417" s="57" t="str">
        <f t="shared" si="159"/>
        <v>All CPP-FV ProvidersCPP-FVNov-12</v>
      </c>
      <c r="J417" s="57" t="str">
        <f t="shared" si="157"/>
        <v>All CPP-FV ProvidersCPP-FV41214</v>
      </c>
      <c r="K417" s="57" t="s">
        <v>373</v>
      </c>
      <c r="L417" s="73">
        <v>41214</v>
      </c>
      <c r="M417" s="258">
        <v>5.5</v>
      </c>
      <c r="N417" s="258">
        <v>4</v>
      </c>
      <c r="O417" s="68">
        <f t="shared" si="160"/>
        <v>1.375</v>
      </c>
      <c r="P417" s="258">
        <v>2</v>
      </c>
      <c r="Q417" s="258">
        <v>29</v>
      </c>
      <c r="R417" s="68">
        <f>P417/Q417</f>
        <v>6.8965517241379309E-2</v>
      </c>
      <c r="S417" s="258">
        <v>29</v>
      </c>
      <c r="T417" s="68">
        <f t="shared" si="161"/>
        <v>1</v>
      </c>
      <c r="U417" s="258">
        <v>0</v>
      </c>
      <c r="V417" s="284"/>
      <c r="W417" s="258">
        <v>0</v>
      </c>
      <c r="X417" s="258">
        <v>0</v>
      </c>
      <c r="Y417" s="68" t="e">
        <f t="shared" si="158"/>
        <v>#DIV/0!</v>
      </c>
      <c r="Z417" s="258">
        <v>0</v>
      </c>
      <c r="AA417" s="284">
        <v>0</v>
      </c>
    </row>
    <row r="418" spans="9:27">
      <c r="I418" s="57" t="str">
        <f t="shared" si="159"/>
        <v>All FFT ProvidersFFTNov-12</v>
      </c>
      <c r="J418" s="76" t="str">
        <f t="shared" si="157"/>
        <v>All FFT ProvidersFFT41214</v>
      </c>
      <c r="K418" s="57" t="s">
        <v>372</v>
      </c>
      <c r="L418" s="73">
        <v>41214</v>
      </c>
      <c r="M418" s="258">
        <v>13</v>
      </c>
      <c r="N418" s="258">
        <v>14</v>
      </c>
      <c r="O418" s="68">
        <f t="shared" si="160"/>
        <v>0.9285714285714286</v>
      </c>
      <c r="P418" s="258">
        <v>65</v>
      </c>
      <c r="Q418" s="258">
        <v>88</v>
      </c>
      <c r="R418" s="68">
        <f>P418/Q418</f>
        <v>0.73863636363636365</v>
      </c>
      <c r="S418" s="258">
        <v>94</v>
      </c>
      <c r="T418" s="68">
        <f t="shared" si="161"/>
        <v>0.93617021276595747</v>
      </c>
      <c r="U418" s="258">
        <v>0</v>
      </c>
      <c r="V418" s="284">
        <v>0</v>
      </c>
      <c r="W418" s="258">
        <v>16</v>
      </c>
      <c r="X418" s="258">
        <v>16</v>
      </c>
      <c r="Y418" s="68">
        <f t="shared" si="158"/>
        <v>1</v>
      </c>
      <c r="Z418" s="258">
        <v>0</v>
      </c>
      <c r="AA418" s="284">
        <v>0</v>
      </c>
    </row>
    <row r="419" spans="9:27">
      <c r="I419" s="57" t="str">
        <f t="shared" si="159"/>
        <v>All MST ProvidersMSTNov-12</v>
      </c>
      <c r="J419" s="76" t="str">
        <f t="shared" si="157"/>
        <v>All MST ProvidersMST41214</v>
      </c>
      <c r="K419" s="57" t="s">
        <v>374</v>
      </c>
      <c r="L419" s="73">
        <v>41214</v>
      </c>
      <c r="M419" s="258">
        <v>7.25</v>
      </c>
      <c r="N419" s="258">
        <v>8</v>
      </c>
      <c r="O419" s="68">
        <f t="shared" si="160"/>
        <v>0.90625</v>
      </c>
      <c r="P419" s="258">
        <v>33</v>
      </c>
      <c r="Q419" s="258">
        <v>0</v>
      </c>
      <c r="R419" s="68"/>
      <c r="S419" s="258">
        <v>45</v>
      </c>
      <c r="T419" s="68">
        <f t="shared" si="161"/>
        <v>0</v>
      </c>
      <c r="U419" s="258">
        <v>0</v>
      </c>
      <c r="V419" s="284">
        <v>0.84399999999999997</v>
      </c>
      <c r="W419" s="258">
        <v>5</v>
      </c>
      <c r="X419" s="258">
        <v>7</v>
      </c>
      <c r="Y419" s="68">
        <f t="shared" si="158"/>
        <v>0.7142857142857143</v>
      </c>
      <c r="Z419" s="258">
        <v>0</v>
      </c>
      <c r="AA419" s="284">
        <v>0.84399999999999997</v>
      </c>
    </row>
    <row r="420" spans="9:27">
      <c r="I420" s="57" t="str">
        <f t="shared" si="159"/>
        <v>All MST-PSB ProvidersMST-PSBNov-12</v>
      </c>
      <c r="J420" s="76" t="str">
        <f t="shared" si="157"/>
        <v>All MST-PSB ProvidersMST-PSB41214</v>
      </c>
      <c r="K420" s="57" t="s">
        <v>375</v>
      </c>
      <c r="L420" s="73">
        <v>41214</v>
      </c>
      <c r="M420" s="258">
        <v>1</v>
      </c>
      <c r="N420" s="258">
        <v>5</v>
      </c>
      <c r="O420" s="68">
        <f t="shared" si="160"/>
        <v>0.2</v>
      </c>
      <c r="P420" s="258">
        <v>5</v>
      </c>
      <c r="Q420" s="258">
        <v>0</v>
      </c>
      <c r="R420" s="68" t="e">
        <f>P420/Q420</f>
        <v>#DIV/0!</v>
      </c>
      <c r="S420" s="258">
        <v>9</v>
      </c>
      <c r="T420" s="68">
        <f t="shared" si="161"/>
        <v>0</v>
      </c>
      <c r="U420" s="258">
        <v>0</v>
      </c>
      <c r="V420" s="284">
        <v>0.96399999999999997</v>
      </c>
      <c r="W420" s="258">
        <v>2</v>
      </c>
      <c r="X420" s="258">
        <v>2</v>
      </c>
      <c r="Y420" s="68">
        <f t="shared" si="158"/>
        <v>1</v>
      </c>
      <c r="Z420" s="258">
        <v>0</v>
      </c>
      <c r="AA420" s="284">
        <v>0.96399999999999997</v>
      </c>
    </row>
    <row r="421" spans="9:27">
      <c r="I421" s="57" t="str">
        <f t="shared" si="159"/>
        <v>All PCIT ProvidersPCITNov-12</v>
      </c>
      <c r="J421" s="76" t="str">
        <f t="shared" si="157"/>
        <v>All PCIT ProvidersPCIT41214</v>
      </c>
      <c r="K421" s="57" t="s">
        <v>376</v>
      </c>
      <c r="L421" s="73">
        <v>41214</v>
      </c>
      <c r="M421" s="258">
        <v>8.3000000000000007</v>
      </c>
      <c r="N421" s="258">
        <v>7.3</v>
      </c>
      <c r="O421" s="68">
        <f t="shared" si="160"/>
        <v>1.1369863013698631</v>
      </c>
      <c r="P421" s="258">
        <v>12</v>
      </c>
      <c r="Q421" s="258">
        <v>50</v>
      </c>
      <c r="R421" s="68"/>
      <c r="S421" s="258">
        <v>50</v>
      </c>
      <c r="T421" s="68">
        <f t="shared" si="161"/>
        <v>1</v>
      </c>
      <c r="U421" s="258">
        <v>1</v>
      </c>
      <c r="V421" s="284"/>
      <c r="W421" s="258">
        <v>0</v>
      </c>
      <c r="X421" s="258">
        <v>1</v>
      </c>
      <c r="Y421" s="68">
        <f t="shared" si="158"/>
        <v>0</v>
      </c>
      <c r="Z421" s="258">
        <v>1</v>
      </c>
      <c r="AA421" s="284">
        <v>0</v>
      </c>
    </row>
    <row r="422" spans="9:27">
      <c r="I422" s="57" t="str">
        <f t="shared" si="159"/>
        <v>All TF-CBT ProvidersTF-CBTNov-12</v>
      </c>
      <c r="J422" s="76" t="str">
        <f t="shared" si="157"/>
        <v>All TF-CBT ProvidersTF-CBT41214</v>
      </c>
      <c r="K422" s="57" t="s">
        <v>377</v>
      </c>
      <c r="L422" s="73">
        <v>41214</v>
      </c>
      <c r="M422" s="258">
        <v>19</v>
      </c>
      <c r="N422" s="258">
        <v>15</v>
      </c>
      <c r="O422" s="68">
        <f t="shared" si="160"/>
        <v>1.2666666666666666</v>
      </c>
      <c r="P422" s="258">
        <v>0</v>
      </c>
      <c r="Q422" s="258">
        <v>17</v>
      </c>
      <c r="R422" s="68"/>
      <c r="S422" s="258">
        <v>74.5</v>
      </c>
      <c r="T422" s="68">
        <f t="shared" si="161"/>
        <v>0.22818791946308725</v>
      </c>
      <c r="U422" s="258">
        <v>0</v>
      </c>
      <c r="V422" s="284"/>
      <c r="W422" s="258">
        <v>0</v>
      </c>
      <c r="X422" s="258">
        <v>0</v>
      </c>
      <c r="Y422" s="68" t="e">
        <f t="shared" si="158"/>
        <v>#DIV/0!</v>
      </c>
      <c r="Z422" s="258">
        <v>0</v>
      </c>
      <c r="AA422" s="284">
        <v>0</v>
      </c>
    </row>
    <row r="423" spans="9:27">
      <c r="I423" s="57" t="str">
        <f t="shared" si="159"/>
        <v>All TIP ProvidersTIPNov-12</v>
      </c>
      <c r="J423" s="76" t="str">
        <f t="shared" si="157"/>
        <v>All TIP ProvidersTIP41214</v>
      </c>
      <c r="K423" s="57" t="s">
        <v>378</v>
      </c>
      <c r="L423" s="73">
        <v>41214</v>
      </c>
      <c r="M423" s="258">
        <v>0</v>
      </c>
      <c r="N423" s="258">
        <v>0</v>
      </c>
      <c r="O423" s="68" t="e">
        <f t="shared" si="160"/>
        <v>#DIV/0!</v>
      </c>
      <c r="P423" s="258">
        <v>0</v>
      </c>
      <c r="Q423" s="258">
        <v>0</v>
      </c>
      <c r="R423" s="68"/>
      <c r="S423" s="258">
        <v>0</v>
      </c>
      <c r="T423" s="68" t="e">
        <f t="shared" si="161"/>
        <v>#DIV/0!</v>
      </c>
      <c r="U423" s="124" t="e">
        <v>#DIV/0!</v>
      </c>
      <c r="V423" s="284"/>
      <c r="W423" s="258">
        <v>0</v>
      </c>
      <c r="X423" s="258">
        <v>0</v>
      </c>
      <c r="Y423" s="68" t="e">
        <f t="shared" si="158"/>
        <v>#DIV/0!</v>
      </c>
      <c r="Z423" s="124"/>
      <c r="AA423" s="284">
        <v>0</v>
      </c>
    </row>
    <row r="424" spans="9:27">
      <c r="I424" s="57" t="str">
        <f t="shared" si="159"/>
        <v>AllAllNov-12</v>
      </c>
      <c r="J424" s="76" t="str">
        <f t="shared" si="157"/>
        <v>AllAll41214</v>
      </c>
      <c r="K424" s="57" t="s">
        <v>367</v>
      </c>
      <c r="L424" s="73">
        <v>41214</v>
      </c>
      <c r="M424" s="124">
        <v>54.05</v>
      </c>
      <c r="N424" s="124">
        <v>53.3</v>
      </c>
      <c r="O424" s="68">
        <f t="shared" si="160"/>
        <v>1.0140712945590995</v>
      </c>
      <c r="P424" s="124">
        <v>117</v>
      </c>
      <c r="Q424" s="124">
        <v>184</v>
      </c>
      <c r="R424" s="68">
        <f>P424/Q424</f>
        <v>0.63586956521739135</v>
      </c>
      <c r="S424" s="124">
        <v>301.5</v>
      </c>
      <c r="T424" s="68">
        <f t="shared" si="161"/>
        <v>0.61028192371475953</v>
      </c>
      <c r="U424" s="124" t="e">
        <v>#DIV/0!</v>
      </c>
      <c r="V424" s="284"/>
      <c r="W424" s="124">
        <v>23</v>
      </c>
      <c r="X424" s="124">
        <v>26</v>
      </c>
      <c r="Y424" s="68">
        <f t="shared" si="158"/>
        <v>0.88461538461538458</v>
      </c>
      <c r="Z424" s="124">
        <v>1</v>
      </c>
      <c r="AA424" s="284">
        <v>0.90400000000000003</v>
      </c>
    </row>
    <row r="425" spans="9:27">
      <c r="I425" s="57" t="str">
        <f t="shared" si="159"/>
        <v>Community ConnectionsAllNov-12</v>
      </c>
      <c r="J425" s="76" t="str">
        <f t="shared" si="157"/>
        <v>Community ConnectionsAll41214</v>
      </c>
      <c r="K425" s="57" t="s">
        <v>319</v>
      </c>
      <c r="L425" s="73">
        <v>41214</v>
      </c>
      <c r="M425" s="124">
        <v>6</v>
      </c>
      <c r="N425" s="124">
        <v>4</v>
      </c>
      <c r="O425" s="68">
        <f t="shared" si="160"/>
        <v>1.5</v>
      </c>
      <c r="P425" s="124">
        <v>5</v>
      </c>
      <c r="Q425" s="124">
        <v>0</v>
      </c>
      <c r="R425" s="68" t="e">
        <f>P425/Q425</f>
        <v>#DIV/0!</v>
      </c>
      <c r="S425" s="124">
        <v>20</v>
      </c>
      <c r="T425" s="68">
        <f t="shared" si="161"/>
        <v>0</v>
      </c>
      <c r="U425" s="124">
        <v>0</v>
      </c>
      <c r="V425" s="284"/>
      <c r="W425" s="124">
        <v>2</v>
      </c>
      <c r="X425" s="124">
        <v>2</v>
      </c>
      <c r="Y425" s="68">
        <f t="shared" si="158"/>
        <v>1</v>
      </c>
      <c r="Z425" s="124">
        <v>0</v>
      </c>
      <c r="AA425" s="284">
        <v>0</v>
      </c>
    </row>
    <row r="426" spans="9:27">
      <c r="I426" s="57" t="str">
        <f t="shared" si="159"/>
        <v>Community ConnectionsFFTNov-12</v>
      </c>
      <c r="J426" s="204" t="str">
        <f t="shared" si="157"/>
        <v>Community ConnectionsFFT41214</v>
      </c>
      <c r="K426" s="57" t="s">
        <v>321</v>
      </c>
      <c r="L426" s="73">
        <v>41214</v>
      </c>
      <c r="M426" s="124"/>
      <c r="N426" s="124"/>
      <c r="O426" s="68" t="e">
        <f t="shared" si="160"/>
        <v>#DIV/0!</v>
      </c>
      <c r="P426" s="124">
        <v>5</v>
      </c>
      <c r="Q426" s="124"/>
      <c r="R426" s="68"/>
      <c r="S426" s="124">
        <v>0</v>
      </c>
      <c r="T426" s="68" t="e">
        <f t="shared" si="161"/>
        <v>#DIV/0!</v>
      </c>
      <c r="U426" s="124"/>
      <c r="V426" s="284"/>
      <c r="W426" s="124">
        <v>2</v>
      </c>
      <c r="X426" s="124">
        <v>2</v>
      </c>
      <c r="Y426" s="68">
        <f t="shared" si="158"/>
        <v>1</v>
      </c>
      <c r="Z426" s="124"/>
      <c r="AA426" s="284"/>
    </row>
    <row r="427" spans="9:27">
      <c r="I427" s="57" t="str">
        <f t="shared" si="159"/>
        <v>Community ConnectionsTF-CBTNov-12</v>
      </c>
      <c r="J427" s="76" t="str">
        <f t="shared" si="157"/>
        <v>Community ConnectionsTF-CBT41214</v>
      </c>
      <c r="K427" s="57" t="s">
        <v>320</v>
      </c>
      <c r="L427" s="73">
        <v>41214</v>
      </c>
      <c r="M427" s="124">
        <v>6</v>
      </c>
      <c r="N427" s="124">
        <v>4</v>
      </c>
      <c r="O427" s="68">
        <f t="shared" si="160"/>
        <v>1.5</v>
      </c>
      <c r="P427" s="124"/>
      <c r="Q427" s="124"/>
      <c r="R427" s="68" t="e">
        <f>P427/Q427</f>
        <v>#DIV/0!</v>
      </c>
      <c r="S427" s="124">
        <v>20</v>
      </c>
      <c r="T427" s="68">
        <f t="shared" si="161"/>
        <v>0</v>
      </c>
      <c r="U427" s="124"/>
      <c r="V427" s="284"/>
      <c r="W427" s="124"/>
      <c r="X427" s="124"/>
      <c r="Y427" s="68" t="e">
        <f t="shared" si="158"/>
        <v>#DIV/0!</v>
      </c>
      <c r="Z427" s="124"/>
      <c r="AA427" s="284"/>
    </row>
    <row r="428" spans="9:27">
      <c r="I428" s="57" t="str">
        <f t="shared" si="159"/>
        <v>Community ConnectionsTIPNov-12</v>
      </c>
      <c r="J428" s="204" t="str">
        <f t="shared" si="157"/>
        <v>Community ConnectionsTIP41214</v>
      </c>
      <c r="K428" s="57" t="s">
        <v>322</v>
      </c>
      <c r="L428" s="73">
        <v>41214</v>
      </c>
      <c r="M428" s="124"/>
      <c r="N428" s="124"/>
      <c r="O428" s="68" t="e">
        <f t="shared" si="160"/>
        <v>#DIV/0!</v>
      </c>
      <c r="P428" s="124"/>
      <c r="Q428" s="124"/>
      <c r="R428" s="68"/>
      <c r="S428" s="124"/>
      <c r="T428" s="68" t="e">
        <f t="shared" si="161"/>
        <v>#DIV/0!</v>
      </c>
      <c r="U428" s="124"/>
      <c r="V428" s="284"/>
      <c r="W428" s="124"/>
      <c r="X428" s="124"/>
      <c r="Y428" s="68" t="e">
        <f t="shared" si="158"/>
        <v>#DIV/0!</v>
      </c>
      <c r="Z428" s="124"/>
      <c r="AA428" s="284"/>
    </row>
    <row r="429" spans="9:27">
      <c r="I429" s="57" t="str">
        <f t="shared" si="159"/>
        <v>Federal CityA-CRANov-12</v>
      </c>
      <c r="J429" s="76" t="str">
        <f t="shared" si="157"/>
        <v>Federal CityA-CRA41214</v>
      </c>
      <c r="K429" s="57" t="s">
        <v>360</v>
      </c>
      <c r="L429" s="73">
        <v>41214</v>
      </c>
      <c r="M429" s="124"/>
      <c r="N429" s="124"/>
      <c r="O429" s="68" t="e">
        <f t="shared" si="160"/>
        <v>#DIV/0!</v>
      </c>
      <c r="P429" s="124"/>
      <c r="Q429" s="124"/>
      <c r="R429" s="68" t="e">
        <f t="shared" ref="R429:R455" si="162">P429/Q429</f>
        <v>#DIV/0!</v>
      </c>
      <c r="S429" s="124"/>
      <c r="T429" s="68" t="e">
        <f t="shared" si="161"/>
        <v>#DIV/0!</v>
      </c>
      <c r="U429" s="124"/>
      <c r="V429" s="284"/>
      <c r="W429" s="124"/>
      <c r="X429" s="124"/>
      <c r="Y429" s="68" t="e">
        <f t="shared" si="158"/>
        <v>#DIV/0!</v>
      </c>
      <c r="Z429" s="124"/>
      <c r="AA429" s="284"/>
    </row>
    <row r="430" spans="9:27">
      <c r="I430" s="57" t="str">
        <f t="shared" si="159"/>
        <v>Federal CityAllNov-12</v>
      </c>
      <c r="J430" s="76" t="str">
        <f t="shared" si="157"/>
        <v>Federal CityAll41214</v>
      </c>
      <c r="K430" s="57" t="s">
        <v>359</v>
      </c>
      <c r="L430" s="73">
        <v>41214</v>
      </c>
      <c r="M430" s="124"/>
      <c r="N430" s="124"/>
      <c r="O430" s="68" t="e">
        <f t="shared" si="160"/>
        <v>#DIV/0!</v>
      </c>
      <c r="P430" s="124"/>
      <c r="Q430" s="124"/>
      <c r="R430" s="68" t="e">
        <f t="shared" si="162"/>
        <v>#DIV/0!</v>
      </c>
      <c r="S430" s="124"/>
      <c r="T430" s="68" t="e">
        <f t="shared" si="161"/>
        <v>#DIV/0!</v>
      </c>
      <c r="U430" s="124"/>
      <c r="V430" s="284"/>
      <c r="W430" s="124"/>
      <c r="X430" s="124"/>
      <c r="Y430" s="68" t="e">
        <f t="shared" si="158"/>
        <v>#DIV/0!</v>
      </c>
      <c r="Z430" s="124"/>
      <c r="AA430" s="284"/>
    </row>
    <row r="431" spans="9:27">
      <c r="I431" s="57" t="str">
        <f t="shared" si="159"/>
        <v>First Home CareAllNov-12</v>
      </c>
      <c r="J431" s="76" t="str">
        <f t="shared" si="157"/>
        <v>First Home CareAll41214</v>
      </c>
      <c r="K431" s="57" t="s">
        <v>323</v>
      </c>
      <c r="L431" s="73">
        <v>41214</v>
      </c>
      <c r="M431" s="124">
        <v>10</v>
      </c>
      <c r="N431" s="124">
        <v>9</v>
      </c>
      <c r="O431" s="68">
        <f t="shared" si="160"/>
        <v>1.1111111111111112</v>
      </c>
      <c r="P431" s="124">
        <v>16</v>
      </c>
      <c r="Q431" s="124">
        <v>24</v>
      </c>
      <c r="R431" s="68">
        <f t="shared" si="162"/>
        <v>0.66666666666666663</v>
      </c>
      <c r="S431" s="124">
        <v>51.5</v>
      </c>
      <c r="T431" s="68">
        <f t="shared" si="161"/>
        <v>0.46601941747572817</v>
      </c>
      <c r="U431" s="124"/>
      <c r="V431" s="284"/>
      <c r="W431" s="124">
        <v>7</v>
      </c>
      <c r="X431" s="124">
        <v>7</v>
      </c>
      <c r="Y431" s="68">
        <f t="shared" si="158"/>
        <v>1</v>
      </c>
      <c r="Z431" s="260"/>
      <c r="AA431" s="284">
        <v>0</v>
      </c>
    </row>
    <row r="432" spans="9:27">
      <c r="I432" s="57" t="str">
        <f t="shared" si="159"/>
        <v>First Home CareFFTNov-12</v>
      </c>
      <c r="J432" s="76" t="str">
        <f t="shared" si="157"/>
        <v>First Home CareFFT41214</v>
      </c>
      <c r="K432" s="57" t="s">
        <v>325</v>
      </c>
      <c r="L432" s="73">
        <v>41214</v>
      </c>
      <c r="M432" s="124">
        <v>4</v>
      </c>
      <c r="N432" s="124">
        <v>5</v>
      </c>
      <c r="O432" s="68">
        <f t="shared" si="160"/>
        <v>0.8</v>
      </c>
      <c r="P432" s="124">
        <v>16</v>
      </c>
      <c r="Q432" s="124">
        <v>24</v>
      </c>
      <c r="R432" s="68">
        <f t="shared" si="162"/>
        <v>0.66666666666666663</v>
      </c>
      <c r="S432" s="124">
        <v>24</v>
      </c>
      <c r="T432" s="68">
        <f t="shared" si="161"/>
        <v>1</v>
      </c>
      <c r="U432" s="258"/>
      <c r="V432" s="284"/>
      <c r="W432" s="124">
        <v>7</v>
      </c>
      <c r="X432" s="124">
        <v>7</v>
      </c>
      <c r="Y432" s="68">
        <f t="shared" si="158"/>
        <v>1</v>
      </c>
      <c r="Z432" s="124"/>
      <c r="AA432" s="284"/>
    </row>
    <row r="433" spans="9:27">
      <c r="I433" s="57" t="str">
        <f t="shared" si="159"/>
        <v>First Home CareTF-CBTNov-12</v>
      </c>
      <c r="J433" s="76" t="str">
        <f t="shared" si="157"/>
        <v>First Home CareTF-CBT41214</v>
      </c>
      <c r="K433" s="57" t="s">
        <v>324</v>
      </c>
      <c r="L433" s="73">
        <v>41214</v>
      </c>
      <c r="M433" s="124">
        <v>6</v>
      </c>
      <c r="N433" s="124">
        <v>4</v>
      </c>
      <c r="O433" s="68">
        <f t="shared" si="160"/>
        <v>1.5</v>
      </c>
      <c r="P433" s="124"/>
      <c r="Q433" s="124"/>
      <c r="R433" s="68" t="e">
        <f t="shared" si="162"/>
        <v>#DIV/0!</v>
      </c>
      <c r="S433" s="124">
        <v>27.5</v>
      </c>
      <c r="T433" s="68">
        <f t="shared" si="161"/>
        <v>0</v>
      </c>
      <c r="U433" s="124"/>
      <c r="V433" s="284"/>
      <c r="W433" s="124"/>
      <c r="X433" s="124"/>
      <c r="Y433" s="68" t="e">
        <f t="shared" si="158"/>
        <v>#DIV/0!</v>
      </c>
      <c r="Z433" s="124"/>
      <c r="AA433" s="284"/>
    </row>
    <row r="434" spans="9:27">
      <c r="I434" s="57" t="str">
        <f t="shared" si="159"/>
        <v>First Home CareTIPNov-12</v>
      </c>
      <c r="J434" s="76" t="str">
        <f t="shared" si="157"/>
        <v>First Home CareTIP41214</v>
      </c>
      <c r="K434" s="57" t="s">
        <v>330</v>
      </c>
      <c r="L434" s="73">
        <v>41214</v>
      </c>
      <c r="M434" s="124"/>
      <c r="N434" s="124"/>
      <c r="O434" s="68" t="e">
        <f t="shared" si="160"/>
        <v>#DIV/0!</v>
      </c>
      <c r="P434" s="124"/>
      <c r="Q434" s="124"/>
      <c r="R434" s="68" t="e">
        <f t="shared" si="162"/>
        <v>#DIV/0!</v>
      </c>
      <c r="S434" s="124"/>
      <c r="T434" s="68" t="e">
        <f t="shared" si="161"/>
        <v>#DIV/0!</v>
      </c>
      <c r="U434" s="258"/>
      <c r="V434" s="284"/>
      <c r="W434" s="124"/>
      <c r="X434" s="124"/>
      <c r="Y434" s="68" t="e">
        <f t="shared" si="158"/>
        <v>#DIV/0!</v>
      </c>
      <c r="Z434" s="124"/>
      <c r="AA434" s="284"/>
    </row>
    <row r="435" spans="9:27">
      <c r="I435" s="57" t="str">
        <f t="shared" si="159"/>
        <v>FPSAllNov-12</v>
      </c>
      <c r="J435" s="76" t="str">
        <f t="shared" si="157"/>
        <v>FPSAll41214</v>
      </c>
      <c r="K435" s="57" t="s">
        <v>355</v>
      </c>
      <c r="L435" s="73">
        <v>41214</v>
      </c>
      <c r="M435" s="124"/>
      <c r="N435" s="124"/>
      <c r="O435" s="68" t="e">
        <f t="shared" si="160"/>
        <v>#DIV/0!</v>
      </c>
      <c r="P435" s="124"/>
      <c r="Q435" s="124"/>
      <c r="R435" s="68" t="e">
        <f t="shared" si="162"/>
        <v>#DIV/0!</v>
      </c>
      <c r="S435" s="124"/>
      <c r="T435" s="68" t="e">
        <f t="shared" si="161"/>
        <v>#DIV/0!</v>
      </c>
      <c r="U435" s="124"/>
      <c r="V435" s="284"/>
      <c r="W435" s="124"/>
      <c r="X435" s="124"/>
      <c r="Y435" s="68" t="e">
        <f t="shared" si="158"/>
        <v>#DIV/0!</v>
      </c>
      <c r="Z435" s="124"/>
      <c r="AA435" s="284"/>
    </row>
    <row r="436" spans="9:27">
      <c r="I436" s="57" t="str">
        <f t="shared" si="159"/>
        <v>FPSTIPNov-12</v>
      </c>
      <c r="J436" s="76" t="str">
        <f t="shared" si="157"/>
        <v>FPSTIP41214</v>
      </c>
      <c r="K436" s="57" t="s">
        <v>356</v>
      </c>
      <c r="L436" s="73">
        <v>41214</v>
      </c>
      <c r="M436" s="124"/>
      <c r="N436" s="124"/>
      <c r="O436" s="68" t="e">
        <f t="shared" si="160"/>
        <v>#DIV/0!</v>
      </c>
      <c r="P436" s="124"/>
      <c r="Q436" s="124"/>
      <c r="R436" s="68" t="e">
        <f t="shared" si="162"/>
        <v>#DIV/0!</v>
      </c>
      <c r="S436" s="124"/>
      <c r="T436" s="68" t="e">
        <f t="shared" si="161"/>
        <v>#DIV/0!</v>
      </c>
      <c r="U436" s="124"/>
      <c r="V436" s="284"/>
      <c r="W436" s="124"/>
      <c r="X436" s="124"/>
      <c r="Y436" s="68" t="e">
        <f t="shared" si="158"/>
        <v>#DIV/0!</v>
      </c>
      <c r="Z436" s="124"/>
      <c r="AA436" s="284"/>
    </row>
    <row r="437" spans="9:27">
      <c r="I437" s="57" t="str">
        <f t="shared" si="159"/>
        <v>HillcrestA-CRANov-12</v>
      </c>
      <c r="J437" s="76" t="str">
        <f t="shared" si="157"/>
        <v>HillcrestA-CRA41214</v>
      </c>
      <c r="K437" s="57" t="s">
        <v>336</v>
      </c>
      <c r="L437" s="73">
        <v>41214</v>
      </c>
      <c r="M437" s="124"/>
      <c r="N437" s="124"/>
      <c r="O437" s="68" t="e">
        <f t="shared" si="160"/>
        <v>#DIV/0!</v>
      </c>
      <c r="P437" s="124"/>
      <c r="Q437" s="124"/>
      <c r="R437" s="68" t="e">
        <f t="shared" si="162"/>
        <v>#DIV/0!</v>
      </c>
      <c r="S437" s="124"/>
      <c r="T437" s="68" t="e">
        <f t="shared" si="161"/>
        <v>#DIV/0!</v>
      </c>
      <c r="U437" s="124"/>
      <c r="V437" s="284"/>
      <c r="W437" s="124"/>
      <c r="X437" s="124"/>
      <c r="Y437" s="68" t="e">
        <f t="shared" si="158"/>
        <v>#DIV/0!</v>
      </c>
      <c r="Z437" s="124"/>
      <c r="AA437" s="284"/>
    </row>
    <row r="438" spans="9:27">
      <c r="I438" s="57" t="str">
        <f t="shared" si="159"/>
        <v>HillcrestAllNov-12</v>
      </c>
      <c r="J438" s="76" t="str">
        <f t="shared" si="157"/>
        <v>HillcrestAll41214</v>
      </c>
      <c r="K438" s="57" t="s">
        <v>331</v>
      </c>
      <c r="L438" s="73">
        <v>41214</v>
      </c>
      <c r="M438" s="124">
        <v>7</v>
      </c>
      <c r="N438" s="124">
        <v>7</v>
      </c>
      <c r="O438" s="68">
        <f t="shared" si="160"/>
        <v>1</v>
      </c>
      <c r="P438" s="124">
        <v>27</v>
      </c>
      <c r="Q438" s="124">
        <v>52</v>
      </c>
      <c r="R438" s="68">
        <f t="shared" si="162"/>
        <v>0.51923076923076927</v>
      </c>
      <c r="S438" s="124">
        <v>72</v>
      </c>
      <c r="T438" s="68">
        <f t="shared" si="161"/>
        <v>0.72222222222222221</v>
      </c>
      <c r="U438" s="124">
        <v>0</v>
      </c>
      <c r="V438" s="284"/>
      <c r="W438" s="124">
        <v>7</v>
      </c>
      <c r="X438" s="124">
        <v>7</v>
      </c>
      <c r="Y438" s="68">
        <f t="shared" si="158"/>
        <v>1</v>
      </c>
      <c r="Z438" s="124">
        <v>0</v>
      </c>
      <c r="AA438" s="284">
        <v>0</v>
      </c>
    </row>
    <row r="439" spans="9:27">
      <c r="I439" s="57" t="str">
        <f t="shared" si="159"/>
        <v>HillcrestCPP-FVNov-12</v>
      </c>
      <c r="J439" s="76" t="str">
        <f t="shared" si="157"/>
        <v>HillcrestCPP-FV41214</v>
      </c>
      <c r="K439" s="57" t="s">
        <v>334</v>
      </c>
      <c r="L439" s="73">
        <v>41214</v>
      </c>
      <c r="M439" s="124"/>
      <c r="N439" s="124"/>
      <c r="O439" s="68" t="e">
        <f t="shared" si="160"/>
        <v>#DIV/0!</v>
      </c>
      <c r="P439" s="124"/>
      <c r="Q439" s="124"/>
      <c r="R439" s="68" t="e">
        <f t="shared" si="162"/>
        <v>#DIV/0!</v>
      </c>
      <c r="S439" s="124"/>
      <c r="T439" s="68" t="e">
        <f t="shared" si="161"/>
        <v>#DIV/0!</v>
      </c>
      <c r="U439" s="124"/>
      <c r="V439" s="284"/>
      <c r="W439" s="124"/>
      <c r="X439" s="124"/>
      <c r="Y439" s="68" t="e">
        <f t="shared" si="158"/>
        <v>#DIV/0!</v>
      </c>
      <c r="Z439" s="124"/>
      <c r="AA439" s="284"/>
    </row>
    <row r="440" spans="9:27">
      <c r="I440" s="57" t="str">
        <f t="shared" si="159"/>
        <v>HillcrestFFTNov-12</v>
      </c>
      <c r="J440" s="76" t="str">
        <f t="shared" si="157"/>
        <v>HillcrestFFT41214</v>
      </c>
      <c r="K440" s="57" t="s">
        <v>335</v>
      </c>
      <c r="L440" s="73">
        <v>41214</v>
      </c>
      <c r="M440" s="124">
        <v>4</v>
      </c>
      <c r="N440" s="124">
        <v>4</v>
      </c>
      <c r="O440" s="68">
        <f t="shared" si="160"/>
        <v>1</v>
      </c>
      <c r="P440" s="124">
        <v>27</v>
      </c>
      <c r="Q440" s="124">
        <v>35</v>
      </c>
      <c r="R440" s="68">
        <f t="shared" si="162"/>
        <v>0.77142857142857146</v>
      </c>
      <c r="S440" s="124">
        <v>45</v>
      </c>
      <c r="T440" s="68">
        <f t="shared" si="161"/>
        <v>0.77777777777777779</v>
      </c>
      <c r="U440" s="124"/>
      <c r="V440" s="284"/>
      <c r="W440" s="124">
        <v>7</v>
      </c>
      <c r="X440" s="124">
        <v>7</v>
      </c>
      <c r="Y440" s="68">
        <f t="shared" ref="Y440:Y471" si="163">W440/X440</f>
        <v>1</v>
      </c>
      <c r="Z440" s="124"/>
      <c r="AA440" s="284"/>
    </row>
    <row r="441" spans="9:27">
      <c r="I441" s="57" t="str">
        <f t="shared" si="159"/>
        <v>HillcrestTF-CBTNov-12</v>
      </c>
      <c r="J441" s="76" t="str">
        <f t="shared" si="157"/>
        <v>HillcrestTF-CBT41214</v>
      </c>
      <c r="K441" s="57" t="s">
        <v>332</v>
      </c>
      <c r="L441" s="73">
        <v>41214</v>
      </c>
      <c r="M441" s="124">
        <v>3</v>
      </c>
      <c r="N441" s="124">
        <v>3</v>
      </c>
      <c r="O441" s="68">
        <f t="shared" si="160"/>
        <v>1</v>
      </c>
      <c r="P441" s="124"/>
      <c r="Q441" s="124">
        <v>17</v>
      </c>
      <c r="R441" s="68">
        <f t="shared" si="162"/>
        <v>0</v>
      </c>
      <c r="S441" s="124">
        <v>27</v>
      </c>
      <c r="T441" s="68">
        <f t="shared" si="161"/>
        <v>0.62962962962962965</v>
      </c>
      <c r="U441" s="124"/>
      <c r="V441" s="284"/>
      <c r="W441" s="124"/>
      <c r="X441" s="124"/>
      <c r="Y441" s="68" t="e">
        <f t="shared" si="163"/>
        <v>#DIV/0!</v>
      </c>
      <c r="Z441" s="260"/>
      <c r="AA441" s="284"/>
    </row>
    <row r="442" spans="9:27">
      <c r="I442" s="57" t="str">
        <f t="shared" si="159"/>
        <v>LAYCA-CRANov-12</v>
      </c>
      <c r="J442" s="76" t="str">
        <f t="shared" si="157"/>
        <v>LAYCA-CRA41214</v>
      </c>
      <c r="K442" s="57" t="s">
        <v>339</v>
      </c>
      <c r="L442" s="73">
        <v>41214</v>
      </c>
      <c r="M442" s="124"/>
      <c r="N442" s="124"/>
      <c r="O442" s="68" t="e">
        <f t="shared" si="160"/>
        <v>#DIV/0!</v>
      </c>
      <c r="P442" s="124"/>
      <c r="Q442" s="124"/>
      <c r="R442" s="68" t="e">
        <f t="shared" si="162"/>
        <v>#DIV/0!</v>
      </c>
      <c r="S442" s="124"/>
      <c r="T442" s="68" t="e">
        <f t="shared" si="161"/>
        <v>#DIV/0!</v>
      </c>
      <c r="U442" s="124"/>
      <c r="V442" s="284"/>
      <c r="W442" s="124"/>
      <c r="X442" s="124"/>
      <c r="Y442" s="68" t="e">
        <f t="shared" si="163"/>
        <v>#DIV/0!</v>
      </c>
      <c r="Z442" s="124"/>
      <c r="AA442" s="284"/>
    </row>
    <row r="443" spans="9:27">
      <c r="I443" s="57" t="str">
        <f t="shared" si="159"/>
        <v>LAYCAllNov-12</v>
      </c>
      <c r="J443" s="76" t="str">
        <f t="shared" si="157"/>
        <v>LAYCAll41214</v>
      </c>
      <c r="K443" s="57" t="s">
        <v>337</v>
      </c>
      <c r="L443" s="73">
        <v>41214</v>
      </c>
      <c r="M443" s="124">
        <v>1.5</v>
      </c>
      <c r="N443" s="124">
        <v>1.5</v>
      </c>
      <c r="O443" s="68">
        <f t="shared" si="160"/>
        <v>1</v>
      </c>
      <c r="P443" s="124">
        <v>2</v>
      </c>
      <c r="Q443" s="124">
        <v>0</v>
      </c>
      <c r="R443" s="68" t="e">
        <f t="shared" si="162"/>
        <v>#DIV/0!</v>
      </c>
      <c r="S443" s="124">
        <v>14.5</v>
      </c>
      <c r="T443" s="68">
        <f t="shared" si="161"/>
        <v>0</v>
      </c>
      <c r="U443" s="124">
        <v>0</v>
      </c>
      <c r="V443" s="284"/>
      <c r="W443" s="124">
        <v>0</v>
      </c>
      <c r="X443" s="124">
        <v>0</v>
      </c>
      <c r="Y443" s="68" t="e">
        <f t="shared" si="163"/>
        <v>#DIV/0!</v>
      </c>
      <c r="Z443" s="124">
        <v>0</v>
      </c>
      <c r="AA443" s="284"/>
    </row>
    <row r="444" spans="9:27">
      <c r="I444" s="57" t="str">
        <f t="shared" si="159"/>
        <v>LAYCCPPNov-12</v>
      </c>
      <c r="J444" s="76" t="str">
        <f t="shared" si="157"/>
        <v>LAYCCPP41214</v>
      </c>
      <c r="K444" s="57" t="s">
        <v>338</v>
      </c>
      <c r="L444" s="73">
        <v>41214</v>
      </c>
      <c r="M444" s="124">
        <v>1.5</v>
      </c>
      <c r="N444" s="124">
        <v>1.5</v>
      </c>
      <c r="O444" s="68">
        <f t="shared" si="160"/>
        <v>1</v>
      </c>
      <c r="P444" s="124">
        <v>2</v>
      </c>
      <c r="Q444" s="124"/>
      <c r="R444" s="68" t="e">
        <f t="shared" si="162"/>
        <v>#DIV/0!</v>
      </c>
      <c r="S444" s="124">
        <v>14.5</v>
      </c>
      <c r="T444" s="68">
        <f t="shared" si="161"/>
        <v>0</v>
      </c>
      <c r="U444" s="124"/>
      <c r="V444" s="284"/>
      <c r="W444" s="124"/>
      <c r="X444" s="124"/>
      <c r="Y444" s="68" t="e">
        <f t="shared" si="163"/>
        <v>#DIV/0!</v>
      </c>
      <c r="Z444" s="124"/>
      <c r="AA444" s="284"/>
    </row>
    <row r="445" spans="9:27">
      <c r="I445" s="57" t="str">
        <f t="shared" si="159"/>
        <v>LESAllNov-12</v>
      </c>
      <c r="J445" s="76" t="str">
        <f t="shared" si="157"/>
        <v>LESAll41214</v>
      </c>
      <c r="K445" s="57" t="s">
        <v>357</v>
      </c>
      <c r="L445" s="73">
        <v>41214</v>
      </c>
      <c r="M445" s="124"/>
      <c r="N445" s="124"/>
      <c r="O445" s="68" t="e">
        <f t="shared" si="160"/>
        <v>#DIV/0!</v>
      </c>
      <c r="P445" s="124"/>
      <c r="Q445" s="124"/>
      <c r="R445" s="68" t="e">
        <f t="shared" si="162"/>
        <v>#DIV/0!</v>
      </c>
      <c r="S445" s="124"/>
      <c r="T445" s="68" t="e">
        <f t="shared" si="161"/>
        <v>#DIV/0!</v>
      </c>
      <c r="U445" s="124"/>
      <c r="V445" s="284"/>
      <c r="W445" s="124"/>
      <c r="X445" s="124"/>
      <c r="Y445" s="68" t="e">
        <f t="shared" si="163"/>
        <v>#DIV/0!</v>
      </c>
      <c r="Z445" s="124"/>
      <c r="AA445" s="284"/>
    </row>
    <row r="446" spans="9:27">
      <c r="I446" s="57" t="str">
        <f t="shared" si="159"/>
        <v>LESTIPNov-12</v>
      </c>
      <c r="J446" s="76" t="str">
        <f t="shared" si="157"/>
        <v>LESTIP41214</v>
      </c>
      <c r="K446" s="57" t="s">
        <v>358</v>
      </c>
      <c r="L446" s="73">
        <v>41214</v>
      </c>
      <c r="M446" s="124"/>
      <c r="N446" s="124"/>
      <c r="O446" s="68" t="e">
        <f t="shared" si="160"/>
        <v>#DIV/0!</v>
      </c>
      <c r="P446" s="124"/>
      <c r="Q446" s="124"/>
      <c r="R446" s="68" t="e">
        <f t="shared" si="162"/>
        <v>#DIV/0!</v>
      </c>
      <c r="S446" s="124"/>
      <c r="T446" s="68" t="e">
        <f t="shared" si="161"/>
        <v>#DIV/0!</v>
      </c>
      <c r="U446" s="124"/>
      <c r="V446" s="284"/>
      <c r="W446" s="124"/>
      <c r="X446" s="124"/>
      <c r="Y446" s="68" t="e">
        <f t="shared" si="163"/>
        <v>#DIV/0!</v>
      </c>
      <c r="Z446" s="124"/>
      <c r="AA446" s="284"/>
    </row>
    <row r="447" spans="9:27">
      <c r="I447" s="57" t="str">
        <f t="shared" si="159"/>
        <v>Marys CenterAllNov-12</v>
      </c>
      <c r="J447" s="76" t="str">
        <f t="shared" si="157"/>
        <v>Marys CenterAll41214</v>
      </c>
      <c r="K447" s="57" t="s">
        <v>341</v>
      </c>
      <c r="L447" s="73">
        <v>41214</v>
      </c>
      <c r="M447" s="124">
        <v>5</v>
      </c>
      <c r="N447" s="124">
        <v>4</v>
      </c>
      <c r="O447" s="68">
        <f t="shared" si="160"/>
        <v>1.25</v>
      </c>
      <c r="P447" s="124">
        <v>2</v>
      </c>
      <c r="Q447" s="124"/>
      <c r="R447" s="68" t="e">
        <f t="shared" si="162"/>
        <v>#DIV/0!</v>
      </c>
      <c r="S447" s="124">
        <v>27</v>
      </c>
      <c r="T447" s="68">
        <f t="shared" si="161"/>
        <v>0</v>
      </c>
      <c r="U447" s="124">
        <v>1</v>
      </c>
      <c r="V447" s="284"/>
      <c r="W447" s="124">
        <v>0</v>
      </c>
      <c r="X447" s="124">
        <v>1</v>
      </c>
      <c r="Y447" s="68">
        <f t="shared" si="163"/>
        <v>0</v>
      </c>
      <c r="Z447" s="124">
        <v>1</v>
      </c>
      <c r="AA447" s="284"/>
    </row>
    <row r="448" spans="9:27">
      <c r="I448" s="57" t="str">
        <f t="shared" si="159"/>
        <v>Marys CenterPCITNov-12</v>
      </c>
      <c r="J448" s="76" t="str">
        <f t="shared" si="157"/>
        <v>Marys CenterPCIT41214</v>
      </c>
      <c r="K448" s="57" t="s">
        <v>340</v>
      </c>
      <c r="L448" s="73">
        <v>41214</v>
      </c>
      <c r="M448" s="124">
        <v>5</v>
      </c>
      <c r="N448" s="124">
        <v>4</v>
      </c>
      <c r="O448" s="68">
        <f t="shared" si="160"/>
        <v>1.25</v>
      </c>
      <c r="P448" s="124">
        <v>2</v>
      </c>
      <c r="Q448" s="124"/>
      <c r="R448" s="68" t="e">
        <f t="shared" si="162"/>
        <v>#DIV/0!</v>
      </c>
      <c r="S448" s="124">
        <v>27</v>
      </c>
      <c r="T448" s="68">
        <f t="shared" si="161"/>
        <v>0</v>
      </c>
      <c r="U448" s="124">
        <v>1</v>
      </c>
      <c r="V448" s="284"/>
      <c r="W448" s="124">
        <v>0</v>
      </c>
      <c r="X448" s="124">
        <v>1</v>
      </c>
      <c r="Y448" s="68">
        <f t="shared" si="163"/>
        <v>0</v>
      </c>
      <c r="Z448" s="124">
        <v>1</v>
      </c>
      <c r="AA448" s="284"/>
    </row>
    <row r="449" spans="9:27">
      <c r="I449" s="57" t="str">
        <f t="shared" si="159"/>
        <v>MBI HSAllNov-12</v>
      </c>
      <c r="J449" s="76" t="str">
        <f t="shared" si="157"/>
        <v>MBI HSAll41214</v>
      </c>
      <c r="K449" s="57" t="s">
        <v>364</v>
      </c>
      <c r="L449" s="73">
        <v>41214</v>
      </c>
      <c r="M449" s="124"/>
      <c r="N449" s="124"/>
      <c r="O449" s="68" t="e">
        <f t="shared" si="160"/>
        <v>#DIV/0!</v>
      </c>
      <c r="P449" s="124"/>
      <c r="Q449" s="124"/>
      <c r="R449" s="68" t="e">
        <f t="shared" si="162"/>
        <v>#DIV/0!</v>
      </c>
      <c r="S449" s="124"/>
      <c r="T449" s="68" t="e">
        <f t="shared" si="161"/>
        <v>#DIV/0!</v>
      </c>
      <c r="U449" s="124"/>
      <c r="V449" s="284"/>
      <c r="W449" s="124"/>
      <c r="X449" s="124"/>
      <c r="Y449" s="68" t="e">
        <f t="shared" si="163"/>
        <v>#DIV/0!</v>
      </c>
      <c r="Z449" s="124"/>
      <c r="AA449" s="284"/>
    </row>
    <row r="450" spans="9:27">
      <c r="I450" s="57" t="str">
        <f t="shared" si="159"/>
        <v>MBI HSTIPNov-12</v>
      </c>
      <c r="J450" s="76" t="str">
        <f t="shared" si="157"/>
        <v>MBI HSTIP41214</v>
      </c>
      <c r="K450" s="57" t="s">
        <v>363</v>
      </c>
      <c r="L450" s="73">
        <v>41214</v>
      </c>
      <c r="M450" s="124"/>
      <c r="N450" s="124"/>
      <c r="O450" s="68" t="e">
        <f t="shared" si="160"/>
        <v>#DIV/0!</v>
      </c>
      <c r="P450" s="124"/>
      <c r="Q450" s="124"/>
      <c r="R450" s="68" t="e">
        <f t="shared" si="162"/>
        <v>#DIV/0!</v>
      </c>
      <c r="S450" s="124"/>
      <c r="T450" s="68" t="e">
        <f t="shared" si="161"/>
        <v>#DIV/0!</v>
      </c>
      <c r="U450" s="124"/>
      <c r="V450" s="284"/>
      <c r="W450" s="124"/>
      <c r="X450" s="124"/>
      <c r="Y450" s="68" t="e">
        <f t="shared" si="163"/>
        <v>#DIV/0!</v>
      </c>
      <c r="Z450" s="124"/>
      <c r="AA450" s="284"/>
    </row>
    <row r="451" spans="9:27">
      <c r="I451" s="57" t="str">
        <f t="shared" si="159"/>
        <v>MD Family ResourcesAllNov-12</v>
      </c>
      <c r="J451" s="76" t="str">
        <f t="shared" si="157"/>
        <v>MD Family ResourcesAll41214</v>
      </c>
      <c r="K451" s="57" t="s">
        <v>510</v>
      </c>
      <c r="L451" s="73">
        <v>41214</v>
      </c>
      <c r="M451" s="124">
        <v>3</v>
      </c>
      <c r="N451" s="124">
        <v>3</v>
      </c>
      <c r="O451" s="68">
        <f t="shared" si="160"/>
        <v>1</v>
      </c>
      <c r="P451" s="124"/>
      <c r="Q451" s="124"/>
      <c r="R451" s="68" t="e">
        <f t="shared" si="162"/>
        <v>#DIV/0!</v>
      </c>
      <c r="S451" s="124"/>
      <c r="T451" s="68" t="e">
        <f t="shared" si="161"/>
        <v>#DIV/0!</v>
      </c>
      <c r="U451" s="124"/>
      <c r="V451" s="284"/>
      <c r="W451" s="124"/>
      <c r="X451" s="124"/>
      <c r="Y451" s="68" t="e">
        <f t="shared" si="163"/>
        <v>#DIV/0!</v>
      </c>
      <c r="Z451" s="124"/>
      <c r="AA451" s="284"/>
    </row>
    <row r="452" spans="9:27">
      <c r="I452" s="57" t="str">
        <f t="shared" si="159"/>
        <v>MD Family ResourcesTF-CBTNov-12</v>
      </c>
      <c r="J452" s="76" t="str">
        <f t="shared" si="157"/>
        <v>MD Family ResourcesTF-CBT41214</v>
      </c>
      <c r="K452" s="57" t="s">
        <v>509</v>
      </c>
      <c r="L452" s="73">
        <v>41214</v>
      </c>
      <c r="M452" s="124">
        <v>3</v>
      </c>
      <c r="N452" s="124">
        <v>3</v>
      </c>
      <c r="O452" s="68">
        <f t="shared" si="160"/>
        <v>1</v>
      </c>
      <c r="P452" s="124"/>
      <c r="Q452" s="124"/>
      <c r="R452" s="68" t="e">
        <f t="shared" si="162"/>
        <v>#DIV/0!</v>
      </c>
      <c r="S452" s="124"/>
      <c r="T452" s="68" t="e">
        <f t="shared" si="161"/>
        <v>#DIV/0!</v>
      </c>
      <c r="U452" s="124"/>
      <c r="V452" s="284"/>
      <c r="W452" s="124"/>
      <c r="X452" s="124"/>
      <c r="Y452" s="68" t="e">
        <f t="shared" si="163"/>
        <v>#DIV/0!</v>
      </c>
      <c r="Z452" s="124"/>
      <c r="AA452" s="284"/>
    </row>
    <row r="453" spans="9:27">
      <c r="I453" s="57" t="str">
        <f t="shared" si="159"/>
        <v>PASSAllNov-12</v>
      </c>
      <c r="J453" s="76" t="str">
        <f t="shared" si="157"/>
        <v>PASSAll41214</v>
      </c>
      <c r="K453" s="57" t="s">
        <v>342</v>
      </c>
      <c r="L453" s="73">
        <v>41214</v>
      </c>
      <c r="M453" s="124">
        <v>5</v>
      </c>
      <c r="N453" s="124">
        <v>5</v>
      </c>
      <c r="O453" s="68">
        <f t="shared" si="160"/>
        <v>1</v>
      </c>
      <c r="P453" s="124">
        <v>17</v>
      </c>
      <c r="Q453" s="124">
        <v>29</v>
      </c>
      <c r="R453" s="68">
        <f t="shared" si="162"/>
        <v>0.58620689655172409</v>
      </c>
      <c r="S453" s="124">
        <v>25</v>
      </c>
      <c r="T453" s="68">
        <f t="shared" si="161"/>
        <v>1.1599999999999999</v>
      </c>
      <c r="U453" s="124"/>
      <c r="V453" s="284"/>
      <c r="W453" s="124">
        <v>0</v>
      </c>
      <c r="X453" s="124">
        <v>0</v>
      </c>
      <c r="Y453" s="68" t="e">
        <f t="shared" si="163"/>
        <v>#DIV/0!</v>
      </c>
      <c r="Z453" s="124"/>
      <c r="AA453" s="284"/>
    </row>
    <row r="454" spans="9:27">
      <c r="I454" s="57" t="str">
        <f t="shared" si="159"/>
        <v>PASSFFTNov-12</v>
      </c>
      <c r="J454" s="76" t="str">
        <f t="shared" si="157"/>
        <v>PASSFFT41214</v>
      </c>
      <c r="K454" s="57" t="s">
        <v>343</v>
      </c>
      <c r="L454" s="73">
        <v>41214</v>
      </c>
      <c r="M454" s="124">
        <v>5</v>
      </c>
      <c r="N454" s="124">
        <v>5</v>
      </c>
      <c r="O454" s="68">
        <f t="shared" si="160"/>
        <v>1</v>
      </c>
      <c r="P454" s="124">
        <v>17</v>
      </c>
      <c r="Q454" s="124">
        <v>29</v>
      </c>
      <c r="R454" s="68">
        <f t="shared" si="162"/>
        <v>0.58620689655172409</v>
      </c>
      <c r="S454" s="124">
        <v>25</v>
      </c>
      <c r="T454" s="68">
        <f t="shared" si="161"/>
        <v>1.1599999999999999</v>
      </c>
      <c r="U454" s="124"/>
      <c r="V454" s="284"/>
      <c r="W454" s="124">
        <v>0</v>
      </c>
      <c r="X454" s="124">
        <v>0</v>
      </c>
      <c r="Y454" s="68" t="e">
        <f t="shared" si="163"/>
        <v>#DIV/0!</v>
      </c>
      <c r="Z454" s="124"/>
      <c r="AA454" s="284"/>
    </row>
    <row r="455" spans="9:27">
      <c r="I455" s="57" t="str">
        <f t="shared" si="159"/>
        <v>PASSTIPNov-12</v>
      </c>
      <c r="J455" s="76" t="str">
        <f t="shared" si="157"/>
        <v>PASSTIP41214</v>
      </c>
      <c r="K455" s="57" t="s">
        <v>344</v>
      </c>
      <c r="L455" s="73">
        <v>41214</v>
      </c>
      <c r="M455" s="124"/>
      <c r="N455" s="124"/>
      <c r="O455" s="68" t="e">
        <f t="shared" si="160"/>
        <v>#DIV/0!</v>
      </c>
      <c r="P455" s="124"/>
      <c r="Q455" s="124"/>
      <c r="R455" s="68" t="e">
        <f t="shared" si="162"/>
        <v>#DIV/0!</v>
      </c>
      <c r="S455" s="124"/>
      <c r="T455" s="68" t="e">
        <f t="shared" si="161"/>
        <v>#DIV/0!</v>
      </c>
      <c r="U455" s="124"/>
      <c r="V455" s="284"/>
      <c r="W455" s="124"/>
      <c r="X455" s="124"/>
      <c r="Y455" s="68" t="e">
        <f t="shared" si="163"/>
        <v>#DIV/0!</v>
      </c>
      <c r="Z455" s="124"/>
      <c r="AA455" s="284"/>
    </row>
    <row r="456" spans="9:27">
      <c r="I456" s="57" t="str">
        <f t="shared" si="159"/>
        <v>PIECEAllNov-12</v>
      </c>
      <c r="J456" s="76" t="str">
        <f t="shared" si="157"/>
        <v>PIECEAll41214</v>
      </c>
      <c r="K456" s="57" t="s">
        <v>345</v>
      </c>
      <c r="L456" s="73">
        <v>41214</v>
      </c>
      <c r="M456" s="124">
        <v>3.3</v>
      </c>
      <c r="N456" s="124">
        <v>3.3</v>
      </c>
      <c r="O456" s="68">
        <f t="shared" si="160"/>
        <v>1</v>
      </c>
      <c r="P456" s="124">
        <v>10</v>
      </c>
      <c r="Q456" s="124">
        <v>0</v>
      </c>
      <c r="R456" s="68"/>
      <c r="S456" s="124">
        <v>23</v>
      </c>
      <c r="T456" s="68">
        <f t="shared" si="161"/>
        <v>0</v>
      </c>
      <c r="U456" s="124"/>
      <c r="V456" s="284"/>
      <c r="W456" s="124">
        <v>0</v>
      </c>
      <c r="X456" s="124">
        <v>0</v>
      </c>
      <c r="Y456" s="68" t="e">
        <f t="shared" si="163"/>
        <v>#DIV/0!</v>
      </c>
      <c r="Z456" s="124"/>
      <c r="AA456" s="284"/>
    </row>
    <row r="457" spans="9:27">
      <c r="I457" s="57" t="str">
        <f t="shared" si="159"/>
        <v>PIECECPP-FVNov-12</v>
      </c>
      <c r="J457" s="76" t="str">
        <f t="shared" si="157"/>
        <v>PIECECPP-FV41214</v>
      </c>
      <c r="K457" s="57" t="s">
        <v>346</v>
      </c>
      <c r="L457" s="73">
        <v>41214</v>
      </c>
      <c r="M457" s="124"/>
      <c r="N457" s="124"/>
      <c r="O457" s="68" t="e">
        <f t="shared" si="160"/>
        <v>#DIV/0!</v>
      </c>
      <c r="P457" s="124"/>
      <c r="Q457" s="124"/>
      <c r="R457" s="68" t="e">
        <f t="shared" ref="R457:R462" si="164">P457/Q457</f>
        <v>#DIV/0!</v>
      </c>
      <c r="S457" s="124"/>
      <c r="T457" s="68" t="e">
        <f t="shared" si="161"/>
        <v>#DIV/0!</v>
      </c>
      <c r="U457" s="124"/>
      <c r="V457" s="284"/>
      <c r="W457" s="124"/>
      <c r="X457" s="124"/>
      <c r="Y457" s="68" t="e">
        <f t="shared" si="163"/>
        <v>#DIV/0!</v>
      </c>
      <c r="Z457" s="124"/>
      <c r="AA457" s="284"/>
    </row>
    <row r="458" spans="9:27">
      <c r="I458" s="57" t="str">
        <f t="shared" si="159"/>
        <v>PIECEPCITNov-12</v>
      </c>
      <c r="J458" s="76" t="str">
        <f t="shared" si="157"/>
        <v>PIECEPCIT41214</v>
      </c>
      <c r="K458" s="57" t="s">
        <v>347</v>
      </c>
      <c r="L458" s="73">
        <v>41214</v>
      </c>
      <c r="M458" s="124">
        <v>3.3</v>
      </c>
      <c r="N458" s="124">
        <v>3.3</v>
      </c>
      <c r="O458" s="68">
        <f t="shared" si="160"/>
        <v>1</v>
      </c>
      <c r="P458" s="124">
        <v>10</v>
      </c>
      <c r="Q458" s="124"/>
      <c r="R458" s="68" t="e">
        <f t="shared" si="164"/>
        <v>#DIV/0!</v>
      </c>
      <c r="S458" s="124">
        <v>23</v>
      </c>
      <c r="T458" s="68">
        <f t="shared" si="161"/>
        <v>0</v>
      </c>
      <c r="U458" s="124"/>
      <c r="V458" s="284"/>
      <c r="W458" s="124">
        <v>0</v>
      </c>
      <c r="X458" s="124">
        <v>0</v>
      </c>
      <c r="Y458" s="68" t="e">
        <f t="shared" si="163"/>
        <v>#DIV/0!</v>
      </c>
      <c r="Z458" s="124"/>
      <c r="AA458" s="284"/>
    </row>
    <row r="459" spans="9:27">
      <c r="I459" s="57" t="str">
        <f t="shared" si="159"/>
        <v>RiversideA-CRANov-12</v>
      </c>
      <c r="J459" s="76" t="str">
        <f t="shared" si="157"/>
        <v>RiversideA-CRA41214</v>
      </c>
      <c r="K459" s="57" t="s">
        <v>361</v>
      </c>
      <c r="L459" s="73">
        <v>41214</v>
      </c>
      <c r="M459" s="124"/>
      <c r="N459" s="124"/>
      <c r="O459" s="68" t="e">
        <f t="shared" si="160"/>
        <v>#DIV/0!</v>
      </c>
      <c r="P459" s="124"/>
      <c r="Q459" s="124"/>
      <c r="R459" s="68" t="e">
        <f t="shared" si="164"/>
        <v>#DIV/0!</v>
      </c>
      <c r="S459" s="124"/>
      <c r="T459" s="68" t="e">
        <f t="shared" si="161"/>
        <v>#DIV/0!</v>
      </c>
      <c r="U459" s="124"/>
      <c r="V459" s="284"/>
      <c r="W459" s="124"/>
      <c r="X459" s="124"/>
      <c r="Y459" s="68" t="e">
        <f t="shared" si="163"/>
        <v>#DIV/0!</v>
      </c>
      <c r="Z459" s="124"/>
      <c r="AA459" s="284"/>
    </row>
    <row r="460" spans="9:27">
      <c r="I460" s="57" t="str">
        <f t="shared" si="159"/>
        <v>RiversideAllNov-12</v>
      </c>
      <c r="J460" s="76" t="str">
        <f t="shared" si="157"/>
        <v>RiversideAll41214</v>
      </c>
      <c r="K460" s="57" t="s">
        <v>362</v>
      </c>
      <c r="L460" s="73">
        <v>41214</v>
      </c>
      <c r="M460" s="124"/>
      <c r="N460" s="124"/>
      <c r="O460" s="68" t="e">
        <f t="shared" si="160"/>
        <v>#DIV/0!</v>
      </c>
      <c r="P460" s="124"/>
      <c r="Q460" s="124"/>
      <c r="R460" s="68" t="e">
        <f t="shared" si="164"/>
        <v>#DIV/0!</v>
      </c>
      <c r="S460" s="124"/>
      <c r="T460" s="68" t="e">
        <f t="shared" si="161"/>
        <v>#DIV/0!</v>
      </c>
      <c r="U460" s="124"/>
      <c r="V460" s="284"/>
      <c r="W460" s="124"/>
      <c r="X460" s="124"/>
      <c r="Y460" s="68" t="e">
        <f t="shared" si="163"/>
        <v>#DIV/0!</v>
      </c>
      <c r="Z460" s="124"/>
      <c r="AA460" s="284"/>
    </row>
    <row r="461" spans="9:27">
      <c r="I461" s="57" t="str">
        <f t="shared" si="159"/>
        <v>TFCCAllNov-12</v>
      </c>
      <c r="J461" s="76" t="str">
        <f t="shared" si="157"/>
        <v>TFCCAll41214</v>
      </c>
      <c r="K461" s="57" t="s">
        <v>366</v>
      </c>
      <c r="L461" s="73">
        <v>41214</v>
      </c>
      <c r="M461" s="124"/>
      <c r="N461" s="124"/>
      <c r="O461" s="68" t="e">
        <f t="shared" si="160"/>
        <v>#DIV/0!</v>
      </c>
      <c r="P461" s="124"/>
      <c r="Q461" s="124"/>
      <c r="R461" s="68" t="e">
        <f t="shared" si="164"/>
        <v>#DIV/0!</v>
      </c>
      <c r="S461" s="124"/>
      <c r="T461" s="68" t="e">
        <f t="shared" si="161"/>
        <v>#DIV/0!</v>
      </c>
      <c r="U461" s="124"/>
      <c r="V461" s="284"/>
      <c r="W461" s="124"/>
      <c r="X461" s="124"/>
      <c r="Y461" s="68" t="e">
        <f t="shared" si="163"/>
        <v>#DIV/0!</v>
      </c>
      <c r="Z461" s="124"/>
      <c r="AA461" s="284"/>
    </row>
    <row r="462" spans="9:27">
      <c r="I462" s="57" t="str">
        <f t="shared" si="159"/>
        <v>TFCCTIPNov-12</v>
      </c>
      <c r="J462" s="76" t="str">
        <f t="shared" si="157"/>
        <v>TFCCTIP41214</v>
      </c>
      <c r="K462" s="57" t="s">
        <v>365</v>
      </c>
      <c r="L462" s="73">
        <v>41214</v>
      </c>
      <c r="M462" s="124"/>
      <c r="N462" s="124"/>
      <c r="O462" s="68" t="e">
        <f t="shared" si="160"/>
        <v>#DIV/0!</v>
      </c>
      <c r="P462" s="124"/>
      <c r="Q462" s="124"/>
      <c r="R462" s="68" t="e">
        <f t="shared" si="164"/>
        <v>#DIV/0!</v>
      </c>
      <c r="S462" s="124"/>
      <c r="T462" s="68" t="e">
        <f t="shared" si="161"/>
        <v>#DIV/0!</v>
      </c>
      <c r="U462" s="124"/>
      <c r="V462" s="284"/>
      <c r="W462" s="124"/>
      <c r="X462" s="124"/>
      <c r="Y462" s="68" t="e">
        <f t="shared" si="163"/>
        <v>#DIV/0!</v>
      </c>
      <c r="Z462" s="124"/>
      <c r="AA462" s="284"/>
    </row>
    <row r="463" spans="9:27">
      <c r="I463" s="57" t="str">
        <f t="shared" si="159"/>
        <v>UniversalAllNov-12</v>
      </c>
      <c r="J463" s="76" t="str">
        <f t="shared" si="157"/>
        <v>UniversalAll41214</v>
      </c>
      <c r="K463" s="57" t="s">
        <v>348</v>
      </c>
      <c r="L463" s="73">
        <v>41214</v>
      </c>
      <c r="M463" s="124">
        <v>1</v>
      </c>
      <c r="N463" s="124">
        <v>1</v>
      </c>
      <c r="O463" s="68">
        <f t="shared" si="160"/>
        <v>1</v>
      </c>
      <c r="P463" s="124">
        <v>0</v>
      </c>
      <c r="Q463" s="124"/>
      <c r="R463" s="68"/>
      <c r="S463" s="124">
        <v>0</v>
      </c>
      <c r="T463" s="68" t="e">
        <f t="shared" si="161"/>
        <v>#DIV/0!</v>
      </c>
      <c r="U463" s="124"/>
      <c r="V463" s="284"/>
      <c r="W463" s="124"/>
      <c r="X463" s="124"/>
      <c r="Y463" s="68" t="e">
        <f t="shared" si="163"/>
        <v>#DIV/0!</v>
      </c>
      <c r="Z463" s="124"/>
      <c r="AA463" s="284"/>
    </row>
    <row r="464" spans="9:27">
      <c r="I464" s="57" t="str">
        <f t="shared" si="159"/>
        <v>UniversalCPP-FVNov-12</v>
      </c>
      <c r="J464" s="76" t="str">
        <f t="shared" si="157"/>
        <v>UniversalCPP-FV41214</v>
      </c>
      <c r="K464" s="56" t="s">
        <v>350</v>
      </c>
      <c r="L464" s="73">
        <v>41214</v>
      </c>
      <c r="M464" s="124"/>
      <c r="N464" s="124"/>
      <c r="O464" s="68" t="e">
        <f t="shared" si="160"/>
        <v>#DIV/0!</v>
      </c>
      <c r="P464" s="124"/>
      <c r="Q464" s="124"/>
      <c r="R464" s="68" t="e">
        <f>P464/Q464</f>
        <v>#DIV/0!</v>
      </c>
      <c r="S464" s="124"/>
      <c r="T464" s="68" t="e">
        <f t="shared" si="161"/>
        <v>#DIV/0!</v>
      </c>
      <c r="U464" s="124"/>
      <c r="V464" s="284"/>
      <c r="W464" s="124"/>
      <c r="X464" s="124"/>
      <c r="Y464" s="68" t="e">
        <f t="shared" si="163"/>
        <v>#DIV/0!</v>
      </c>
      <c r="Z464" s="124"/>
      <c r="AA464" s="284"/>
    </row>
    <row r="465" spans="9:27">
      <c r="I465" s="57" t="str">
        <f t="shared" si="159"/>
        <v>UniversalTF-CBTNov-12</v>
      </c>
      <c r="J465" s="76" t="str">
        <f t="shared" si="157"/>
        <v>UniversalTF-CBT41214</v>
      </c>
      <c r="K465" s="57" t="s">
        <v>349</v>
      </c>
      <c r="L465" s="73">
        <v>41214</v>
      </c>
      <c r="M465" s="124">
        <v>1</v>
      </c>
      <c r="N465" s="124">
        <v>1</v>
      </c>
      <c r="O465" s="68">
        <f t="shared" si="160"/>
        <v>1</v>
      </c>
      <c r="P465" s="124"/>
      <c r="Q465" s="124"/>
      <c r="R465" s="68" t="e">
        <f>P465/Q465</f>
        <v>#DIV/0!</v>
      </c>
      <c r="S465" s="124"/>
      <c r="T465" s="68" t="e">
        <f t="shared" si="161"/>
        <v>#DIV/0!</v>
      </c>
      <c r="U465" s="124"/>
      <c r="V465" s="284"/>
      <c r="W465" s="124"/>
      <c r="X465" s="124"/>
      <c r="Y465" s="68" t="e">
        <f t="shared" si="163"/>
        <v>#DIV/0!</v>
      </c>
      <c r="Z465" s="124"/>
      <c r="AA465" s="284"/>
    </row>
    <row r="466" spans="9:27">
      <c r="I466" s="57" t="str">
        <f t="shared" si="159"/>
        <v>UniversalTIPNov-12</v>
      </c>
      <c r="J466" s="76" t="str">
        <f t="shared" si="157"/>
        <v>UniversalTIP41214</v>
      </c>
      <c r="K466" s="57" t="s">
        <v>351</v>
      </c>
      <c r="L466" s="73">
        <v>41214</v>
      </c>
      <c r="M466" s="124"/>
      <c r="N466" s="124"/>
      <c r="O466" s="68" t="e">
        <f t="shared" si="160"/>
        <v>#DIV/0!</v>
      </c>
      <c r="P466" s="124"/>
      <c r="Q466" s="124"/>
      <c r="R466" s="68" t="e">
        <f>P466/Q466</f>
        <v>#DIV/0!</v>
      </c>
      <c r="S466" s="124"/>
      <c r="T466" s="68" t="e">
        <f t="shared" si="161"/>
        <v>#DIV/0!</v>
      </c>
      <c r="U466" s="124"/>
      <c r="V466" s="284"/>
      <c r="W466" s="124"/>
      <c r="X466" s="124"/>
      <c r="Y466" s="68" t="e">
        <f t="shared" si="163"/>
        <v>#DIV/0!</v>
      </c>
      <c r="Z466" s="124"/>
      <c r="AA466" s="284"/>
    </row>
    <row r="467" spans="9:27">
      <c r="I467" s="57" t="str">
        <f t="shared" si="159"/>
        <v>Youth VillagesAllNov-12</v>
      </c>
      <c r="J467" s="76" t="str">
        <f t="shared" si="157"/>
        <v>Youth VillagesAll41214</v>
      </c>
      <c r="K467" s="57" t="s">
        <v>352</v>
      </c>
      <c r="L467" s="73">
        <v>41214</v>
      </c>
      <c r="M467" s="124">
        <v>8.25</v>
      </c>
      <c r="N467" s="124">
        <v>13</v>
      </c>
      <c r="O467" s="68">
        <f t="shared" si="160"/>
        <v>0.63461538461538458</v>
      </c>
      <c r="P467" s="124">
        <v>38</v>
      </c>
      <c r="Q467" s="124"/>
      <c r="R467" s="68" t="e">
        <f>P467/Q467</f>
        <v>#DIV/0!</v>
      </c>
      <c r="S467" s="124">
        <v>54</v>
      </c>
      <c r="T467" s="68">
        <f t="shared" si="161"/>
        <v>0</v>
      </c>
      <c r="U467" s="124"/>
      <c r="V467" s="284"/>
      <c r="W467" s="124">
        <v>7</v>
      </c>
      <c r="X467" s="124">
        <v>9</v>
      </c>
      <c r="Y467" s="68">
        <f t="shared" si="163"/>
        <v>0.77777777777777779</v>
      </c>
      <c r="Z467" s="124"/>
      <c r="AA467" s="284">
        <v>0.85019999999999996</v>
      </c>
    </row>
    <row r="468" spans="9:27">
      <c r="I468" s="57" t="str">
        <f t="shared" si="159"/>
        <v>Youth VillagesMSTNov-12</v>
      </c>
      <c r="J468" s="76" t="str">
        <f t="shared" si="157"/>
        <v>Youth VillagesMST41214</v>
      </c>
      <c r="K468" s="57" t="s">
        <v>353</v>
      </c>
      <c r="L468" s="73">
        <v>41214</v>
      </c>
      <c r="M468" s="124">
        <v>7.25</v>
      </c>
      <c r="N468" s="124">
        <v>8</v>
      </c>
      <c r="O468" s="68">
        <f t="shared" si="160"/>
        <v>0.90625</v>
      </c>
      <c r="P468" s="124">
        <v>33</v>
      </c>
      <c r="Q468" s="124"/>
      <c r="R468" s="68" t="e">
        <f>P468/Q468</f>
        <v>#DIV/0!</v>
      </c>
      <c r="S468" s="124">
        <v>45</v>
      </c>
      <c r="T468" s="68">
        <f t="shared" si="161"/>
        <v>0</v>
      </c>
      <c r="U468" s="124"/>
      <c r="V468" s="284">
        <v>0.84399999999999997</v>
      </c>
      <c r="W468" s="124">
        <v>5</v>
      </c>
      <c r="X468" s="124">
        <v>7</v>
      </c>
      <c r="Y468" s="68">
        <f t="shared" si="163"/>
        <v>0.7142857142857143</v>
      </c>
      <c r="Z468" s="124"/>
      <c r="AA468" s="284">
        <v>0.84399999999999997</v>
      </c>
    </row>
    <row r="469" spans="9:27">
      <c r="I469" s="57" t="str">
        <f>K469&amp;"Nov-12"</f>
        <v>Youth VillagesMST-PSBNov-12</v>
      </c>
      <c r="J469" s="76" t="str">
        <f t="shared" si="157"/>
        <v>Youth VillagesMST-PSB41214</v>
      </c>
      <c r="K469" s="57" t="s">
        <v>354</v>
      </c>
      <c r="L469" s="73">
        <v>41214</v>
      </c>
      <c r="M469" s="124">
        <v>1</v>
      </c>
      <c r="N469" s="124">
        <v>5</v>
      </c>
      <c r="O469" s="68">
        <f t="shared" si="160"/>
        <v>0.2</v>
      </c>
      <c r="P469" s="124">
        <v>5</v>
      </c>
      <c r="Q469" s="124"/>
      <c r="R469" s="68"/>
      <c r="S469" s="124">
        <v>9</v>
      </c>
      <c r="T469" s="68">
        <f t="shared" si="161"/>
        <v>0</v>
      </c>
      <c r="U469" s="124"/>
      <c r="V469" s="284">
        <v>0.96399999999999997</v>
      </c>
      <c r="W469" s="124">
        <v>2</v>
      </c>
      <c r="X469" s="124">
        <v>2</v>
      </c>
      <c r="Y469" s="68">
        <f t="shared" si="163"/>
        <v>1</v>
      </c>
      <c r="Z469" s="124"/>
      <c r="AA469" s="284">
        <v>0.96399999999999997</v>
      </c>
    </row>
    <row r="470" spans="9:27">
      <c r="I470" s="57" t="str">
        <f t="shared" ref="I470:I524" si="165">K470&amp;"Dec-12"</f>
        <v>Adoptions TogetherAllDec-12</v>
      </c>
      <c r="J470" s="76" t="str">
        <f t="shared" ref="J470:J533" si="166">K470&amp;L470</f>
        <v>Adoptions TogetherAll41244</v>
      </c>
      <c r="K470" s="57" t="s">
        <v>318</v>
      </c>
      <c r="L470" s="73">
        <v>41244</v>
      </c>
      <c r="M470" s="124">
        <v>4</v>
      </c>
      <c r="N470" s="124">
        <v>2.5</v>
      </c>
      <c r="O470" s="68">
        <f t="shared" si="160"/>
        <v>1.6</v>
      </c>
      <c r="P470" s="124"/>
      <c r="Q470" s="124"/>
      <c r="R470" s="68" t="e">
        <f>P470/Q470</f>
        <v>#DIV/0!</v>
      </c>
      <c r="S470" s="124">
        <v>14.5</v>
      </c>
      <c r="T470" s="68">
        <f t="shared" si="161"/>
        <v>0</v>
      </c>
      <c r="U470" s="124"/>
      <c r="V470" s="284"/>
      <c r="W470" s="124"/>
      <c r="X470" s="124"/>
      <c r="Y470" s="68" t="e">
        <f t="shared" si="163"/>
        <v>#DIV/0!</v>
      </c>
      <c r="Z470" s="124"/>
      <c r="AA470" s="284"/>
    </row>
    <row r="471" spans="9:27">
      <c r="I471" s="57" t="str">
        <f t="shared" si="165"/>
        <v>Adoptions TogetherCPP-FVDec-12</v>
      </c>
      <c r="J471" s="76" t="str">
        <f t="shared" si="166"/>
        <v>Adoptions TogetherCPP-FV41244</v>
      </c>
      <c r="K471" s="57" t="s">
        <v>317</v>
      </c>
      <c r="L471" s="73">
        <v>41244</v>
      </c>
      <c r="M471" s="124">
        <v>4</v>
      </c>
      <c r="N471" s="124">
        <v>2.5</v>
      </c>
      <c r="O471" s="68">
        <f t="shared" si="160"/>
        <v>1.6</v>
      </c>
      <c r="P471" s="124"/>
      <c r="Q471" s="124"/>
      <c r="R471" s="68" t="e">
        <f>P471/Q471</f>
        <v>#DIV/0!</v>
      </c>
      <c r="S471" s="124">
        <v>14.5</v>
      </c>
      <c r="T471" s="68">
        <f t="shared" si="161"/>
        <v>0</v>
      </c>
      <c r="U471" s="124"/>
      <c r="V471" s="284"/>
      <c r="W471" s="124"/>
      <c r="X471" s="124"/>
      <c r="Y471" s="68" t="e">
        <f t="shared" si="163"/>
        <v>#DIV/0!</v>
      </c>
      <c r="Z471" s="124"/>
      <c r="AA471" s="284"/>
    </row>
    <row r="472" spans="9:27">
      <c r="I472" s="57" t="str">
        <f t="shared" si="165"/>
        <v>All A-CRA ProvidersA-CRADec-12</v>
      </c>
      <c r="J472" s="76" t="str">
        <f t="shared" si="166"/>
        <v>All A-CRA ProvidersA-CRA41244</v>
      </c>
      <c r="K472" s="57" t="s">
        <v>379</v>
      </c>
      <c r="L472" s="73">
        <v>41244</v>
      </c>
      <c r="M472" s="258">
        <v>0</v>
      </c>
      <c r="N472" s="258">
        <v>0</v>
      </c>
      <c r="O472" s="68" t="e">
        <f t="shared" si="160"/>
        <v>#DIV/0!</v>
      </c>
      <c r="P472" s="258">
        <v>0</v>
      </c>
      <c r="Q472" s="258">
        <v>0</v>
      </c>
      <c r="R472" s="68" t="e">
        <f>P472/Q472</f>
        <v>#DIV/0!</v>
      </c>
      <c r="S472" s="258">
        <v>0</v>
      </c>
      <c r="T472" s="68" t="e">
        <f t="shared" si="161"/>
        <v>#DIV/0!</v>
      </c>
      <c r="U472" s="258">
        <v>0</v>
      </c>
      <c r="V472" s="284"/>
      <c r="W472" s="258">
        <v>0</v>
      </c>
      <c r="X472" s="258">
        <v>0</v>
      </c>
      <c r="Y472" s="68" t="e">
        <f t="shared" ref="Y472:Y503" si="167">W472/X472</f>
        <v>#DIV/0!</v>
      </c>
      <c r="Z472" s="258">
        <v>0</v>
      </c>
      <c r="AA472" s="284">
        <v>0</v>
      </c>
    </row>
    <row r="473" spans="9:27">
      <c r="I473" s="57" t="str">
        <f t="shared" si="165"/>
        <v>All CPP-FV ProvidersCPP-FVDec-12</v>
      </c>
      <c r="J473" s="57" t="str">
        <f t="shared" si="166"/>
        <v>All CPP-FV ProvidersCPP-FV41244</v>
      </c>
      <c r="K473" s="57" t="s">
        <v>373</v>
      </c>
      <c r="L473" s="73">
        <v>41244</v>
      </c>
      <c r="M473" s="258">
        <v>5.5</v>
      </c>
      <c r="N473" s="258">
        <v>4</v>
      </c>
      <c r="O473" s="68">
        <f t="shared" si="160"/>
        <v>1.375</v>
      </c>
      <c r="P473" s="258">
        <v>2</v>
      </c>
      <c r="Q473" s="258">
        <v>29</v>
      </c>
      <c r="R473" s="68">
        <f>P473/Q473</f>
        <v>6.8965517241379309E-2</v>
      </c>
      <c r="S473" s="258">
        <v>29</v>
      </c>
      <c r="T473" s="68">
        <f t="shared" si="161"/>
        <v>1</v>
      </c>
      <c r="U473" s="258">
        <v>0</v>
      </c>
      <c r="V473" s="284"/>
      <c r="W473" s="258">
        <v>0</v>
      </c>
      <c r="X473" s="258">
        <v>0</v>
      </c>
      <c r="Y473" s="68" t="e">
        <f t="shared" si="167"/>
        <v>#DIV/0!</v>
      </c>
      <c r="Z473" s="258">
        <v>0</v>
      </c>
      <c r="AA473" s="284">
        <v>0</v>
      </c>
    </row>
    <row r="474" spans="9:27">
      <c r="I474" s="57" t="str">
        <f t="shared" si="165"/>
        <v>All FFT ProvidersFFTDec-12</v>
      </c>
      <c r="J474" s="76" t="str">
        <f t="shared" si="166"/>
        <v>All FFT ProvidersFFT41244</v>
      </c>
      <c r="K474" s="57" t="s">
        <v>372</v>
      </c>
      <c r="L474" s="73">
        <v>41244</v>
      </c>
      <c r="M474" s="258">
        <v>12</v>
      </c>
      <c r="N474" s="258">
        <v>14</v>
      </c>
      <c r="O474" s="68">
        <f t="shared" si="160"/>
        <v>0.8571428571428571</v>
      </c>
      <c r="P474" s="258">
        <v>70</v>
      </c>
      <c r="Q474" s="258">
        <v>88</v>
      </c>
      <c r="R474" s="68">
        <f>P474/Q474</f>
        <v>0.79545454545454541</v>
      </c>
      <c r="S474" s="258">
        <v>95</v>
      </c>
      <c r="T474" s="68">
        <f t="shared" si="161"/>
        <v>0.9263157894736842</v>
      </c>
      <c r="U474" s="258">
        <v>0</v>
      </c>
      <c r="V474" s="284">
        <v>0</v>
      </c>
      <c r="W474" s="258">
        <v>12</v>
      </c>
      <c r="X474" s="258">
        <v>15</v>
      </c>
      <c r="Y474" s="68">
        <f t="shared" si="167"/>
        <v>0.8</v>
      </c>
      <c r="Z474" s="258">
        <v>0</v>
      </c>
      <c r="AA474" s="284">
        <v>0</v>
      </c>
    </row>
    <row r="475" spans="9:27">
      <c r="I475" s="57" t="str">
        <f t="shared" si="165"/>
        <v>All MST ProvidersMSTDec-12</v>
      </c>
      <c r="J475" s="76" t="str">
        <f t="shared" si="166"/>
        <v>All MST ProvidersMST41244</v>
      </c>
      <c r="K475" s="57" t="s">
        <v>374</v>
      </c>
      <c r="L475" s="73">
        <v>41244</v>
      </c>
      <c r="M475" s="258">
        <v>7.4824999999999999</v>
      </c>
      <c r="N475" s="258">
        <v>8</v>
      </c>
      <c r="O475" s="68">
        <f t="shared" si="160"/>
        <v>0.93531249999999999</v>
      </c>
      <c r="P475" s="258">
        <v>33</v>
      </c>
      <c r="Q475" s="258">
        <v>0</v>
      </c>
      <c r="R475" s="68"/>
      <c r="S475" s="258">
        <v>45</v>
      </c>
      <c r="T475" s="68">
        <f t="shared" si="161"/>
        <v>0</v>
      </c>
      <c r="U475" s="258">
        <v>0</v>
      </c>
      <c r="V475" s="284">
        <v>0.84399999999999997</v>
      </c>
      <c r="W475" s="258">
        <v>8</v>
      </c>
      <c r="X475" s="258">
        <v>12</v>
      </c>
      <c r="Y475" s="68">
        <f t="shared" si="167"/>
        <v>0.66666666666666663</v>
      </c>
      <c r="Z475" s="258">
        <v>0</v>
      </c>
      <c r="AA475" s="284">
        <v>0.84399999999999997</v>
      </c>
    </row>
    <row r="476" spans="9:27">
      <c r="I476" s="57" t="str">
        <f t="shared" si="165"/>
        <v>All MST-PSB ProvidersMST-PSBDec-12</v>
      </c>
      <c r="J476" s="76" t="str">
        <f t="shared" si="166"/>
        <v>All MST-PSB ProvidersMST-PSB41244</v>
      </c>
      <c r="K476" s="57" t="s">
        <v>375</v>
      </c>
      <c r="L476" s="73">
        <v>41244</v>
      </c>
      <c r="M476" s="258">
        <v>0.51749999999999996</v>
      </c>
      <c r="N476" s="258">
        <v>5</v>
      </c>
      <c r="O476" s="68">
        <f t="shared" si="160"/>
        <v>0.10349999999999999</v>
      </c>
      <c r="P476" s="258">
        <v>5</v>
      </c>
      <c r="Q476" s="258">
        <v>0</v>
      </c>
      <c r="R476" s="68" t="e">
        <f>P476/Q476</f>
        <v>#DIV/0!</v>
      </c>
      <c r="S476" s="258">
        <v>9</v>
      </c>
      <c r="T476" s="68">
        <f t="shared" si="161"/>
        <v>0</v>
      </c>
      <c r="U476" s="258">
        <v>0</v>
      </c>
      <c r="V476" s="284">
        <v>0.96399999999999997</v>
      </c>
      <c r="W476" s="258">
        <v>0</v>
      </c>
      <c r="X476" s="258">
        <v>0</v>
      </c>
      <c r="Y476" s="68" t="e">
        <f t="shared" si="167"/>
        <v>#DIV/0!</v>
      </c>
      <c r="Z476" s="258">
        <v>0</v>
      </c>
      <c r="AA476" s="284">
        <v>0.96399999999999997</v>
      </c>
    </row>
    <row r="477" spans="9:27">
      <c r="I477" s="57" t="str">
        <f t="shared" si="165"/>
        <v>All PCIT ProvidersPCITDec-12</v>
      </c>
      <c r="J477" s="76" t="str">
        <f t="shared" si="166"/>
        <v>All PCIT ProvidersPCIT41244</v>
      </c>
      <c r="K477" s="57" t="s">
        <v>376</v>
      </c>
      <c r="L477" s="73">
        <v>41244</v>
      </c>
      <c r="M477" s="258">
        <v>7.3</v>
      </c>
      <c r="N477" s="258">
        <v>7.3</v>
      </c>
      <c r="O477" s="68">
        <f t="shared" si="160"/>
        <v>1</v>
      </c>
      <c r="P477" s="258">
        <v>19</v>
      </c>
      <c r="Q477" s="258">
        <v>47</v>
      </c>
      <c r="R477" s="68"/>
      <c r="S477" s="258">
        <v>47</v>
      </c>
      <c r="T477" s="68">
        <f t="shared" si="161"/>
        <v>1</v>
      </c>
      <c r="U477" s="258">
        <v>0</v>
      </c>
      <c r="V477" s="284"/>
      <c r="W477" s="258">
        <v>0</v>
      </c>
      <c r="X477" s="258">
        <v>2</v>
      </c>
      <c r="Y477" s="68">
        <f t="shared" si="167"/>
        <v>0</v>
      </c>
      <c r="Z477" s="258">
        <v>5</v>
      </c>
      <c r="AA477" s="284">
        <v>0</v>
      </c>
    </row>
    <row r="478" spans="9:27">
      <c r="I478" s="57" t="str">
        <f t="shared" si="165"/>
        <v>All TF-CBT ProvidersTF-CBTDec-12</v>
      </c>
      <c r="J478" s="76" t="str">
        <f t="shared" si="166"/>
        <v>All TF-CBT ProvidersTF-CBT41244</v>
      </c>
      <c r="K478" s="57" t="s">
        <v>377</v>
      </c>
      <c r="L478" s="73">
        <v>41244</v>
      </c>
      <c r="M478" s="258">
        <v>19</v>
      </c>
      <c r="N478" s="258">
        <v>15</v>
      </c>
      <c r="O478" s="68">
        <f t="shared" si="160"/>
        <v>1.2666666666666666</v>
      </c>
      <c r="P478" s="258">
        <v>18</v>
      </c>
      <c r="Q478" s="258">
        <v>17</v>
      </c>
      <c r="R478" s="68">
        <f>P478/Q478</f>
        <v>1.0588235294117647</v>
      </c>
      <c r="S478" s="258">
        <v>74.5</v>
      </c>
      <c r="T478" s="68">
        <f t="shared" si="161"/>
        <v>0.22818791946308725</v>
      </c>
      <c r="U478" s="258">
        <v>0</v>
      </c>
      <c r="V478" s="284"/>
      <c r="W478" s="258">
        <v>0</v>
      </c>
      <c r="X478" s="258">
        <v>0</v>
      </c>
      <c r="Y478" s="68" t="e">
        <f t="shared" si="167"/>
        <v>#DIV/0!</v>
      </c>
      <c r="Z478" s="258">
        <v>0</v>
      </c>
      <c r="AA478" s="284">
        <v>0</v>
      </c>
    </row>
    <row r="479" spans="9:27">
      <c r="I479" s="57" t="str">
        <f t="shared" si="165"/>
        <v>All TIP ProvidersTIPDec-12</v>
      </c>
      <c r="J479" s="76" t="str">
        <f t="shared" si="166"/>
        <v>All TIP ProvidersTIP41244</v>
      </c>
      <c r="K479" s="57" t="s">
        <v>378</v>
      </c>
      <c r="L479" s="73">
        <v>41244</v>
      </c>
      <c r="M479" s="258">
        <v>0</v>
      </c>
      <c r="N479" s="258">
        <v>0</v>
      </c>
      <c r="O479" s="68" t="e">
        <f t="shared" ref="O479:O542" si="168">M479/N479</f>
        <v>#DIV/0!</v>
      </c>
      <c r="P479" s="258">
        <v>0</v>
      </c>
      <c r="Q479" s="258">
        <v>0</v>
      </c>
      <c r="R479" s="68"/>
      <c r="S479" s="258">
        <v>0</v>
      </c>
      <c r="T479" s="68" t="e">
        <f t="shared" ref="T479:T542" si="169">Q479/S479</f>
        <v>#DIV/0!</v>
      </c>
      <c r="U479" s="124">
        <v>0</v>
      </c>
      <c r="V479" s="284"/>
      <c r="W479" s="258">
        <v>0</v>
      </c>
      <c r="X479" s="258">
        <v>0</v>
      </c>
      <c r="Y479" s="68" t="e">
        <f t="shared" si="167"/>
        <v>#DIV/0!</v>
      </c>
      <c r="Z479" s="124"/>
      <c r="AA479" s="284">
        <v>0</v>
      </c>
    </row>
    <row r="480" spans="9:27">
      <c r="I480" s="57" t="str">
        <f t="shared" si="165"/>
        <v>AllAllDec-12</v>
      </c>
      <c r="J480" s="76" t="str">
        <f t="shared" si="166"/>
        <v>AllAll41244</v>
      </c>
      <c r="K480" s="57" t="s">
        <v>367</v>
      </c>
      <c r="L480" s="73">
        <v>41244</v>
      </c>
      <c r="M480" s="124">
        <v>51.8</v>
      </c>
      <c r="N480" s="124">
        <v>53.3</v>
      </c>
      <c r="O480" s="68">
        <f t="shared" si="168"/>
        <v>0.97185741088180111</v>
      </c>
      <c r="P480" s="124">
        <v>147</v>
      </c>
      <c r="Q480" s="124">
        <v>181</v>
      </c>
      <c r="R480" s="68">
        <f>P480/Q480</f>
        <v>0.81215469613259672</v>
      </c>
      <c r="S480" s="124">
        <v>299.5</v>
      </c>
      <c r="T480" s="68">
        <f t="shared" si="169"/>
        <v>0.60434056761268784</v>
      </c>
      <c r="U480" s="124">
        <v>0</v>
      </c>
      <c r="V480" s="284"/>
      <c r="W480" s="124">
        <v>20</v>
      </c>
      <c r="X480" s="124">
        <v>29</v>
      </c>
      <c r="Y480" s="68">
        <f t="shared" si="167"/>
        <v>0.68965517241379315</v>
      </c>
      <c r="Z480" s="124">
        <v>5</v>
      </c>
      <c r="AA480" s="284">
        <v>0.90400000000000003</v>
      </c>
    </row>
    <row r="481" spans="9:27">
      <c r="I481" s="57" t="str">
        <f t="shared" si="165"/>
        <v>Community ConnectionsAllDec-12</v>
      </c>
      <c r="J481" s="76" t="str">
        <f t="shared" si="166"/>
        <v>Community ConnectionsAll41244</v>
      </c>
      <c r="K481" s="57" t="s">
        <v>319</v>
      </c>
      <c r="L481" s="73">
        <v>41244</v>
      </c>
      <c r="M481" s="124">
        <v>6</v>
      </c>
      <c r="N481" s="124">
        <v>4</v>
      </c>
      <c r="O481" s="68">
        <f t="shared" si="168"/>
        <v>1.5</v>
      </c>
      <c r="P481" s="124">
        <v>5</v>
      </c>
      <c r="Q481" s="124">
        <v>0</v>
      </c>
      <c r="R481" s="68" t="e">
        <f>P481/Q481</f>
        <v>#DIV/0!</v>
      </c>
      <c r="S481" s="124">
        <v>20</v>
      </c>
      <c r="T481" s="68">
        <f t="shared" si="169"/>
        <v>0</v>
      </c>
      <c r="U481" s="124">
        <v>0</v>
      </c>
      <c r="V481" s="284"/>
      <c r="W481" s="124">
        <v>0</v>
      </c>
      <c r="X481" s="124">
        <v>0</v>
      </c>
      <c r="Y481" s="68" t="e">
        <f t="shared" si="167"/>
        <v>#DIV/0!</v>
      </c>
      <c r="Z481" s="124">
        <v>0</v>
      </c>
      <c r="AA481" s="284">
        <v>0</v>
      </c>
    </row>
    <row r="482" spans="9:27">
      <c r="I482" s="57" t="str">
        <f t="shared" si="165"/>
        <v>Community ConnectionsFFTDec-12</v>
      </c>
      <c r="J482" s="204" t="str">
        <f t="shared" si="166"/>
        <v>Community ConnectionsFFT41244</v>
      </c>
      <c r="K482" s="57" t="s">
        <v>321</v>
      </c>
      <c r="L482" s="73">
        <v>41244</v>
      </c>
      <c r="M482" s="124"/>
      <c r="N482" s="124"/>
      <c r="O482" s="68" t="e">
        <f t="shared" si="168"/>
        <v>#DIV/0!</v>
      </c>
      <c r="P482" s="124">
        <v>5</v>
      </c>
      <c r="Q482" s="124"/>
      <c r="R482" s="68"/>
      <c r="S482" s="124">
        <v>0</v>
      </c>
      <c r="T482" s="68" t="e">
        <f t="shared" si="169"/>
        <v>#DIV/0!</v>
      </c>
      <c r="U482" s="124"/>
      <c r="V482" s="284"/>
      <c r="W482" s="124"/>
      <c r="X482" s="124"/>
      <c r="Y482" s="68" t="e">
        <f t="shared" si="167"/>
        <v>#DIV/0!</v>
      </c>
      <c r="Z482" s="124"/>
      <c r="AA482" s="284"/>
    </row>
    <row r="483" spans="9:27">
      <c r="I483" s="57" t="str">
        <f t="shared" si="165"/>
        <v>Community ConnectionsTF-CBTDec-12</v>
      </c>
      <c r="J483" s="76" t="str">
        <f t="shared" si="166"/>
        <v>Community ConnectionsTF-CBT41244</v>
      </c>
      <c r="K483" s="57" t="s">
        <v>320</v>
      </c>
      <c r="L483" s="73">
        <v>41244</v>
      </c>
      <c r="M483" s="124">
        <v>6</v>
      </c>
      <c r="N483" s="124">
        <v>4</v>
      </c>
      <c r="O483" s="68">
        <f t="shared" si="168"/>
        <v>1.5</v>
      </c>
      <c r="P483" s="124"/>
      <c r="Q483" s="124"/>
      <c r="R483" s="68" t="e">
        <f>P483/Q483</f>
        <v>#DIV/0!</v>
      </c>
      <c r="S483" s="124">
        <v>20</v>
      </c>
      <c r="T483" s="68">
        <f t="shared" si="169"/>
        <v>0</v>
      </c>
      <c r="U483" s="124"/>
      <c r="V483" s="284"/>
      <c r="W483" s="124"/>
      <c r="X483" s="124"/>
      <c r="Y483" s="68" t="e">
        <f t="shared" si="167"/>
        <v>#DIV/0!</v>
      </c>
      <c r="Z483" s="124"/>
      <c r="AA483" s="284"/>
    </row>
    <row r="484" spans="9:27">
      <c r="I484" s="57" t="str">
        <f t="shared" si="165"/>
        <v>Community ConnectionsTIPDec-12</v>
      </c>
      <c r="J484" s="204" t="str">
        <f t="shared" si="166"/>
        <v>Community ConnectionsTIP41244</v>
      </c>
      <c r="K484" s="57" t="s">
        <v>322</v>
      </c>
      <c r="L484" s="73">
        <v>41244</v>
      </c>
      <c r="M484" s="124"/>
      <c r="N484" s="124"/>
      <c r="O484" s="68" t="e">
        <f t="shared" si="168"/>
        <v>#DIV/0!</v>
      </c>
      <c r="P484" s="124"/>
      <c r="Q484" s="124"/>
      <c r="R484" s="68"/>
      <c r="S484" s="124"/>
      <c r="T484" s="68" t="e">
        <f t="shared" si="169"/>
        <v>#DIV/0!</v>
      </c>
      <c r="U484" s="124"/>
      <c r="V484" s="284"/>
      <c r="W484" s="124"/>
      <c r="X484" s="124"/>
      <c r="Y484" s="68" t="e">
        <f t="shared" si="167"/>
        <v>#DIV/0!</v>
      </c>
      <c r="Z484" s="124"/>
      <c r="AA484" s="284"/>
    </row>
    <row r="485" spans="9:27">
      <c r="I485" s="57" t="str">
        <f t="shared" si="165"/>
        <v>Federal CityA-CRADec-12</v>
      </c>
      <c r="J485" s="76" t="str">
        <f t="shared" si="166"/>
        <v>Federal CityA-CRA41244</v>
      </c>
      <c r="K485" s="57" t="s">
        <v>360</v>
      </c>
      <c r="L485" s="73">
        <v>41244</v>
      </c>
      <c r="M485" s="124"/>
      <c r="N485" s="124"/>
      <c r="O485" s="68" t="e">
        <f t="shared" si="168"/>
        <v>#DIV/0!</v>
      </c>
      <c r="P485" s="124"/>
      <c r="Q485" s="124"/>
      <c r="R485" s="68" t="e">
        <f t="shared" ref="R485:R511" si="170">P485/Q485</f>
        <v>#DIV/0!</v>
      </c>
      <c r="S485" s="124"/>
      <c r="T485" s="68" t="e">
        <f t="shared" si="169"/>
        <v>#DIV/0!</v>
      </c>
      <c r="U485" s="124"/>
      <c r="V485" s="284"/>
      <c r="W485" s="124"/>
      <c r="X485" s="124"/>
      <c r="Y485" s="68" t="e">
        <f t="shared" si="167"/>
        <v>#DIV/0!</v>
      </c>
      <c r="Z485" s="124"/>
      <c r="AA485" s="284"/>
    </row>
    <row r="486" spans="9:27">
      <c r="I486" s="57" t="str">
        <f t="shared" si="165"/>
        <v>Federal CityAllDec-12</v>
      </c>
      <c r="J486" s="76" t="str">
        <f t="shared" si="166"/>
        <v>Federal CityAll41244</v>
      </c>
      <c r="K486" s="57" t="s">
        <v>359</v>
      </c>
      <c r="L486" s="73">
        <v>41244</v>
      </c>
      <c r="M486" s="124"/>
      <c r="N486" s="124"/>
      <c r="O486" s="68" t="e">
        <f t="shared" si="168"/>
        <v>#DIV/0!</v>
      </c>
      <c r="P486" s="124"/>
      <c r="Q486" s="124"/>
      <c r="R486" s="68" t="e">
        <f t="shared" si="170"/>
        <v>#DIV/0!</v>
      </c>
      <c r="S486" s="124"/>
      <c r="T486" s="68" t="e">
        <f t="shared" si="169"/>
        <v>#DIV/0!</v>
      </c>
      <c r="U486" s="124"/>
      <c r="V486" s="284"/>
      <c r="W486" s="124"/>
      <c r="X486" s="124"/>
      <c r="Y486" s="68" t="e">
        <f t="shared" si="167"/>
        <v>#DIV/0!</v>
      </c>
      <c r="Z486" s="124"/>
      <c r="AA486" s="284"/>
    </row>
    <row r="487" spans="9:27">
      <c r="I487" s="57" t="str">
        <f t="shared" si="165"/>
        <v>First Home CareAllDec-12</v>
      </c>
      <c r="J487" s="76" t="str">
        <f t="shared" si="166"/>
        <v>First Home CareAll41244</v>
      </c>
      <c r="K487" s="57" t="s">
        <v>323</v>
      </c>
      <c r="L487" s="73">
        <v>41244</v>
      </c>
      <c r="M487" s="124">
        <v>9</v>
      </c>
      <c r="N487" s="124">
        <v>9</v>
      </c>
      <c r="O487" s="68">
        <f t="shared" si="168"/>
        <v>1</v>
      </c>
      <c r="P487" s="124">
        <v>42</v>
      </c>
      <c r="Q487" s="124">
        <v>24</v>
      </c>
      <c r="R487" s="68">
        <f t="shared" si="170"/>
        <v>1.75</v>
      </c>
      <c r="S487" s="124">
        <v>51.5</v>
      </c>
      <c r="T487" s="68">
        <f t="shared" si="169"/>
        <v>0.46601941747572817</v>
      </c>
      <c r="U487" s="124"/>
      <c r="V487" s="284"/>
      <c r="W487" s="124">
        <v>6</v>
      </c>
      <c r="X487" s="124">
        <v>7</v>
      </c>
      <c r="Y487" s="68">
        <f t="shared" si="167"/>
        <v>0.8571428571428571</v>
      </c>
      <c r="Z487" s="260"/>
      <c r="AA487" s="284">
        <v>0</v>
      </c>
    </row>
    <row r="488" spans="9:27">
      <c r="I488" s="57" t="str">
        <f t="shared" si="165"/>
        <v>First Home CareFFTDec-12</v>
      </c>
      <c r="J488" s="76" t="str">
        <f t="shared" si="166"/>
        <v>First Home CareFFT41244</v>
      </c>
      <c r="K488" s="57" t="s">
        <v>325</v>
      </c>
      <c r="L488" s="73">
        <v>41244</v>
      </c>
      <c r="M488" s="124">
        <v>3</v>
      </c>
      <c r="N488" s="124">
        <v>5</v>
      </c>
      <c r="O488" s="68">
        <f t="shared" si="168"/>
        <v>0.6</v>
      </c>
      <c r="P488" s="124">
        <v>24</v>
      </c>
      <c r="Q488" s="124">
        <v>24</v>
      </c>
      <c r="R488" s="68">
        <f t="shared" si="170"/>
        <v>1</v>
      </c>
      <c r="S488" s="124">
        <v>24</v>
      </c>
      <c r="T488" s="68">
        <f t="shared" si="169"/>
        <v>1</v>
      </c>
      <c r="U488" s="258"/>
      <c r="V488" s="284"/>
      <c r="W488" s="124">
        <v>6</v>
      </c>
      <c r="X488" s="124">
        <v>7</v>
      </c>
      <c r="Y488" s="68">
        <f t="shared" si="167"/>
        <v>0.8571428571428571</v>
      </c>
      <c r="Z488" s="124"/>
      <c r="AA488" s="284"/>
    </row>
    <row r="489" spans="9:27">
      <c r="I489" s="57" t="str">
        <f t="shared" si="165"/>
        <v>First Home CareTF-CBTDec-12</v>
      </c>
      <c r="J489" s="76" t="str">
        <f t="shared" si="166"/>
        <v>First Home CareTF-CBT41244</v>
      </c>
      <c r="K489" s="57" t="s">
        <v>324</v>
      </c>
      <c r="L489" s="73">
        <v>41244</v>
      </c>
      <c r="M489" s="124">
        <v>6</v>
      </c>
      <c r="N489" s="124">
        <v>4</v>
      </c>
      <c r="O489" s="68">
        <f t="shared" si="168"/>
        <v>1.5</v>
      </c>
      <c r="P489" s="124">
        <v>18</v>
      </c>
      <c r="Q489" s="124"/>
      <c r="R489" s="68" t="e">
        <f t="shared" si="170"/>
        <v>#DIV/0!</v>
      </c>
      <c r="S489" s="124">
        <v>27.5</v>
      </c>
      <c r="T489" s="68">
        <f t="shared" si="169"/>
        <v>0</v>
      </c>
      <c r="U489" s="124"/>
      <c r="V489" s="284"/>
      <c r="W489" s="124"/>
      <c r="X489" s="124"/>
      <c r="Y489" s="68" t="e">
        <f t="shared" si="167"/>
        <v>#DIV/0!</v>
      </c>
      <c r="Z489" s="124"/>
      <c r="AA489" s="284"/>
    </row>
    <row r="490" spans="9:27">
      <c r="I490" s="57" t="str">
        <f t="shared" si="165"/>
        <v>First Home CareTIPDec-12</v>
      </c>
      <c r="J490" s="76" t="str">
        <f t="shared" si="166"/>
        <v>First Home CareTIP41244</v>
      </c>
      <c r="K490" s="57" t="s">
        <v>330</v>
      </c>
      <c r="L490" s="73">
        <v>41244</v>
      </c>
      <c r="M490" s="124"/>
      <c r="N490" s="124"/>
      <c r="O490" s="68" t="e">
        <f t="shared" si="168"/>
        <v>#DIV/0!</v>
      </c>
      <c r="P490" s="124"/>
      <c r="Q490" s="124"/>
      <c r="R490" s="68" t="e">
        <f t="shared" si="170"/>
        <v>#DIV/0!</v>
      </c>
      <c r="S490" s="124"/>
      <c r="T490" s="68" t="e">
        <f t="shared" si="169"/>
        <v>#DIV/0!</v>
      </c>
      <c r="U490" s="258"/>
      <c r="V490" s="284"/>
      <c r="W490" s="124"/>
      <c r="X490" s="124"/>
      <c r="Y490" s="68" t="e">
        <f t="shared" si="167"/>
        <v>#DIV/0!</v>
      </c>
      <c r="Z490" s="124"/>
      <c r="AA490" s="284"/>
    </row>
    <row r="491" spans="9:27">
      <c r="I491" s="57" t="str">
        <f t="shared" si="165"/>
        <v>FPSAllDec-12</v>
      </c>
      <c r="J491" s="76" t="str">
        <f t="shared" si="166"/>
        <v>FPSAll41244</v>
      </c>
      <c r="K491" s="57" t="s">
        <v>355</v>
      </c>
      <c r="L491" s="73">
        <v>41244</v>
      </c>
      <c r="M491" s="124"/>
      <c r="N491" s="124"/>
      <c r="O491" s="68" t="e">
        <f t="shared" si="168"/>
        <v>#DIV/0!</v>
      </c>
      <c r="P491" s="124"/>
      <c r="Q491" s="124"/>
      <c r="R491" s="68" t="e">
        <f t="shared" si="170"/>
        <v>#DIV/0!</v>
      </c>
      <c r="S491" s="124"/>
      <c r="T491" s="68" t="e">
        <f t="shared" si="169"/>
        <v>#DIV/0!</v>
      </c>
      <c r="U491" s="124"/>
      <c r="V491" s="284"/>
      <c r="W491" s="124"/>
      <c r="X491" s="124"/>
      <c r="Y491" s="68" t="e">
        <f t="shared" si="167"/>
        <v>#DIV/0!</v>
      </c>
      <c r="Z491" s="124"/>
      <c r="AA491" s="284"/>
    </row>
    <row r="492" spans="9:27">
      <c r="I492" s="57" t="str">
        <f t="shared" si="165"/>
        <v>FPSTIPDec-12</v>
      </c>
      <c r="J492" s="76" t="str">
        <f t="shared" si="166"/>
        <v>FPSTIP41244</v>
      </c>
      <c r="K492" s="57" t="s">
        <v>356</v>
      </c>
      <c r="L492" s="73">
        <v>41244</v>
      </c>
      <c r="M492" s="124"/>
      <c r="N492" s="124"/>
      <c r="O492" s="68" t="e">
        <f t="shared" si="168"/>
        <v>#DIV/0!</v>
      </c>
      <c r="P492" s="124"/>
      <c r="Q492" s="124"/>
      <c r="R492" s="68" t="e">
        <f t="shared" si="170"/>
        <v>#DIV/0!</v>
      </c>
      <c r="S492" s="124"/>
      <c r="T492" s="68" t="e">
        <f t="shared" si="169"/>
        <v>#DIV/0!</v>
      </c>
      <c r="U492" s="124"/>
      <c r="V492" s="284"/>
      <c r="W492" s="124"/>
      <c r="X492" s="124"/>
      <c r="Y492" s="68" t="e">
        <f t="shared" si="167"/>
        <v>#DIV/0!</v>
      </c>
      <c r="Z492" s="124"/>
      <c r="AA492" s="284"/>
    </row>
    <row r="493" spans="9:27">
      <c r="I493" s="57" t="str">
        <f t="shared" si="165"/>
        <v>HillcrestA-CRADec-12</v>
      </c>
      <c r="J493" s="76" t="str">
        <f t="shared" si="166"/>
        <v>HillcrestA-CRA41244</v>
      </c>
      <c r="K493" s="57" t="s">
        <v>336</v>
      </c>
      <c r="L493" s="73">
        <v>41244</v>
      </c>
      <c r="M493" s="124"/>
      <c r="N493" s="124"/>
      <c r="O493" s="68" t="e">
        <f t="shared" si="168"/>
        <v>#DIV/0!</v>
      </c>
      <c r="P493" s="124"/>
      <c r="Q493" s="124"/>
      <c r="R493" s="68" t="e">
        <f t="shared" si="170"/>
        <v>#DIV/0!</v>
      </c>
      <c r="S493" s="124"/>
      <c r="T493" s="68" t="e">
        <f t="shared" si="169"/>
        <v>#DIV/0!</v>
      </c>
      <c r="U493" s="124"/>
      <c r="V493" s="284"/>
      <c r="W493" s="124"/>
      <c r="X493" s="124"/>
      <c r="Y493" s="68" t="e">
        <f t="shared" si="167"/>
        <v>#DIV/0!</v>
      </c>
      <c r="Z493" s="124"/>
      <c r="AA493" s="284"/>
    </row>
    <row r="494" spans="9:27">
      <c r="I494" s="57" t="str">
        <f t="shared" si="165"/>
        <v>HillcrestAllDec-12</v>
      </c>
      <c r="J494" s="76" t="str">
        <f t="shared" si="166"/>
        <v>HillcrestAll41244</v>
      </c>
      <c r="K494" s="57" t="s">
        <v>331</v>
      </c>
      <c r="L494" s="73">
        <v>41244</v>
      </c>
      <c r="M494" s="124">
        <v>7</v>
      </c>
      <c r="N494" s="124">
        <v>7</v>
      </c>
      <c r="O494" s="68">
        <f t="shared" si="168"/>
        <v>1</v>
      </c>
      <c r="P494" s="124">
        <v>23</v>
      </c>
      <c r="Q494" s="124">
        <v>52</v>
      </c>
      <c r="R494" s="68">
        <f t="shared" si="170"/>
        <v>0.44230769230769229</v>
      </c>
      <c r="S494" s="124">
        <v>73</v>
      </c>
      <c r="T494" s="68">
        <f t="shared" si="169"/>
        <v>0.71232876712328763</v>
      </c>
      <c r="U494" s="124">
        <v>0</v>
      </c>
      <c r="V494" s="284"/>
      <c r="W494" s="124">
        <v>6</v>
      </c>
      <c r="X494" s="124">
        <v>7</v>
      </c>
      <c r="Y494" s="68">
        <f t="shared" si="167"/>
        <v>0.8571428571428571</v>
      </c>
      <c r="Z494" s="124">
        <v>0</v>
      </c>
      <c r="AA494" s="284">
        <v>0</v>
      </c>
    </row>
    <row r="495" spans="9:27">
      <c r="I495" s="57" t="str">
        <f t="shared" si="165"/>
        <v>HillcrestCPP-FVDec-12</v>
      </c>
      <c r="J495" s="76" t="str">
        <f t="shared" si="166"/>
        <v>HillcrestCPP-FV41244</v>
      </c>
      <c r="K495" s="57" t="s">
        <v>334</v>
      </c>
      <c r="L495" s="73">
        <v>41244</v>
      </c>
      <c r="M495" s="124"/>
      <c r="N495" s="124"/>
      <c r="O495" s="68" t="e">
        <f t="shared" si="168"/>
        <v>#DIV/0!</v>
      </c>
      <c r="P495" s="124"/>
      <c r="Q495" s="124"/>
      <c r="R495" s="68" t="e">
        <f t="shared" si="170"/>
        <v>#DIV/0!</v>
      </c>
      <c r="S495" s="124"/>
      <c r="T495" s="68" t="e">
        <f t="shared" si="169"/>
        <v>#DIV/0!</v>
      </c>
      <c r="U495" s="124"/>
      <c r="V495" s="284"/>
      <c r="W495" s="124"/>
      <c r="X495" s="124"/>
      <c r="Y495" s="68" t="e">
        <f t="shared" si="167"/>
        <v>#DIV/0!</v>
      </c>
      <c r="Z495" s="124"/>
      <c r="AA495" s="284"/>
    </row>
    <row r="496" spans="9:27">
      <c r="I496" s="57" t="str">
        <f t="shared" si="165"/>
        <v>HillcrestFFTDec-12</v>
      </c>
      <c r="J496" s="76" t="str">
        <f t="shared" si="166"/>
        <v>HillcrestFFT41244</v>
      </c>
      <c r="K496" s="57" t="s">
        <v>335</v>
      </c>
      <c r="L496" s="73">
        <v>41244</v>
      </c>
      <c r="M496" s="124">
        <v>4</v>
      </c>
      <c r="N496" s="124">
        <v>4</v>
      </c>
      <c r="O496" s="68">
        <f t="shared" si="168"/>
        <v>1</v>
      </c>
      <c r="P496" s="124">
        <v>23</v>
      </c>
      <c r="Q496" s="124">
        <v>35</v>
      </c>
      <c r="R496" s="68">
        <f t="shared" si="170"/>
        <v>0.65714285714285714</v>
      </c>
      <c r="S496" s="124">
        <v>46</v>
      </c>
      <c r="T496" s="68">
        <f t="shared" si="169"/>
        <v>0.76086956521739135</v>
      </c>
      <c r="U496" s="124"/>
      <c r="V496" s="284"/>
      <c r="W496" s="124">
        <v>6</v>
      </c>
      <c r="X496" s="124">
        <v>7</v>
      </c>
      <c r="Y496" s="68">
        <f t="shared" si="167"/>
        <v>0.8571428571428571</v>
      </c>
      <c r="Z496" s="124"/>
      <c r="AA496" s="284"/>
    </row>
    <row r="497" spans="9:27">
      <c r="I497" s="57" t="str">
        <f t="shared" si="165"/>
        <v>HillcrestTF-CBTDec-12</v>
      </c>
      <c r="J497" s="76" t="str">
        <f t="shared" si="166"/>
        <v>HillcrestTF-CBT41244</v>
      </c>
      <c r="K497" s="57" t="s">
        <v>332</v>
      </c>
      <c r="L497" s="73">
        <v>41244</v>
      </c>
      <c r="M497" s="124">
        <v>3</v>
      </c>
      <c r="N497" s="124">
        <v>3</v>
      </c>
      <c r="O497" s="68">
        <f t="shared" si="168"/>
        <v>1</v>
      </c>
      <c r="P497" s="124"/>
      <c r="Q497" s="124">
        <v>17</v>
      </c>
      <c r="R497" s="68">
        <f t="shared" si="170"/>
        <v>0</v>
      </c>
      <c r="S497" s="124">
        <v>27</v>
      </c>
      <c r="T497" s="68">
        <f t="shared" si="169"/>
        <v>0.62962962962962965</v>
      </c>
      <c r="U497" s="124"/>
      <c r="V497" s="284"/>
      <c r="W497" s="124"/>
      <c r="X497" s="124"/>
      <c r="Y497" s="68" t="e">
        <f t="shared" si="167"/>
        <v>#DIV/0!</v>
      </c>
      <c r="Z497" s="260"/>
      <c r="AA497" s="284"/>
    </row>
    <row r="498" spans="9:27">
      <c r="I498" s="57" t="str">
        <f t="shared" si="165"/>
        <v>LAYCA-CRADec-12</v>
      </c>
      <c r="J498" s="76" t="str">
        <f t="shared" si="166"/>
        <v>LAYCA-CRA41244</v>
      </c>
      <c r="K498" s="57" t="s">
        <v>339</v>
      </c>
      <c r="L498" s="73">
        <v>41244</v>
      </c>
      <c r="M498" s="124"/>
      <c r="N498" s="124"/>
      <c r="O498" s="68" t="e">
        <f t="shared" si="168"/>
        <v>#DIV/0!</v>
      </c>
      <c r="P498" s="124"/>
      <c r="Q498" s="124"/>
      <c r="R498" s="68" t="e">
        <f t="shared" si="170"/>
        <v>#DIV/0!</v>
      </c>
      <c r="S498" s="124"/>
      <c r="T498" s="68" t="e">
        <f t="shared" si="169"/>
        <v>#DIV/0!</v>
      </c>
      <c r="U498" s="124"/>
      <c r="V498" s="284"/>
      <c r="W498" s="124"/>
      <c r="X498" s="124"/>
      <c r="Y498" s="68" t="e">
        <f t="shared" si="167"/>
        <v>#DIV/0!</v>
      </c>
      <c r="Z498" s="124"/>
      <c r="AA498" s="284"/>
    </row>
    <row r="499" spans="9:27">
      <c r="I499" s="57" t="str">
        <f t="shared" si="165"/>
        <v>LAYCAllDec-12</v>
      </c>
      <c r="J499" s="76" t="str">
        <f t="shared" si="166"/>
        <v>LAYCAll41244</v>
      </c>
      <c r="K499" s="57" t="s">
        <v>337</v>
      </c>
      <c r="L499" s="73">
        <v>41244</v>
      </c>
      <c r="M499" s="124">
        <v>1.5</v>
      </c>
      <c r="N499" s="124">
        <v>1.5</v>
      </c>
      <c r="O499" s="68">
        <f t="shared" si="168"/>
        <v>1</v>
      </c>
      <c r="P499" s="124">
        <v>2</v>
      </c>
      <c r="Q499" s="124">
        <v>0</v>
      </c>
      <c r="R499" s="68" t="e">
        <f t="shared" si="170"/>
        <v>#DIV/0!</v>
      </c>
      <c r="S499" s="124">
        <v>14.5</v>
      </c>
      <c r="T499" s="68">
        <f t="shared" si="169"/>
        <v>0</v>
      </c>
      <c r="U499" s="124">
        <v>0</v>
      </c>
      <c r="V499" s="284"/>
      <c r="W499" s="124">
        <v>0</v>
      </c>
      <c r="X499" s="124">
        <v>0</v>
      </c>
      <c r="Y499" s="68" t="e">
        <f t="shared" si="167"/>
        <v>#DIV/0!</v>
      </c>
      <c r="Z499" s="124">
        <v>0</v>
      </c>
      <c r="AA499" s="284"/>
    </row>
    <row r="500" spans="9:27">
      <c r="I500" s="57" t="str">
        <f t="shared" si="165"/>
        <v>LAYCCPPDec-12</v>
      </c>
      <c r="J500" s="76" t="str">
        <f t="shared" si="166"/>
        <v>LAYCCPP41244</v>
      </c>
      <c r="K500" s="57" t="s">
        <v>338</v>
      </c>
      <c r="L500" s="73">
        <v>41244</v>
      </c>
      <c r="M500" s="124">
        <v>1.5</v>
      </c>
      <c r="N500" s="124">
        <v>1.5</v>
      </c>
      <c r="O500" s="68">
        <f t="shared" si="168"/>
        <v>1</v>
      </c>
      <c r="P500" s="124">
        <v>2</v>
      </c>
      <c r="Q500" s="124"/>
      <c r="R500" s="68" t="e">
        <f t="shared" si="170"/>
        <v>#DIV/0!</v>
      </c>
      <c r="S500" s="124">
        <v>14.5</v>
      </c>
      <c r="T500" s="68">
        <f t="shared" si="169"/>
        <v>0</v>
      </c>
      <c r="U500" s="124"/>
      <c r="V500" s="284"/>
      <c r="W500" s="124"/>
      <c r="X500" s="124"/>
      <c r="Y500" s="68" t="e">
        <f t="shared" si="167"/>
        <v>#DIV/0!</v>
      </c>
      <c r="Z500" s="124"/>
      <c r="AA500" s="284"/>
    </row>
    <row r="501" spans="9:27">
      <c r="I501" s="57" t="str">
        <f t="shared" si="165"/>
        <v>LESAllDec-12</v>
      </c>
      <c r="J501" s="76" t="str">
        <f t="shared" si="166"/>
        <v>LESAll41244</v>
      </c>
      <c r="K501" s="57" t="s">
        <v>357</v>
      </c>
      <c r="L501" s="73">
        <v>41244</v>
      </c>
      <c r="M501" s="124"/>
      <c r="N501" s="124"/>
      <c r="O501" s="68" t="e">
        <f t="shared" si="168"/>
        <v>#DIV/0!</v>
      </c>
      <c r="P501" s="124"/>
      <c r="Q501" s="124"/>
      <c r="R501" s="68" t="e">
        <f t="shared" si="170"/>
        <v>#DIV/0!</v>
      </c>
      <c r="S501" s="124"/>
      <c r="T501" s="68" t="e">
        <f t="shared" si="169"/>
        <v>#DIV/0!</v>
      </c>
      <c r="U501" s="124"/>
      <c r="V501" s="284"/>
      <c r="W501" s="124"/>
      <c r="X501" s="124"/>
      <c r="Y501" s="68" t="e">
        <f t="shared" si="167"/>
        <v>#DIV/0!</v>
      </c>
      <c r="Z501" s="124"/>
      <c r="AA501" s="284"/>
    </row>
    <row r="502" spans="9:27">
      <c r="I502" s="57" t="str">
        <f t="shared" si="165"/>
        <v>LESTIPDec-12</v>
      </c>
      <c r="J502" s="76" t="str">
        <f t="shared" si="166"/>
        <v>LESTIP41244</v>
      </c>
      <c r="K502" s="57" t="s">
        <v>358</v>
      </c>
      <c r="L502" s="73">
        <v>41244</v>
      </c>
      <c r="M502" s="124"/>
      <c r="N502" s="124"/>
      <c r="O502" s="68" t="e">
        <f t="shared" si="168"/>
        <v>#DIV/0!</v>
      </c>
      <c r="P502" s="124"/>
      <c r="Q502" s="124"/>
      <c r="R502" s="68" t="e">
        <f t="shared" si="170"/>
        <v>#DIV/0!</v>
      </c>
      <c r="S502" s="124"/>
      <c r="T502" s="68" t="e">
        <f t="shared" si="169"/>
        <v>#DIV/0!</v>
      </c>
      <c r="U502" s="124"/>
      <c r="V502" s="284"/>
      <c r="W502" s="124"/>
      <c r="X502" s="124"/>
      <c r="Y502" s="68" t="e">
        <f t="shared" si="167"/>
        <v>#DIV/0!</v>
      </c>
      <c r="Z502" s="124"/>
      <c r="AA502" s="284"/>
    </row>
    <row r="503" spans="9:27">
      <c r="I503" s="57" t="str">
        <f t="shared" si="165"/>
        <v>Marys CenterAllDec-12</v>
      </c>
      <c r="J503" s="76" t="str">
        <f t="shared" si="166"/>
        <v>Marys CenterAll41244</v>
      </c>
      <c r="K503" s="57" t="s">
        <v>341</v>
      </c>
      <c r="L503" s="73">
        <v>41244</v>
      </c>
      <c r="M503" s="124">
        <v>4</v>
      </c>
      <c r="N503" s="124">
        <v>4</v>
      </c>
      <c r="O503" s="68">
        <f t="shared" si="168"/>
        <v>1</v>
      </c>
      <c r="P503" s="124">
        <v>5</v>
      </c>
      <c r="Q503" s="124"/>
      <c r="R503" s="68" t="e">
        <f t="shared" si="170"/>
        <v>#DIV/0!</v>
      </c>
      <c r="S503" s="124">
        <v>24</v>
      </c>
      <c r="T503" s="68">
        <f t="shared" si="169"/>
        <v>0</v>
      </c>
      <c r="U503" s="124">
        <v>0</v>
      </c>
      <c r="V503" s="284"/>
      <c r="W503" s="124">
        <v>0</v>
      </c>
      <c r="X503" s="124">
        <v>2</v>
      </c>
      <c r="Y503" s="68">
        <f t="shared" si="167"/>
        <v>0</v>
      </c>
      <c r="Z503" s="124">
        <v>5</v>
      </c>
      <c r="AA503" s="284"/>
    </row>
    <row r="504" spans="9:27">
      <c r="I504" s="57" t="str">
        <f t="shared" si="165"/>
        <v>Marys CenterPCITDec-12</v>
      </c>
      <c r="J504" s="76" t="str">
        <f t="shared" si="166"/>
        <v>Marys CenterPCIT41244</v>
      </c>
      <c r="K504" s="57" t="s">
        <v>340</v>
      </c>
      <c r="L504" s="73">
        <v>41244</v>
      </c>
      <c r="M504" s="124">
        <v>4</v>
      </c>
      <c r="N504" s="124">
        <v>4</v>
      </c>
      <c r="O504" s="68">
        <f t="shared" si="168"/>
        <v>1</v>
      </c>
      <c r="P504" s="124">
        <v>5</v>
      </c>
      <c r="Q504" s="124"/>
      <c r="R504" s="68" t="e">
        <f t="shared" si="170"/>
        <v>#DIV/0!</v>
      </c>
      <c r="S504" s="124">
        <v>24</v>
      </c>
      <c r="T504" s="68">
        <f t="shared" si="169"/>
        <v>0</v>
      </c>
      <c r="U504" s="124">
        <v>0</v>
      </c>
      <c r="V504" s="284"/>
      <c r="W504" s="124">
        <v>0</v>
      </c>
      <c r="X504" s="124">
        <v>2</v>
      </c>
      <c r="Y504" s="68">
        <f t="shared" ref="Y504:Y535" si="171">W504/X504</f>
        <v>0</v>
      </c>
      <c r="Z504" s="124">
        <v>5</v>
      </c>
      <c r="AA504" s="284"/>
    </row>
    <row r="505" spans="9:27">
      <c r="I505" s="57" t="str">
        <f t="shared" si="165"/>
        <v>MBI HSAllDec-12</v>
      </c>
      <c r="J505" s="76" t="str">
        <f t="shared" si="166"/>
        <v>MBI HSAll41244</v>
      </c>
      <c r="K505" s="57" t="s">
        <v>364</v>
      </c>
      <c r="L505" s="73">
        <v>41244</v>
      </c>
      <c r="M505" s="124"/>
      <c r="N505" s="124"/>
      <c r="O505" s="68" t="e">
        <f t="shared" si="168"/>
        <v>#DIV/0!</v>
      </c>
      <c r="P505" s="124"/>
      <c r="Q505" s="124"/>
      <c r="R505" s="68" t="e">
        <f t="shared" si="170"/>
        <v>#DIV/0!</v>
      </c>
      <c r="S505" s="124"/>
      <c r="T505" s="68" t="e">
        <f t="shared" si="169"/>
        <v>#DIV/0!</v>
      </c>
      <c r="U505" s="124"/>
      <c r="V505" s="284"/>
      <c r="W505" s="124"/>
      <c r="X505" s="124"/>
      <c r="Y505" s="68" t="e">
        <f t="shared" si="171"/>
        <v>#DIV/0!</v>
      </c>
      <c r="Z505" s="124"/>
      <c r="AA505" s="284"/>
    </row>
    <row r="506" spans="9:27">
      <c r="I506" s="57" t="str">
        <f t="shared" si="165"/>
        <v>MBI HSTIPDec-12</v>
      </c>
      <c r="J506" s="76" t="str">
        <f t="shared" si="166"/>
        <v>MBI HSTIP41244</v>
      </c>
      <c r="K506" s="57" t="s">
        <v>363</v>
      </c>
      <c r="L506" s="73">
        <v>41244</v>
      </c>
      <c r="M506" s="124"/>
      <c r="N506" s="124"/>
      <c r="O506" s="68" t="e">
        <f t="shared" si="168"/>
        <v>#DIV/0!</v>
      </c>
      <c r="P506" s="124"/>
      <c r="Q506" s="124"/>
      <c r="R506" s="68" t="e">
        <f t="shared" si="170"/>
        <v>#DIV/0!</v>
      </c>
      <c r="S506" s="124"/>
      <c r="T506" s="68" t="e">
        <f t="shared" si="169"/>
        <v>#DIV/0!</v>
      </c>
      <c r="U506" s="124"/>
      <c r="V506" s="284"/>
      <c r="W506" s="124"/>
      <c r="X506" s="124"/>
      <c r="Y506" s="68" t="e">
        <f t="shared" si="171"/>
        <v>#DIV/0!</v>
      </c>
      <c r="Z506" s="124"/>
      <c r="AA506" s="284"/>
    </row>
    <row r="507" spans="9:27">
      <c r="I507" s="57" t="str">
        <f t="shared" si="165"/>
        <v>MD Family ResourcesAllDec-12</v>
      </c>
      <c r="J507" s="76" t="str">
        <f t="shared" si="166"/>
        <v>MD Family ResourcesAll41244</v>
      </c>
      <c r="K507" s="57" t="s">
        <v>510</v>
      </c>
      <c r="L507" s="73">
        <v>41244</v>
      </c>
      <c r="M507" s="124">
        <v>3</v>
      </c>
      <c r="N507" s="124">
        <v>3</v>
      </c>
      <c r="O507" s="68">
        <f t="shared" si="168"/>
        <v>1</v>
      </c>
      <c r="P507" s="124"/>
      <c r="Q507" s="124"/>
      <c r="R507" s="68" t="e">
        <f t="shared" si="170"/>
        <v>#DIV/0!</v>
      </c>
      <c r="S507" s="124"/>
      <c r="T507" s="68" t="e">
        <f t="shared" si="169"/>
        <v>#DIV/0!</v>
      </c>
      <c r="U507" s="124"/>
      <c r="V507" s="284"/>
      <c r="W507" s="124"/>
      <c r="X507" s="124"/>
      <c r="Y507" s="68" t="e">
        <f t="shared" si="171"/>
        <v>#DIV/0!</v>
      </c>
      <c r="Z507" s="124"/>
      <c r="AA507" s="284"/>
    </row>
    <row r="508" spans="9:27">
      <c r="I508" s="57" t="str">
        <f t="shared" si="165"/>
        <v>MD Family ResourcesTF-CBTDec-12</v>
      </c>
      <c r="J508" s="76" t="str">
        <f t="shared" si="166"/>
        <v>MD Family ResourcesTF-CBT41244</v>
      </c>
      <c r="K508" s="57" t="s">
        <v>509</v>
      </c>
      <c r="L508" s="73">
        <v>41244</v>
      </c>
      <c r="M508" s="124">
        <v>3</v>
      </c>
      <c r="N508" s="124">
        <v>3</v>
      </c>
      <c r="O508" s="68">
        <f t="shared" si="168"/>
        <v>1</v>
      </c>
      <c r="P508" s="124"/>
      <c r="Q508" s="124"/>
      <c r="R508" s="68" t="e">
        <f t="shared" si="170"/>
        <v>#DIV/0!</v>
      </c>
      <c r="S508" s="124"/>
      <c r="T508" s="68" t="e">
        <f t="shared" si="169"/>
        <v>#DIV/0!</v>
      </c>
      <c r="U508" s="124"/>
      <c r="V508" s="284"/>
      <c r="W508" s="124"/>
      <c r="X508" s="124"/>
      <c r="Y508" s="68" t="e">
        <f t="shared" si="171"/>
        <v>#DIV/0!</v>
      </c>
      <c r="Z508" s="124"/>
      <c r="AA508" s="284"/>
    </row>
    <row r="509" spans="9:27">
      <c r="I509" s="57" t="str">
        <f t="shared" si="165"/>
        <v>PASSAllDec-12</v>
      </c>
      <c r="J509" s="76" t="str">
        <f t="shared" si="166"/>
        <v>PASSAll41244</v>
      </c>
      <c r="K509" s="57" t="s">
        <v>342</v>
      </c>
      <c r="L509" s="73">
        <v>41244</v>
      </c>
      <c r="M509" s="124">
        <v>5</v>
      </c>
      <c r="N509" s="124">
        <v>5</v>
      </c>
      <c r="O509" s="68">
        <f t="shared" si="168"/>
        <v>1</v>
      </c>
      <c r="P509" s="124">
        <v>18</v>
      </c>
      <c r="Q509" s="124">
        <v>29</v>
      </c>
      <c r="R509" s="68">
        <f t="shared" si="170"/>
        <v>0.62068965517241381</v>
      </c>
      <c r="S509" s="124">
        <v>25</v>
      </c>
      <c r="T509" s="68">
        <f t="shared" si="169"/>
        <v>1.1599999999999999</v>
      </c>
      <c r="U509" s="124"/>
      <c r="V509" s="284"/>
      <c r="W509" s="124">
        <v>0</v>
      </c>
      <c r="X509" s="124">
        <v>1</v>
      </c>
      <c r="Y509" s="68">
        <f t="shared" si="171"/>
        <v>0</v>
      </c>
      <c r="Z509" s="124"/>
      <c r="AA509" s="284"/>
    </row>
    <row r="510" spans="9:27">
      <c r="I510" s="57" t="str">
        <f t="shared" si="165"/>
        <v>PASSFFTDec-12</v>
      </c>
      <c r="J510" s="76" t="str">
        <f t="shared" si="166"/>
        <v>PASSFFT41244</v>
      </c>
      <c r="K510" s="57" t="s">
        <v>343</v>
      </c>
      <c r="L510" s="73">
        <v>41244</v>
      </c>
      <c r="M510" s="124">
        <v>5</v>
      </c>
      <c r="N510" s="124">
        <v>5</v>
      </c>
      <c r="O510" s="68">
        <f t="shared" si="168"/>
        <v>1</v>
      </c>
      <c r="P510" s="124">
        <v>18</v>
      </c>
      <c r="Q510" s="124">
        <v>29</v>
      </c>
      <c r="R510" s="68">
        <f t="shared" si="170"/>
        <v>0.62068965517241381</v>
      </c>
      <c r="S510" s="124">
        <v>25</v>
      </c>
      <c r="T510" s="68">
        <f t="shared" si="169"/>
        <v>1.1599999999999999</v>
      </c>
      <c r="U510" s="124"/>
      <c r="V510" s="284"/>
      <c r="W510" s="124">
        <v>0</v>
      </c>
      <c r="X510" s="124">
        <v>1</v>
      </c>
      <c r="Y510" s="68">
        <f t="shared" si="171"/>
        <v>0</v>
      </c>
      <c r="Z510" s="124"/>
      <c r="AA510" s="284"/>
    </row>
    <row r="511" spans="9:27">
      <c r="I511" s="57" t="str">
        <f t="shared" si="165"/>
        <v>PASSTIPDec-12</v>
      </c>
      <c r="J511" s="76" t="str">
        <f t="shared" si="166"/>
        <v>PASSTIP41244</v>
      </c>
      <c r="K511" s="57" t="s">
        <v>344</v>
      </c>
      <c r="L511" s="73">
        <v>41244</v>
      </c>
      <c r="M511" s="124"/>
      <c r="N511" s="124"/>
      <c r="O511" s="68" t="e">
        <f t="shared" si="168"/>
        <v>#DIV/0!</v>
      </c>
      <c r="P511" s="124"/>
      <c r="Q511" s="124"/>
      <c r="R511" s="68" t="e">
        <f t="shared" si="170"/>
        <v>#DIV/0!</v>
      </c>
      <c r="S511" s="124"/>
      <c r="T511" s="68" t="e">
        <f t="shared" si="169"/>
        <v>#DIV/0!</v>
      </c>
      <c r="U511" s="124"/>
      <c r="V511" s="284"/>
      <c r="W511" s="124"/>
      <c r="X511" s="124"/>
      <c r="Y511" s="68" t="e">
        <f t="shared" si="171"/>
        <v>#DIV/0!</v>
      </c>
      <c r="Z511" s="124"/>
      <c r="AA511" s="284"/>
    </row>
    <row r="512" spans="9:27">
      <c r="I512" s="57" t="str">
        <f t="shared" si="165"/>
        <v>PIECEAllDec-12</v>
      </c>
      <c r="J512" s="76" t="str">
        <f t="shared" si="166"/>
        <v>PIECEAll41244</v>
      </c>
      <c r="K512" s="57" t="s">
        <v>345</v>
      </c>
      <c r="L512" s="73">
        <v>41244</v>
      </c>
      <c r="M512" s="124">
        <v>3.3</v>
      </c>
      <c r="N512" s="124">
        <v>3.3</v>
      </c>
      <c r="O512" s="68">
        <f t="shared" si="168"/>
        <v>1</v>
      </c>
      <c r="P512" s="124">
        <v>14</v>
      </c>
      <c r="Q512" s="124">
        <v>0</v>
      </c>
      <c r="R512" s="68"/>
      <c r="S512" s="124">
        <v>23</v>
      </c>
      <c r="T512" s="68">
        <f t="shared" si="169"/>
        <v>0</v>
      </c>
      <c r="U512" s="124"/>
      <c r="V512" s="284"/>
      <c r="W512" s="124">
        <v>0</v>
      </c>
      <c r="X512" s="124">
        <v>0</v>
      </c>
      <c r="Y512" s="68" t="e">
        <f t="shared" si="171"/>
        <v>#DIV/0!</v>
      </c>
      <c r="Z512" s="124"/>
      <c r="AA512" s="284"/>
    </row>
    <row r="513" spans="9:27">
      <c r="I513" s="57" t="str">
        <f t="shared" si="165"/>
        <v>PIECECPP-FVDec-12</v>
      </c>
      <c r="J513" s="76" t="str">
        <f t="shared" si="166"/>
        <v>PIECECPP-FV41244</v>
      </c>
      <c r="K513" s="57" t="s">
        <v>346</v>
      </c>
      <c r="L513" s="73">
        <v>41244</v>
      </c>
      <c r="M513" s="124"/>
      <c r="N513" s="124"/>
      <c r="O513" s="68" t="e">
        <f t="shared" si="168"/>
        <v>#DIV/0!</v>
      </c>
      <c r="P513" s="124"/>
      <c r="Q513" s="124"/>
      <c r="R513" s="68" t="e">
        <f t="shared" ref="R513:R518" si="172">P513/Q513</f>
        <v>#DIV/0!</v>
      </c>
      <c r="S513" s="124"/>
      <c r="T513" s="68" t="e">
        <f t="shared" si="169"/>
        <v>#DIV/0!</v>
      </c>
      <c r="U513" s="124"/>
      <c r="V513" s="284"/>
      <c r="W513" s="124"/>
      <c r="X513" s="124"/>
      <c r="Y513" s="68" t="e">
        <f t="shared" si="171"/>
        <v>#DIV/0!</v>
      </c>
      <c r="Z513" s="124"/>
      <c r="AA513" s="284"/>
    </row>
    <row r="514" spans="9:27">
      <c r="I514" s="57" t="str">
        <f t="shared" si="165"/>
        <v>PIECEPCITDec-12</v>
      </c>
      <c r="J514" s="76" t="str">
        <f t="shared" si="166"/>
        <v>PIECEPCIT41244</v>
      </c>
      <c r="K514" s="57" t="s">
        <v>347</v>
      </c>
      <c r="L514" s="73">
        <v>41244</v>
      </c>
      <c r="M514" s="124">
        <v>3.3</v>
      </c>
      <c r="N514" s="124">
        <v>3.3</v>
      </c>
      <c r="O514" s="68">
        <f t="shared" si="168"/>
        <v>1</v>
      </c>
      <c r="P514" s="124">
        <v>14</v>
      </c>
      <c r="Q514" s="124"/>
      <c r="R514" s="68" t="e">
        <f t="shared" si="172"/>
        <v>#DIV/0!</v>
      </c>
      <c r="S514" s="124">
        <v>23</v>
      </c>
      <c r="T514" s="68">
        <f t="shared" si="169"/>
        <v>0</v>
      </c>
      <c r="U514" s="124"/>
      <c r="V514" s="284"/>
      <c r="W514" s="124">
        <v>0</v>
      </c>
      <c r="X514" s="124">
        <v>0</v>
      </c>
      <c r="Y514" s="68" t="e">
        <f t="shared" si="171"/>
        <v>#DIV/0!</v>
      </c>
      <c r="Z514" s="124"/>
      <c r="AA514" s="284"/>
    </row>
    <row r="515" spans="9:27">
      <c r="I515" s="57" t="str">
        <f t="shared" si="165"/>
        <v>RiversideA-CRADec-12</v>
      </c>
      <c r="J515" s="76" t="str">
        <f t="shared" si="166"/>
        <v>RiversideA-CRA41244</v>
      </c>
      <c r="K515" s="57" t="s">
        <v>361</v>
      </c>
      <c r="L515" s="73">
        <v>41244</v>
      </c>
      <c r="M515" s="124"/>
      <c r="N515" s="124"/>
      <c r="O515" s="68" t="e">
        <f t="shared" si="168"/>
        <v>#DIV/0!</v>
      </c>
      <c r="P515" s="124"/>
      <c r="Q515" s="124"/>
      <c r="R515" s="68" t="e">
        <f t="shared" si="172"/>
        <v>#DIV/0!</v>
      </c>
      <c r="S515" s="124"/>
      <c r="T515" s="68" t="e">
        <f t="shared" si="169"/>
        <v>#DIV/0!</v>
      </c>
      <c r="U515" s="124"/>
      <c r="V515" s="284"/>
      <c r="W515" s="124"/>
      <c r="X515" s="124"/>
      <c r="Y515" s="68" t="e">
        <f t="shared" si="171"/>
        <v>#DIV/0!</v>
      </c>
      <c r="Z515" s="124"/>
      <c r="AA515" s="284"/>
    </row>
    <row r="516" spans="9:27">
      <c r="I516" s="57" t="str">
        <f t="shared" si="165"/>
        <v>RiversideAllDec-12</v>
      </c>
      <c r="J516" s="76" t="str">
        <f t="shared" si="166"/>
        <v>RiversideAll41244</v>
      </c>
      <c r="K516" s="57" t="s">
        <v>362</v>
      </c>
      <c r="L516" s="73">
        <v>41244</v>
      </c>
      <c r="M516" s="124"/>
      <c r="N516" s="124"/>
      <c r="O516" s="68" t="e">
        <f t="shared" si="168"/>
        <v>#DIV/0!</v>
      </c>
      <c r="P516" s="124"/>
      <c r="Q516" s="124"/>
      <c r="R516" s="68" t="e">
        <f t="shared" si="172"/>
        <v>#DIV/0!</v>
      </c>
      <c r="S516" s="124"/>
      <c r="T516" s="68" t="e">
        <f t="shared" si="169"/>
        <v>#DIV/0!</v>
      </c>
      <c r="U516" s="124"/>
      <c r="V516" s="284"/>
      <c r="W516" s="124"/>
      <c r="X516" s="124"/>
      <c r="Y516" s="68" t="e">
        <f t="shared" si="171"/>
        <v>#DIV/0!</v>
      </c>
      <c r="Z516" s="124"/>
      <c r="AA516" s="284"/>
    </row>
    <row r="517" spans="9:27">
      <c r="I517" s="57" t="str">
        <f t="shared" si="165"/>
        <v>TFCCAllDec-12</v>
      </c>
      <c r="J517" s="76" t="str">
        <f t="shared" si="166"/>
        <v>TFCCAll41244</v>
      </c>
      <c r="K517" s="57" t="s">
        <v>366</v>
      </c>
      <c r="L517" s="73">
        <v>41244</v>
      </c>
      <c r="M517" s="124"/>
      <c r="N517" s="124"/>
      <c r="O517" s="68" t="e">
        <f t="shared" si="168"/>
        <v>#DIV/0!</v>
      </c>
      <c r="P517" s="124"/>
      <c r="Q517" s="124"/>
      <c r="R517" s="68" t="e">
        <f t="shared" si="172"/>
        <v>#DIV/0!</v>
      </c>
      <c r="S517" s="124"/>
      <c r="T517" s="68" t="e">
        <f t="shared" si="169"/>
        <v>#DIV/0!</v>
      </c>
      <c r="U517" s="124"/>
      <c r="V517" s="284"/>
      <c r="W517" s="124"/>
      <c r="X517" s="124"/>
      <c r="Y517" s="68" t="e">
        <f t="shared" si="171"/>
        <v>#DIV/0!</v>
      </c>
      <c r="Z517" s="124"/>
      <c r="AA517" s="284"/>
    </row>
    <row r="518" spans="9:27">
      <c r="I518" s="57" t="str">
        <f t="shared" si="165"/>
        <v>TFCCTIPDec-12</v>
      </c>
      <c r="J518" s="76" t="str">
        <f t="shared" si="166"/>
        <v>TFCCTIP41244</v>
      </c>
      <c r="K518" s="57" t="s">
        <v>365</v>
      </c>
      <c r="L518" s="73">
        <v>41244</v>
      </c>
      <c r="M518" s="124"/>
      <c r="N518" s="124"/>
      <c r="O518" s="68" t="e">
        <f t="shared" si="168"/>
        <v>#DIV/0!</v>
      </c>
      <c r="P518" s="124"/>
      <c r="Q518" s="124"/>
      <c r="R518" s="68" t="e">
        <f t="shared" si="172"/>
        <v>#DIV/0!</v>
      </c>
      <c r="S518" s="124"/>
      <c r="T518" s="68" t="e">
        <f t="shared" si="169"/>
        <v>#DIV/0!</v>
      </c>
      <c r="U518" s="124"/>
      <c r="V518" s="284"/>
      <c r="W518" s="124"/>
      <c r="X518" s="124"/>
      <c r="Y518" s="68" t="e">
        <f t="shared" si="171"/>
        <v>#DIV/0!</v>
      </c>
      <c r="Z518" s="124"/>
      <c r="AA518" s="284"/>
    </row>
    <row r="519" spans="9:27">
      <c r="I519" s="57" t="str">
        <f t="shared" si="165"/>
        <v>UniversalAllDec-12</v>
      </c>
      <c r="J519" s="76" t="str">
        <f t="shared" si="166"/>
        <v>UniversalAll41244</v>
      </c>
      <c r="K519" s="57" t="s">
        <v>348</v>
      </c>
      <c r="L519" s="73">
        <v>41244</v>
      </c>
      <c r="M519" s="124">
        <v>1</v>
      </c>
      <c r="N519" s="124">
        <v>1</v>
      </c>
      <c r="O519" s="68">
        <f t="shared" si="168"/>
        <v>1</v>
      </c>
      <c r="P519" s="124">
        <v>0</v>
      </c>
      <c r="Q519" s="124"/>
      <c r="R519" s="68"/>
      <c r="S519" s="124">
        <v>0</v>
      </c>
      <c r="T519" s="68" t="e">
        <f t="shared" si="169"/>
        <v>#DIV/0!</v>
      </c>
      <c r="U519" s="124"/>
      <c r="V519" s="284"/>
      <c r="W519" s="124"/>
      <c r="X519" s="124"/>
      <c r="Y519" s="68" t="e">
        <f t="shared" si="171"/>
        <v>#DIV/0!</v>
      </c>
      <c r="Z519" s="124"/>
      <c r="AA519" s="284"/>
    </row>
    <row r="520" spans="9:27">
      <c r="I520" s="57" t="str">
        <f t="shared" si="165"/>
        <v>UniversalCPP-FVDec-12</v>
      </c>
      <c r="J520" s="76" t="str">
        <f t="shared" si="166"/>
        <v>UniversalCPP-FV41244</v>
      </c>
      <c r="K520" s="56" t="s">
        <v>350</v>
      </c>
      <c r="L520" s="73">
        <v>41244</v>
      </c>
      <c r="M520" s="124"/>
      <c r="N520" s="124"/>
      <c r="O520" s="68" t="e">
        <f t="shared" si="168"/>
        <v>#DIV/0!</v>
      </c>
      <c r="P520" s="124"/>
      <c r="Q520" s="124"/>
      <c r="R520" s="68" t="e">
        <f>P520/Q520</f>
        <v>#DIV/0!</v>
      </c>
      <c r="S520" s="124"/>
      <c r="T520" s="68" t="e">
        <f t="shared" si="169"/>
        <v>#DIV/0!</v>
      </c>
      <c r="U520" s="124"/>
      <c r="V520" s="284"/>
      <c r="W520" s="124"/>
      <c r="X520" s="124"/>
      <c r="Y520" s="68" t="e">
        <f t="shared" si="171"/>
        <v>#DIV/0!</v>
      </c>
      <c r="Z520" s="124"/>
      <c r="AA520" s="284"/>
    </row>
    <row r="521" spans="9:27">
      <c r="I521" s="57" t="str">
        <f t="shared" si="165"/>
        <v>UniversalTF-CBTDec-12</v>
      </c>
      <c r="J521" s="76" t="str">
        <f t="shared" si="166"/>
        <v>UniversalTF-CBT41244</v>
      </c>
      <c r="K521" s="57" t="s">
        <v>349</v>
      </c>
      <c r="L521" s="73">
        <v>41244</v>
      </c>
      <c r="M521" s="124">
        <v>1</v>
      </c>
      <c r="N521" s="124">
        <v>1</v>
      </c>
      <c r="O521" s="68">
        <f t="shared" si="168"/>
        <v>1</v>
      </c>
      <c r="P521" s="124"/>
      <c r="Q521" s="124"/>
      <c r="R521" s="68" t="e">
        <f>P521/Q521</f>
        <v>#DIV/0!</v>
      </c>
      <c r="S521" s="124"/>
      <c r="T521" s="68" t="e">
        <f t="shared" si="169"/>
        <v>#DIV/0!</v>
      </c>
      <c r="U521" s="124"/>
      <c r="V521" s="284"/>
      <c r="W521" s="124"/>
      <c r="X521" s="124"/>
      <c r="Y521" s="68" t="e">
        <f t="shared" si="171"/>
        <v>#DIV/0!</v>
      </c>
      <c r="Z521" s="124"/>
      <c r="AA521" s="284"/>
    </row>
    <row r="522" spans="9:27">
      <c r="I522" s="57" t="str">
        <f t="shared" si="165"/>
        <v>UniversalTIPDec-12</v>
      </c>
      <c r="J522" s="76" t="str">
        <f t="shared" si="166"/>
        <v>UniversalTIP41244</v>
      </c>
      <c r="K522" s="57" t="s">
        <v>351</v>
      </c>
      <c r="L522" s="73">
        <v>41244</v>
      </c>
      <c r="M522" s="124"/>
      <c r="N522" s="124"/>
      <c r="O522" s="68" t="e">
        <f t="shared" si="168"/>
        <v>#DIV/0!</v>
      </c>
      <c r="P522" s="124"/>
      <c r="Q522" s="124"/>
      <c r="R522" s="68" t="e">
        <f>P522/Q522</f>
        <v>#DIV/0!</v>
      </c>
      <c r="S522" s="124"/>
      <c r="T522" s="68" t="e">
        <f t="shared" si="169"/>
        <v>#DIV/0!</v>
      </c>
      <c r="U522" s="124"/>
      <c r="V522" s="284"/>
      <c r="W522" s="124"/>
      <c r="X522" s="124"/>
      <c r="Y522" s="68" t="e">
        <f t="shared" si="171"/>
        <v>#DIV/0!</v>
      </c>
      <c r="Z522" s="124"/>
      <c r="AA522" s="284"/>
    </row>
    <row r="523" spans="9:27">
      <c r="I523" s="57" t="str">
        <f t="shared" si="165"/>
        <v>Youth VillagesAllDec-12</v>
      </c>
      <c r="J523" s="76" t="str">
        <f t="shared" si="166"/>
        <v>Youth VillagesAll41244</v>
      </c>
      <c r="K523" s="57" t="s">
        <v>352</v>
      </c>
      <c r="L523" s="73">
        <v>41244</v>
      </c>
      <c r="M523" s="124">
        <v>8</v>
      </c>
      <c r="N523" s="124">
        <v>13</v>
      </c>
      <c r="O523" s="68">
        <f t="shared" si="168"/>
        <v>0.61538461538461542</v>
      </c>
      <c r="P523" s="124">
        <v>38</v>
      </c>
      <c r="Q523" s="124"/>
      <c r="R523" s="68" t="e">
        <f>P523/Q523</f>
        <v>#DIV/0!</v>
      </c>
      <c r="S523" s="124">
        <v>54</v>
      </c>
      <c r="T523" s="68">
        <f t="shared" si="169"/>
        <v>0</v>
      </c>
      <c r="U523" s="124"/>
      <c r="V523" s="284"/>
      <c r="W523" s="124">
        <v>8</v>
      </c>
      <c r="X523" s="124">
        <v>12</v>
      </c>
      <c r="Y523" s="68">
        <f t="shared" si="171"/>
        <v>0.66666666666666663</v>
      </c>
      <c r="Z523" s="124"/>
      <c r="AA523" s="284">
        <v>0.85019999999999996</v>
      </c>
    </row>
    <row r="524" spans="9:27">
      <c r="I524" s="57" t="str">
        <f t="shared" si="165"/>
        <v>Youth VillagesMSTDec-12</v>
      </c>
      <c r="J524" s="76" t="str">
        <f t="shared" si="166"/>
        <v>Youth VillagesMST41244</v>
      </c>
      <c r="K524" s="57" t="s">
        <v>353</v>
      </c>
      <c r="L524" s="73">
        <v>41244</v>
      </c>
      <c r="M524" s="124">
        <v>7.4824999999999999</v>
      </c>
      <c r="N524" s="124">
        <v>8</v>
      </c>
      <c r="O524" s="68">
        <f t="shared" si="168"/>
        <v>0.93531249999999999</v>
      </c>
      <c r="P524" s="124">
        <v>33</v>
      </c>
      <c r="Q524" s="124"/>
      <c r="R524" s="68" t="e">
        <f>P524/Q524</f>
        <v>#DIV/0!</v>
      </c>
      <c r="S524" s="124">
        <v>45</v>
      </c>
      <c r="T524" s="68">
        <f t="shared" si="169"/>
        <v>0</v>
      </c>
      <c r="U524" s="124"/>
      <c r="V524" s="284">
        <v>0.84399999999999997</v>
      </c>
      <c r="W524" s="124">
        <v>8</v>
      </c>
      <c r="X524" s="124">
        <v>12</v>
      </c>
      <c r="Y524" s="68">
        <f t="shared" si="171"/>
        <v>0.66666666666666663</v>
      </c>
      <c r="Z524" s="124"/>
      <c r="AA524" s="284">
        <v>0.84399999999999997</v>
      </c>
    </row>
    <row r="525" spans="9:27">
      <c r="I525" s="57" t="str">
        <f>K525&amp;"Dec-12"</f>
        <v>Youth VillagesMST-PSBDec-12</v>
      </c>
      <c r="J525" s="76" t="str">
        <f t="shared" si="166"/>
        <v>Youth VillagesMST-PSB41244</v>
      </c>
      <c r="K525" s="57" t="s">
        <v>354</v>
      </c>
      <c r="L525" s="73">
        <v>41244</v>
      </c>
      <c r="M525" s="124">
        <v>0.51749999999999996</v>
      </c>
      <c r="N525" s="124">
        <v>5</v>
      </c>
      <c r="O525" s="68">
        <f t="shared" si="168"/>
        <v>0.10349999999999999</v>
      </c>
      <c r="P525" s="124">
        <v>5</v>
      </c>
      <c r="Q525" s="124"/>
      <c r="R525" s="68"/>
      <c r="S525" s="124">
        <v>9</v>
      </c>
      <c r="T525" s="68">
        <f t="shared" si="169"/>
        <v>0</v>
      </c>
      <c r="U525" s="124"/>
      <c r="V525" s="284">
        <v>0.96399999999999997</v>
      </c>
      <c r="W525" s="124"/>
      <c r="X525" s="124"/>
      <c r="Y525" s="68" t="e">
        <f t="shared" si="171"/>
        <v>#DIV/0!</v>
      </c>
      <c r="Z525" s="124"/>
      <c r="AA525" s="284">
        <v>0.96399999999999997</v>
      </c>
    </row>
    <row r="526" spans="9:27">
      <c r="I526" s="57" t="str">
        <f t="shared" ref="I526:I580" si="173">K526&amp;"Jan-13"</f>
        <v>Adoptions TogetherAllJan-13</v>
      </c>
      <c r="J526" s="76" t="str">
        <f t="shared" si="166"/>
        <v>Adoptions TogetherAll41275</v>
      </c>
      <c r="K526" s="57" t="s">
        <v>318</v>
      </c>
      <c r="L526" s="73">
        <v>41275</v>
      </c>
      <c r="M526" s="124">
        <v>4</v>
      </c>
      <c r="N526" s="124">
        <v>2.5</v>
      </c>
      <c r="O526" s="68">
        <f t="shared" si="168"/>
        <v>1.6</v>
      </c>
      <c r="P526" s="124"/>
      <c r="Q526" s="124"/>
      <c r="R526" s="68" t="e">
        <f>P526/Q526</f>
        <v>#DIV/0!</v>
      </c>
      <c r="S526" s="124">
        <v>14.5</v>
      </c>
      <c r="T526" s="68">
        <f t="shared" si="169"/>
        <v>0</v>
      </c>
      <c r="U526" s="124"/>
      <c r="V526" s="284"/>
      <c r="W526" s="124"/>
      <c r="X526" s="124"/>
      <c r="Y526" s="68" t="e">
        <f t="shared" si="171"/>
        <v>#DIV/0!</v>
      </c>
      <c r="Z526" s="124"/>
      <c r="AA526" s="284"/>
    </row>
    <row r="527" spans="9:27">
      <c r="I527" s="57" t="str">
        <f t="shared" si="173"/>
        <v>Adoptions TogetherCPP-FVJan-13</v>
      </c>
      <c r="J527" s="76" t="str">
        <f t="shared" si="166"/>
        <v>Adoptions TogetherCPP-FV41275</v>
      </c>
      <c r="K527" s="57" t="s">
        <v>317</v>
      </c>
      <c r="L527" s="73">
        <v>41275</v>
      </c>
      <c r="M527" s="124">
        <v>4</v>
      </c>
      <c r="N527" s="124">
        <v>2.5</v>
      </c>
      <c r="O527" s="68">
        <f t="shared" si="168"/>
        <v>1.6</v>
      </c>
      <c r="P527" s="124"/>
      <c r="Q527" s="124"/>
      <c r="R527" s="68" t="e">
        <f>P527/Q527</f>
        <v>#DIV/0!</v>
      </c>
      <c r="S527" s="124">
        <v>14.5</v>
      </c>
      <c r="T527" s="68">
        <f t="shared" si="169"/>
        <v>0</v>
      </c>
      <c r="U527" s="124"/>
      <c r="V527" s="284"/>
      <c r="W527" s="124"/>
      <c r="X527" s="124"/>
      <c r="Y527" s="68" t="e">
        <f t="shared" si="171"/>
        <v>#DIV/0!</v>
      </c>
      <c r="Z527" s="124"/>
      <c r="AA527" s="284"/>
    </row>
    <row r="528" spans="9:27">
      <c r="I528" s="57" t="str">
        <f t="shared" si="173"/>
        <v>All A-CRA ProvidersA-CRAJan-13</v>
      </c>
      <c r="J528" s="76" t="str">
        <f t="shared" si="166"/>
        <v>All A-CRA ProvidersA-CRA41275</v>
      </c>
      <c r="K528" s="57" t="s">
        <v>379</v>
      </c>
      <c r="L528" s="73">
        <v>41275</v>
      </c>
      <c r="M528" s="258">
        <v>0</v>
      </c>
      <c r="N528" s="258">
        <v>0</v>
      </c>
      <c r="O528" s="68" t="e">
        <f t="shared" si="168"/>
        <v>#DIV/0!</v>
      </c>
      <c r="P528" s="258">
        <v>0</v>
      </c>
      <c r="Q528" s="258">
        <v>0</v>
      </c>
      <c r="R528" s="68"/>
      <c r="S528" s="258">
        <v>0</v>
      </c>
      <c r="T528" s="68" t="e">
        <f t="shared" si="169"/>
        <v>#DIV/0!</v>
      </c>
      <c r="U528" s="258">
        <v>0</v>
      </c>
      <c r="V528" s="284"/>
      <c r="W528" s="258">
        <v>0</v>
      </c>
      <c r="X528" s="258">
        <v>0</v>
      </c>
      <c r="Y528" s="68" t="e">
        <f t="shared" si="171"/>
        <v>#DIV/0!</v>
      </c>
      <c r="Z528" s="258">
        <v>0</v>
      </c>
      <c r="AA528" s="284">
        <v>0</v>
      </c>
    </row>
    <row r="529" spans="9:27">
      <c r="I529" s="57" t="str">
        <f t="shared" si="173"/>
        <v>All CPP-FV ProvidersCPP-FVJan-13</v>
      </c>
      <c r="J529" s="57" t="str">
        <f t="shared" si="166"/>
        <v>All CPP-FV ProvidersCPP-FV41275</v>
      </c>
      <c r="K529" s="57" t="s">
        <v>373</v>
      </c>
      <c r="L529" s="73">
        <v>41275</v>
      </c>
      <c r="M529" s="258">
        <v>5.5</v>
      </c>
      <c r="N529" s="258">
        <v>4</v>
      </c>
      <c r="O529" s="68">
        <f t="shared" si="168"/>
        <v>1.375</v>
      </c>
      <c r="P529" s="258">
        <v>2</v>
      </c>
      <c r="Q529" s="258">
        <v>29</v>
      </c>
      <c r="R529" s="68">
        <f>P529/Q529</f>
        <v>6.8965517241379309E-2</v>
      </c>
      <c r="S529" s="258">
        <v>29</v>
      </c>
      <c r="T529" s="68">
        <f t="shared" si="169"/>
        <v>1</v>
      </c>
      <c r="U529" s="258">
        <v>0</v>
      </c>
      <c r="V529" s="284"/>
      <c r="W529" s="258">
        <v>0</v>
      </c>
      <c r="X529" s="258">
        <v>0</v>
      </c>
      <c r="Y529" s="68" t="e">
        <f t="shared" si="171"/>
        <v>#DIV/0!</v>
      </c>
      <c r="Z529" s="258">
        <v>0</v>
      </c>
      <c r="AA529" s="284">
        <v>0</v>
      </c>
    </row>
    <row r="530" spans="9:27">
      <c r="I530" s="57" t="str">
        <f t="shared" si="173"/>
        <v>All FFT ProvidersFFTJan-13</v>
      </c>
      <c r="J530" s="76" t="str">
        <f t="shared" si="166"/>
        <v>All FFT ProvidersFFT41275</v>
      </c>
      <c r="K530" s="57" t="s">
        <v>372</v>
      </c>
      <c r="L530" s="73">
        <v>41275</v>
      </c>
      <c r="M530" s="258">
        <v>16</v>
      </c>
      <c r="N530" s="258">
        <v>18</v>
      </c>
      <c r="O530" s="68">
        <f t="shared" si="168"/>
        <v>0.88888888888888884</v>
      </c>
      <c r="P530" s="258">
        <v>85</v>
      </c>
      <c r="Q530" s="258">
        <v>108</v>
      </c>
      <c r="R530" s="68">
        <f>P530/Q530</f>
        <v>0.78703703703703709</v>
      </c>
      <c r="S530" s="258">
        <v>115</v>
      </c>
      <c r="T530" s="68">
        <f t="shared" si="169"/>
        <v>0.93913043478260871</v>
      </c>
      <c r="U530" s="258">
        <v>0</v>
      </c>
      <c r="V530" s="284">
        <v>0</v>
      </c>
      <c r="W530" s="258">
        <v>5</v>
      </c>
      <c r="X530" s="258">
        <v>13</v>
      </c>
      <c r="Y530" s="68">
        <f t="shared" si="171"/>
        <v>0.38461538461538464</v>
      </c>
      <c r="Z530" s="258">
        <v>0</v>
      </c>
      <c r="AA530" s="284">
        <v>0</v>
      </c>
    </row>
    <row r="531" spans="9:27">
      <c r="I531" s="57" t="str">
        <f t="shared" si="173"/>
        <v>All MST ProvidersMSTJan-13</v>
      </c>
      <c r="J531" s="76" t="str">
        <f t="shared" si="166"/>
        <v>All MST ProvidersMST41275</v>
      </c>
      <c r="K531" s="57" t="s">
        <v>374</v>
      </c>
      <c r="L531" s="73">
        <v>41275</v>
      </c>
      <c r="M531" s="258">
        <v>6.5</v>
      </c>
      <c r="N531" s="258">
        <v>8</v>
      </c>
      <c r="O531" s="68">
        <f t="shared" si="168"/>
        <v>0.8125</v>
      </c>
      <c r="P531" s="258">
        <v>29</v>
      </c>
      <c r="Q531" s="258">
        <v>0</v>
      </c>
      <c r="R531" s="68"/>
      <c r="S531" s="258">
        <v>45</v>
      </c>
      <c r="T531" s="68">
        <f t="shared" si="169"/>
        <v>0</v>
      </c>
      <c r="U531" s="258">
        <v>0</v>
      </c>
      <c r="V531" s="284">
        <v>0.84399999999999997</v>
      </c>
      <c r="W531" s="258">
        <v>3</v>
      </c>
      <c r="X531" s="258">
        <v>5</v>
      </c>
      <c r="Y531" s="68">
        <f t="shared" si="171"/>
        <v>0.6</v>
      </c>
      <c r="Z531" s="258">
        <v>0</v>
      </c>
      <c r="AA531" s="284">
        <v>0</v>
      </c>
    </row>
    <row r="532" spans="9:27">
      <c r="I532" s="57" t="str">
        <f t="shared" si="173"/>
        <v>All MST-PSB ProvidersMST-PSBJan-13</v>
      </c>
      <c r="J532" s="76" t="str">
        <f t="shared" si="166"/>
        <v>All MST-PSB ProvidersMST-PSB41275</v>
      </c>
      <c r="K532" s="57" t="s">
        <v>375</v>
      </c>
      <c r="L532" s="73">
        <v>41275</v>
      </c>
      <c r="M532" s="258">
        <v>0.75</v>
      </c>
      <c r="N532" s="258">
        <v>5</v>
      </c>
      <c r="O532" s="68">
        <f t="shared" si="168"/>
        <v>0.15</v>
      </c>
      <c r="P532" s="258">
        <v>5</v>
      </c>
      <c r="Q532" s="258">
        <v>0</v>
      </c>
      <c r="R532" s="68" t="e">
        <f>P532/Q532</f>
        <v>#DIV/0!</v>
      </c>
      <c r="S532" s="258">
        <v>9</v>
      </c>
      <c r="T532" s="68">
        <f t="shared" si="169"/>
        <v>0</v>
      </c>
      <c r="U532" s="258">
        <v>0</v>
      </c>
      <c r="V532" s="284">
        <v>0.96399999999999997</v>
      </c>
      <c r="W532" s="258">
        <v>0</v>
      </c>
      <c r="X532" s="258">
        <v>0</v>
      </c>
      <c r="Y532" s="68" t="e">
        <f t="shared" si="171"/>
        <v>#DIV/0!</v>
      </c>
      <c r="Z532" s="258">
        <v>0</v>
      </c>
      <c r="AA532" s="284">
        <v>0</v>
      </c>
    </row>
    <row r="533" spans="9:27">
      <c r="I533" s="57" t="str">
        <f t="shared" si="173"/>
        <v>All PCIT ProvidersPCITJan-13</v>
      </c>
      <c r="J533" s="76" t="str">
        <f t="shared" si="166"/>
        <v>All PCIT ProvidersPCIT41275</v>
      </c>
      <c r="K533" s="57" t="s">
        <v>376</v>
      </c>
      <c r="L533" s="73">
        <v>41275</v>
      </c>
      <c r="M533" s="258">
        <v>7.3</v>
      </c>
      <c r="N533" s="258">
        <v>7.3</v>
      </c>
      <c r="O533" s="68">
        <f t="shared" si="168"/>
        <v>1</v>
      </c>
      <c r="P533" s="258">
        <v>24</v>
      </c>
      <c r="Q533" s="258">
        <v>47</v>
      </c>
      <c r="R533" s="68"/>
      <c r="S533" s="258">
        <v>47</v>
      </c>
      <c r="T533" s="68">
        <f t="shared" si="169"/>
        <v>1</v>
      </c>
      <c r="U533" s="258">
        <v>4</v>
      </c>
      <c r="V533" s="284"/>
      <c r="W533" s="258">
        <v>0</v>
      </c>
      <c r="X533" s="258">
        <v>4</v>
      </c>
      <c r="Y533" s="68">
        <f t="shared" si="171"/>
        <v>0</v>
      </c>
      <c r="Z533" s="258">
        <v>3</v>
      </c>
      <c r="AA533" s="284">
        <v>0</v>
      </c>
    </row>
    <row r="534" spans="9:27">
      <c r="I534" s="57" t="str">
        <f t="shared" si="173"/>
        <v>All TF-CBT ProvidersTF-CBTJan-13</v>
      </c>
      <c r="J534" s="76" t="str">
        <f t="shared" ref="J534:J597" si="174">K534&amp;L534</f>
        <v>All TF-CBT ProvidersTF-CBT41275</v>
      </c>
      <c r="K534" s="57" t="s">
        <v>377</v>
      </c>
      <c r="L534" s="73">
        <v>41275</v>
      </c>
      <c r="M534" s="258">
        <v>19</v>
      </c>
      <c r="N534" s="258">
        <v>15</v>
      </c>
      <c r="O534" s="68">
        <f t="shared" si="168"/>
        <v>1.2666666666666666</v>
      </c>
      <c r="P534" s="258">
        <v>0</v>
      </c>
      <c r="Q534" s="258">
        <v>17</v>
      </c>
      <c r="R534" s="68"/>
      <c r="S534" s="258">
        <v>74.5</v>
      </c>
      <c r="T534" s="68">
        <f t="shared" si="169"/>
        <v>0.22818791946308725</v>
      </c>
      <c r="U534" s="258">
        <v>0</v>
      </c>
      <c r="V534" s="284"/>
      <c r="W534" s="258">
        <v>0</v>
      </c>
      <c r="X534" s="258">
        <v>0</v>
      </c>
      <c r="Y534" s="68" t="e">
        <f t="shared" si="171"/>
        <v>#DIV/0!</v>
      </c>
      <c r="Z534" s="258">
        <v>0</v>
      </c>
      <c r="AA534" s="284">
        <v>0</v>
      </c>
    </row>
    <row r="535" spans="9:27">
      <c r="I535" s="57" t="str">
        <f t="shared" si="173"/>
        <v>All TIP ProvidersTIPJan-13</v>
      </c>
      <c r="J535" s="76" t="str">
        <f t="shared" si="174"/>
        <v>All TIP ProvidersTIP41275</v>
      </c>
      <c r="K535" s="57" t="s">
        <v>378</v>
      </c>
      <c r="L535" s="73">
        <v>41275</v>
      </c>
      <c r="M535" s="258">
        <v>0</v>
      </c>
      <c r="N535" s="258">
        <v>0</v>
      </c>
      <c r="O535" s="68" t="e">
        <f t="shared" si="168"/>
        <v>#DIV/0!</v>
      </c>
      <c r="P535" s="258">
        <v>0</v>
      </c>
      <c r="Q535" s="258">
        <v>0</v>
      </c>
      <c r="R535" s="68"/>
      <c r="S535" s="258">
        <v>0</v>
      </c>
      <c r="T535" s="68" t="e">
        <f t="shared" si="169"/>
        <v>#DIV/0!</v>
      </c>
      <c r="U535" s="124">
        <v>0</v>
      </c>
      <c r="V535" s="284"/>
      <c r="W535" s="258">
        <v>0</v>
      </c>
      <c r="X535" s="258">
        <v>0</v>
      </c>
      <c r="Y535" s="68" t="e">
        <f t="shared" si="171"/>
        <v>#DIV/0!</v>
      </c>
      <c r="Z535" s="124"/>
      <c r="AA535" s="284">
        <v>0</v>
      </c>
    </row>
    <row r="536" spans="9:27">
      <c r="I536" s="57" t="str">
        <f t="shared" si="173"/>
        <v>AllAllJan-13</v>
      </c>
      <c r="J536" s="76" t="str">
        <f t="shared" si="174"/>
        <v>AllAll41275</v>
      </c>
      <c r="K536" s="57" t="s">
        <v>367</v>
      </c>
      <c r="L536" s="73">
        <v>41275</v>
      </c>
      <c r="M536" s="124">
        <v>55.05</v>
      </c>
      <c r="N536" s="124">
        <v>57.3</v>
      </c>
      <c r="O536" s="68">
        <f t="shared" si="168"/>
        <v>0.96073298429319376</v>
      </c>
      <c r="P536" s="124">
        <v>145</v>
      </c>
      <c r="Q536" s="124">
        <v>201</v>
      </c>
      <c r="R536" s="68">
        <f t="shared" ref="R536:R567" si="175">P536/Q536</f>
        <v>0.72139303482587069</v>
      </c>
      <c r="S536" s="124">
        <v>319.5</v>
      </c>
      <c r="T536" s="68">
        <f t="shared" si="169"/>
        <v>0.62910798122065725</v>
      </c>
      <c r="U536" s="124">
        <v>4</v>
      </c>
      <c r="V536" s="284"/>
      <c r="W536" s="124">
        <v>8</v>
      </c>
      <c r="X536" s="124">
        <v>22</v>
      </c>
      <c r="Y536" s="68">
        <f t="shared" ref="Y536:Y538" si="176">W536/X536</f>
        <v>0.36363636363636365</v>
      </c>
      <c r="Z536" s="124">
        <v>3</v>
      </c>
      <c r="AA536" s="284" t="e">
        <v>#DIV/0!</v>
      </c>
    </row>
    <row r="537" spans="9:27">
      <c r="I537" s="57" t="str">
        <f t="shared" si="173"/>
        <v>Community ConnectionsAllJan-13</v>
      </c>
      <c r="J537" s="76" t="str">
        <f t="shared" si="174"/>
        <v>Community ConnectionsAll41275</v>
      </c>
      <c r="K537" s="57" t="s">
        <v>319</v>
      </c>
      <c r="L537" s="73">
        <v>41275</v>
      </c>
      <c r="M537" s="124">
        <v>10</v>
      </c>
      <c r="N537" s="124">
        <v>8</v>
      </c>
      <c r="O537" s="68">
        <f t="shared" si="168"/>
        <v>1.25</v>
      </c>
      <c r="P537" s="124">
        <v>11</v>
      </c>
      <c r="Q537" s="124">
        <v>20</v>
      </c>
      <c r="R537" s="68">
        <f t="shared" si="175"/>
        <v>0.55000000000000004</v>
      </c>
      <c r="S537" s="124">
        <v>40</v>
      </c>
      <c r="T537" s="68">
        <f t="shared" si="169"/>
        <v>0.5</v>
      </c>
      <c r="U537" s="124">
        <v>0</v>
      </c>
      <c r="V537" s="284"/>
      <c r="W537" s="124">
        <v>1</v>
      </c>
      <c r="X537" s="124">
        <v>2</v>
      </c>
      <c r="Y537" s="68">
        <f t="shared" si="176"/>
        <v>0.5</v>
      </c>
      <c r="Z537" s="124">
        <v>0</v>
      </c>
      <c r="AA537" s="284">
        <v>0</v>
      </c>
    </row>
    <row r="538" spans="9:27">
      <c r="I538" s="57" t="str">
        <f t="shared" si="173"/>
        <v>Community ConnectionsFFTJan-13</v>
      </c>
      <c r="J538" s="204" t="str">
        <f t="shared" si="174"/>
        <v>Community ConnectionsFFT41275</v>
      </c>
      <c r="K538" s="57" t="s">
        <v>321</v>
      </c>
      <c r="L538" s="73">
        <v>41275</v>
      </c>
      <c r="M538" s="124">
        <v>4</v>
      </c>
      <c r="N538" s="124">
        <v>4</v>
      </c>
      <c r="O538" s="68">
        <f t="shared" si="168"/>
        <v>1</v>
      </c>
      <c r="P538" s="124">
        <v>11</v>
      </c>
      <c r="Q538" s="124">
        <v>20</v>
      </c>
      <c r="R538" s="68">
        <f t="shared" si="175"/>
        <v>0.55000000000000004</v>
      </c>
      <c r="S538" s="124">
        <v>20</v>
      </c>
      <c r="T538" s="68">
        <f t="shared" si="169"/>
        <v>1</v>
      </c>
      <c r="U538" s="124"/>
      <c r="V538" s="284"/>
      <c r="W538" s="124">
        <v>1</v>
      </c>
      <c r="X538" s="124">
        <v>2</v>
      </c>
      <c r="Y538" s="68">
        <f t="shared" si="176"/>
        <v>0.5</v>
      </c>
      <c r="Z538" s="124"/>
      <c r="AA538" s="284"/>
    </row>
    <row r="539" spans="9:27">
      <c r="I539" s="57" t="str">
        <f t="shared" si="173"/>
        <v>Community ConnectionsTF-CBTJan-13</v>
      </c>
      <c r="J539" s="76" t="str">
        <f t="shared" si="174"/>
        <v>Community ConnectionsTF-CBT41275</v>
      </c>
      <c r="K539" s="57" t="s">
        <v>320</v>
      </c>
      <c r="L539" s="73">
        <v>41275</v>
      </c>
      <c r="M539" s="124">
        <v>6</v>
      </c>
      <c r="N539" s="124">
        <v>4</v>
      </c>
      <c r="O539" s="68">
        <f t="shared" si="168"/>
        <v>1.5</v>
      </c>
      <c r="P539" s="124"/>
      <c r="Q539" s="124"/>
      <c r="R539" s="68" t="e">
        <f t="shared" si="175"/>
        <v>#DIV/0!</v>
      </c>
      <c r="S539" s="124">
        <v>20</v>
      </c>
      <c r="T539" s="68">
        <f t="shared" si="169"/>
        <v>0</v>
      </c>
      <c r="U539" s="124"/>
      <c r="V539" s="284"/>
      <c r="W539" s="124"/>
      <c r="X539" s="124"/>
      <c r="Y539" s="68">
        <v>0</v>
      </c>
      <c r="Z539" s="124"/>
      <c r="AA539" s="284"/>
    </row>
    <row r="540" spans="9:27">
      <c r="I540" s="57" t="str">
        <f t="shared" si="173"/>
        <v>Community ConnectionsTIPJan-13</v>
      </c>
      <c r="J540" s="204" t="str">
        <f t="shared" si="174"/>
        <v>Community ConnectionsTIP41275</v>
      </c>
      <c r="K540" s="57" t="s">
        <v>322</v>
      </c>
      <c r="L540" s="73">
        <v>41275</v>
      </c>
      <c r="M540" s="124"/>
      <c r="N540" s="124"/>
      <c r="O540" s="68" t="e">
        <f t="shared" si="168"/>
        <v>#DIV/0!</v>
      </c>
      <c r="P540" s="124"/>
      <c r="Q540" s="124"/>
      <c r="R540" s="68" t="e">
        <f t="shared" si="175"/>
        <v>#DIV/0!</v>
      </c>
      <c r="S540" s="124"/>
      <c r="T540" s="68" t="e">
        <f t="shared" si="169"/>
        <v>#DIV/0!</v>
      </c>
      <c r="U540" s="124"/>
      <c r="V540" s="284"/>
      <c r="W540" s="124"/>
      <c r="X540" s="124"/>
      <c r="Y540" s="68" t="e">
        <f t="shared" ref="Y540:Y571" si="177">W540/X540</f>
        <v>#DIV/0!</v>
      </c>
      <c r="Z540" s="124"/>
      <c r="AA540" s="284"/>
    </row>
    <row r="541" spans="9:27">
      <c r="I541" s="57" t="str">
        <f t="shared" si="173"/>
        <v>Federal CityA-CRAJan-13</v>
      </c>
      <c r="J541" s="76" t="str">
        <f t="shared" si="174"/>
        <v>Federal CityA-CRA41275</v>
      </c>
      <c r="K541" s="57" t="s">
        <v>360</v>
      </c>
      <c r="L541" s="73">
        <v>41275</v>
      </c>
      <c r="M541" s="124"/>
      <c r="N541" s="124"/>
      <c r="O541" s="68" t="e">
        <f t="shared" si="168"/>
        <v>#DIV/0!</v>
      </c>
      <c r="P541" s="124"/>
      <c r="Q541" s="124"/>
      <c r="R541" s="68" t="e">
        <f t="shared" si="175"/>
        <v>#DIV/0!</v>
      </c>
      <c r="S541" s="124"/>
      <c r="T541" s="68" t="e">
        <f t="shared" si="169"/>
        <v>#DIV/0!</v>
      </c>
      <c r="U541" s="124"/>
      <c r="V541" s="284"/>
      <c r="W541" s="124"/>
      <c r="X541" s="124"/>
      <c r="Y541" s="68" t="e">
        <f t="shared" si="177"/>
        <v>#DIV/0!</v>
      </c>
      <c r="Z541" s="124"/>
      <c r="AA541" s="284"/>
    </row>
    <row r="542" spans="9:27">
      <c r="I542" s="57" t="str">
        <f t="shared" si="173"/>
        <v>Federal CityAllJan-13</v>
      </c>
      <c r="J542" s="76" t="str">
        <f t="shared" si="174"/>
        <v>Federal CityAll41275</v>
      </c>
      <c r="K542" s="57" t="s">
        <v>359</v>
      </c>
      <c r="L542" s="73">
        <v>41275</v>
      </c>
      <c r="M542" s="124"/>
      <c r="N542" s="124"/>
      <c r="O542" s="68" t="e">
        <f t="shared" si="168"/>
        <v>#DIV/0!</v>
      </c>
      <c r="P542" s="124"/>
      <c r="Q542" s="124"/>
      <c r="R542" s="68" t="e">
        <f t="shared" si="175"/>
        <v>#DIV/0!</v>
      </c>
      <c r="S542" s="124"/>
      <c r="T542" s="68" t="e">
        <f t="shared" si="169"/>
        <v>#DIV/0!</v>
      </c>
      <c r="U542" s="124"/>
      <c r="V542" s="284"/>
      <c r="W542" s="124"/>
      <c r="X542" s="124"/>
      <c r="Y542" s="68" t="e">
        <f t="shared" si="177"/>
        <v>#DIV/0!</v>
      </c>
      <c r="Z542" s="124"/>
      <c r="AA542" s="284"/>
    </row>
    <row r="543" spans="9:27">
      <c r="I543" s="57" t="str">
        <f t="shared" si="173"/>
        <v>First Home CareAllJan-13</v>
      </c>
      <c r="J543" s="76" t="str">
        <f t="shared" si="174"/>
        <v>First Home CareAll41275</v>
      </c>
      <c r="K543" s="57" t="s">
        <v>323</v>
      </c>
      <c r="L543" s="73">
        <v>41275</v>
      </c>
      <c r="M543" s="124">
        <v>9</v>
      </c>
      <c r="N543" s="124">
        <v>9</v>
      </c>
      <c r="O543" s="68">
        <f t="shared" ref="O543:O606" si="178">M543/N543</f>
        <v>1</v>
      </c>
      <c r="P543" s="124">
        <v>27</v>
      </c>
      <c r="Q543" s="124">
        <v>24</v>
      </c>
      <c r="R543" s="68">
        <f t="shared" si="175"/>
        <v>1.125</v>
      </c>
      <c r="S543" s="124">
        <v>51.5</v>
      </c>
      <c r="T543" s="68">
        <f t="shared" ref="T543:T606" si="179">Q543/S543</f>
        <v>0.46601941747572817</v>
      </c>
      <c r="U543" s="124"/>
      <c r="V543" s="284"/>
      <c r="W543" s="124">
        <v>1</v>
      </c>
      <c r="X543" s="124">
        <v>2</v>
      </c>
      <c r="Y543" s="68">
        <f t="shared" si="177"/>
        <v>0.5</v>
      </c>
      <c r="Z543" s="260"/>
      <c r="AA543" s="284">
        <v>0</v>
      </c>
    </row>
    <row r="544" spans="9:27">
      <c r="I544" s="57" t="str">
        <f t="shared" si="173"/>
        <v>First Home CareFFTJan-13</v>
      </c>
      <c r="J544" s="76" t="str">
        <f t="shared" si="174"/>
        <v>First Home CareFFT41275</v>
      </c>
      <c r="K544" s="57" t="s">
        <v>325</v>
      </c>
      <c r="L544" s="73">
        <v>41275</v>
      </c>
      <c r="M544" s="124">
        <v>3</v>
      </c>
      <c r="N544" s="124">
        <v>5</v>
      </c>
      <c r="O544" s="68">
        <f t="shared" si="178"/>
        <v>0.6</v>
      </c>
      <c r="P544" s="124">
        <v>27</v>
      </c>
      <c r="Q544" s="124">
        <v>24</v>
      </c>
      <c r="R544" s="68">
        <f t="shared" si="175"/>
        <v>1.125</v>
      </c>
      <c r="S544" s="124">
        <v>24</v>
      </c>
      <c r="T544" s="68">
        <f t="shared" si="179"/>
        <v>1</v>
      </c>
      <c r="U544" s="258"/>
      <c r="V544" s="284"/>
      <c r="W544" s="124">
        <v>1</v>
      </c>
      <c r="X544" s="124">
        <v>2</v>
      </c>
      <c r="Y544" s="68">
        <f t="shared" si="177"/>
        <v>0.5</v>
      </c>
      <c r="Z544" s="124"/>
      <c r="AA544" s="284"/>
    </row>
    <row r="545" spans="9:27">
      <c r="I545" s="57" t="str">
        <f t="shared" si="173"/>
        <v>First Home CareTF-CBTJan-13</v>
      </c>
      <c r="J545" s="76" t="str">
        <f t="shared" si="174"/>
        <v>First Home CareTF-CBT41275</v>
      </c>
      <c r="K545" s="57" t="s">
        <v>324</v>
      </c>
      <c r="L545" s="73">
        <v>41275</v>
      </c>
      <c r="M545" s="124">
        <v>6</v>
      </c>
      <c r="N545" s="124">
        <v>4</v>
      </c>
      <c r="O545" s="68">
        <f t="shared" si="178"/>
        <v>1.5</v>
      </c>
      <c r="P545" s="124"/>
      <c r="Q545" s="124"/>
      <c r="R545" s="68" t="e">
        <f t="shared" si="175"/>
        <v>#DIV/0!</v>
      </c>
      <c r="S545" s="124">
        <v>27.5</v>
      </c>
      <c r="T545" s="68">
        <f t="shared" si="179"/>
        <v>0</v>
      </c>
      <c r="U545" s="124"/>
      <c r="V545" s="284"/>
      <c r="W545" s="124"/>
      <c r="X545" s="124">
        <v>0</v>
      </c>
      <c r="Y545" s="68" t="e">
        <f t="shared" si="177"/>
        <v>#DIV/0!</v>
      </c>
      <c r="Z545" s="124"/>
      <c r="AA545" s="284"/>
    </row>
    <row r="546" spans="9:27">
      <c r="I546" s="57" t="str">
        <f t="shared" si="173"/>
        <v>First Home CareTIPJan-13</v>
      </c>
      <c r="J546" s="76" t="str">
        <f t="shared" si="174"/>
        <v>First Home CareTIP41275</v>
      </c>
      <c r="K546" s="57" t="s">
        <v>330</v>
      </c>
      <c r="L546" s="73">
        <v>41275</v>
      </c>
      <c r="M546" s="124"/>
      <c r="N546" s="124"/>
      <c r="O546" s="68" t="e">
        <f t="shared" si="178"/>
        <v>#DIV/0!</v>
      </c>
      <c r="P546" s="124"/>
      <c r="Q546" s="124"/>
      <c r="R546" s="68" t="e">
        <f t="shared" si="175"/>
        <v>#DIV/0!</v>
      </c>
      <c r="S546" s="124"/>
      <c r="T546" s="68" t="e">
        <f t="shared" si="179"/>
        <v>#DIV/0!</v>
      </c>
      <c r="U546" s="258"/>
      <c r="V546" s="284"/>
      <c r="W546" s="124"/>
      <c r="X546" s="124"/>
      <c r="Y546" s="68" t="e">
        <f t="shared" si="177"/>
        <v>#DIV/0!</v>
      </c>
      <c r="Z546" s="124"/>
      <c r="AA546" s="284"/>
    </row>
    <row r="547" spans="9:27">
      <c r="I547" s="57" t="str">
        <f t="shared" si="173"/>
        <v>FPSAllJan-13</v>
      </c>
      <c r="J547" s="76" t="str">
        <f t="shared" si="174"/>
        <v>FPSAll41275</v>
      </c>
      <c r="K547" s="57" t="s">
        <v>355</v>
      </c>
      <c r="L547" s="73">
        <v>41275</v>
      </c>
      <c r="M547" s="124"/>
      <c r="N547" s="124"/>
      <c r="O547" s="68" t="e">
        <f t="shared" si="178"/>
        <v>#DIV/0!</v>
      </c>
      <c r="P547" s="124"/>
      <c r="Q547" s="124"/>
      <c r="R547" s="68" t="e">
        <f t="shared" si="175"/>
        <v>#DIV/0!</v>
      </c>
      <c r="S547" s="124"/>
      <c r="T547" s="68" t="e">
        <f t="shared" si="179"/>
        <v>#DIV/0!</v>
      </c>
      <c r="U547" s="124"/>
      <c r="V547" s="284"/>
      <c r="W547" s="124"/>
      <c r="X547" s="124"/>
      <c r="Y547" s="68" t="e">
        <f t="shared" si="177"/>
        <v>#DIV/0!</v>
      </c>
      <c r="Z547" s="124"/>
      <c r="AA547" s="284"/>
    </row>
    <row r="548" spans="9:27">
      <c r="I548" s="57" t="str">
        <f t="shared" si="173"/>
        <v>FPSTIPJan-13</v>
      </c>
      <c r="J548" s="76" t="str">
        <f t="shared" si="174"/>
        <v>FPSTIP41275</v>
      </c>
      <c r="K548" s="57" t="s">
        <v>356</v>
      </c>
      <c r="L548" s="73">
        <v>41275</v>
      </c>
      <c r="M548" s="124"/>
      <c r="N548" s="124"/>
      <c r="O548" s="68" t="e">
        <f t="shared" si="178"/>
        <v>#DIV/0!</v>
      </c>
      <c r="P548" s="124"/>
      <c r="Q548" s="124"/>
      <c r="R548" s="68" t="e">
        <f t="shared" si="175"/>
        <v>#DIV/0!</v>
      </c>
      <c r="S548" s="124"/>
      <c r="T548" s="68" t="e">
        <f t="shared" si="179"/>
        <v>#DIV/0!</v>
      </c>
      <c r="U548" s="124"/>
      <c r="V548" s="284"/>
      <c r="W548" s="124"/>
      <c r="X548" s="124"/>
      <c r="Y548" s="68" t="e">
        <f t="shared" si="177"/>
        <v>#DIV/0!</v>
      </c>
      <c r="Z548" s="124"/>
      <c r="AA548" s="284"/>
    </row>
    <row r="549" spans="9:27">
      <c r="I549" s="57" t="str">
        <f t="shared" si="173"/>
        <v>HillcrestA-CRAJan-13</v>
      </c>
      <c r="J549" s="76" t="str">
        <f t="shared" si="174"/>
        <v>HillcrestA-CRA41275</v>
      </c>
      <c r="K549" s="57" t="s">
        <v>336</v>
      </c>
      <c r="L549" s="73">
        <v>41275</v>
      </c>
      <c r="M549" s="124"/>
      <c r="N549" s="124"/>
      <c r="O549" s="68" t="e">
        <f t="shared" si="178"/>
        <v>#DIV/0!</v>
      </c>
      <c r="P549" s="124"/>
      <c r="Q549" s="124"/>
      <c r="R549" s="68" t="e">
        <f t="shared" si="175"/>
        <v>#DIV/0!</v>
      </c>
      <c r="S549" s="124"/>
      <c r="T549" s="68" t="e">
        <f t="shared" si="179"/>
        <v>#DIV/0!</v>
      </c>
      <c r="U549" s="124"/>
      <c r="V549" s="284"/>
      <c r="W549" s="124"/>
      <c r="X549" s="124"/>
      <c r="Y549" s="68" t="e">
        <f t="shared" si="177"/>
        <v>#DIV/0!</v>
      </c>
      <c r="Z549" s="124"/>
      <c r="AA549" s="284"/>
    </row>
    <row r="550" spans="9:27">
      <c r="I550" s="57" t="str">
        <f t="shared" si="173"/>
        <v>HillcrestAllJan-13</v>
      </c>
      <c r="J550" s="76" t="str">
        <f t="shared" si="174"/>
        <v>HillcrestAll41275</v>
      </c>
      <c r="K550" s="57" t="s">
        <v>331</v>
      </c>
      <c r="L550" s="73">
        <v>41275</v>
      </c>
      <c r="M550" s="124">
        <v>7</v>
      </c>
      <c r="N550" s="124">
        <v>7</v>
      </c>
      <c r="O550" s="68">
        <f t="shared" si="178"/>
        <v>1</v>
      </c>
      <c r="P550" s="124">
        <v>26</v>
      </c>
      <c r="Q550" s="124">
        <v>52</v>
      </c>
      <c r="R550" s="68">
        <f t="shared" si="175"/>
        <v>0.5</v>
      </c>
      <c r="S550" s="124">
        <v>73</v>
      </c>
      <c r="T550" s="68">
        <f t="shared" si="179"/>
        <v>0.71232876712328763</v>
      </c>
      <c r="U550" s="124">
        <v>0</v>
      </c>
      <c r="V550" s="284"/>
      <c r="W550" s="124">
        <v>2</v>
      </c>
      <c r="X550" s="124">
        <v>4</v>
      </c>
      <c r="Y550" s="68">
        <f t="shared" si="177"/>
        <v>0.5</v>
      </c>
      <c r="Z550" s="124">
        <v>0</v>
      </c>
      <c r="AA550" s="284">
        <v>0</v>
      </c>
    </row>
    <row r="551" spans="9:27">
      <c r="I551" s="57" t="str">
        <f t="shared" si="173"/>
        <v>HillcrestCPP-FVJan-13</v>
      </c>
      <c r="J551" s="76" t="str">
        <f t="shared" si="174"/>
        <v>HillcrestCPP-FV41275</v>
      </c>
      <c r="K551" s="57" t="s">
        <v>334</v>
      </c>
      <c r="L551" s="73">
        <v>41275</v>
      </c>
      <c r="M551" s="124"/>
      <c r="N551" s="124"/>
      <c r="O551" s="68" t="e">
        <f t="shared" si="178"/>
        <v>#DIV/0!</v>
      </c>
      <c r="P551" s="124"/>
      <c r="Q551" s="124"/>
      <c r="R551" s="68" t="e">
        <f t="shared" si="175"/>
        <v>#DIV/0!</v>
      </c>
      <c r="S551" s="124"/>
      <c r="T551" s="68" t="e">
        <f t="shared" si="179"/>
        <v>#DIV/0!</v>
      </c>
      <c r="U551" s="124"/>
      <c r="V551" s="284"/>
      <c r="W551" s="124"/>
      <c r="X551" s="124"/>
      <c r="Y551" s="68" t="e">
        <f t="shared" si="177"/>
        <v>#DIV/0!</v>
      </c>
      <c r="Z551" s="124"/>
      <c r="AA551" s="284"/>
    </row>
    <row r="552" spans="9:27">
      <c r="I552" s="57" t="str">
        <f t="shared" si="173"/>
        <v>HillcrestFFTJan-13</v>
      </c>
      <c r="J552" s="76" t="str">
        <f t="shared" si="174"/>
        <v>HillcrestFFT41275</v>
      </c>
      <c r="K552" s="57" t="s">
        <v>335</v>
      </c>
      <c r="L552" s="73">
        <v>41275</v>
      </c>
      <c r="M552" s="124">
        <v>4</v>
      </c>
      <c r="N552" s="124">
        <v>4</v>
      </c>
      <c r="O552" s="68">
        <f t="shared" si="178"/>
        <v>1</v>
      </c>
      <c r="P552" s="124">
        <v>26</v>
      </c>
      <c r="Q552" s="124">
        <v>35</v>
      </c>
      <c r="R552" s="68">
        <f t="shared" si="175"/>
        <v>0.74285714285714288</v>
      </c>
      <c r="S552" s="124">
        <v>46</v>
      </c>
      <c r="T552" s="68">
        <f t="shared" si="179"/>
        <v>0.76086956521739135</v>
      </c>
      <c r="U552" s="124"/>
      <c r="V552" s="284"/>
      <c r="W552" s="124">
        <v>2</v>
      </c>
      <c r="X552" s="124">
        <v>4</v>
      </c>
      <c r="Y552" s="68">
        <f t="shared" si="177"/>
        <v>0.5</v>
      </c>
      <c r="Z552" s="124"/>
      <c r="AA552" s="284"/>
    </row>
    <row r="553" spans="9:27">
      <c r="I553" s="57" t="str">
        <f t="shared" si="173"/>
        <v>HillcrestTF-CBTJan-13</v>
      </c>
      <c r="J553" s="76" t="str">
        <f t="shared" si="174"/>
        <v>HillcrestTF-CBT41275</v>
      </c>
      <c r="K553" s="57" t="s">
        <v>332</v>
      </c>
      <c r="L553" s="73">
        <v>41275</v>
      </c>
      <c r="M553" s="124">
        <v>3</v>
      </c>
      <c r="N553" s="124">
        <v>3</v>
      </c>
      <c r="O553" s="68">
        <f t="shared" si="178"/>
        <v>1</v>
      </c>
      <c r="P553" s="124"/>
      <c r="Q553" s="124">
        <v>17</v>
      </c>
      <c r="R553" s="68">
        <f t="shared" si="175"/>
        <v>0</v>
      </c>
      <c r="S553" s="124">
        <v>27</v>
      </c>
      <c r="T553" s="68">
        <f t="shared" si="179"/>
        <v>0.62962962962962965</v>
      </c>
      <c r="U553" s="124"/>
      <c r="V553" s="284"/>
      <c r="W553" s="124"/>
      <c r="X553" s="124"/>
      <c r="Y553" s="68" t="e">
        <f t="shared" si="177"/>
        <v>#DIV/0!</v>
      </c>
      <c r="Z553" s="260"/>
      <c r="AA553" s="284"/>
    </row>
    <row r="554" spans="9:27">
      <c r="I554" s="57" t="str">
        <f t="shared" si="173"/>
        <v>LAYCA-CRAJan-13</v>
      </c>
      <c r="J554" s="76" t="str">
        <f t="shared" si="174"/>
        <v>LAYCA-CRA41275</v>
      </c>
      <c r="K554" s="57" t="s">
        <v>339</v>
      </c>
      <c r="L554" s="73">
        <v>41275</v>
      </c>
      <c r="M554" s="124"/>
      <c r="N554" s="124"/>
      <c r="O554" s="68" t="e">
        <f t="shared" si="178"/>
        <v>#DIV/0!</v>
      </c>
      <c r="P554" s="124"/>
      <c r="Q554" s="124"/>
      <c r="R554" s="68" t="e">
        <f t="shared" si="175"/>
        <v>#DIV/0!</v>
      </c>
      <c r="S554" s="124"/>
      <c r="T554" s="68" t="e">
        <f t="shared" si="179"/>
        <v>#DIV/0!</v>
      </c>
      <c r="U554" s="124"/>
      <c r="V554" s="284"/>
      <c r="W554" s="124"/>
      <c r="X554" s="124"/>
      <c r="Y554" s="68" t="e">
        <f t="shared" si="177"/>
        <v>#DIV/0!</v>
      </c>
      <c r="Z554" s="124"/>
      <c r="AA554" s="284"/>
    </row>
    <row r="555" spans="9:27">
      <c r="I555" s="57" t="str">
        <f t="shared" si="173"/>
        <v>LAYCAllJan-13</v>
      </c>
      <c r="J555" s="76" t="str">
        <f t="shared" si="174"/>
        <v>LAYCAll41275</v>
      </c>
      <c r="K555" s="57" t="s">
        <v>337</v>
      </c>
      <c r="L555" s="73">
        <v>41275</v>
      </c>
      <c r="M555" s="124">
        <v>1.5</v>
      </c>
      <c r="N555" s="124">
        <v>1.5</v>
      </c>
      <c r="O555" s="68">
        <f t="shared" si="178"/>
        <v>1</v>
      </c>
      <c r="P555" s="124">
        <v>2</v>
      </c>
      <c r="Q555" s="124">
        <v>0</v>
      </c>
      <c r="R555" s="68" t="e">
        <f t="shared" si="175"/>
        <v>#DIV/0!</v>
      </c>
      <c r="S555" s="124">
        <v>14.5</v>
      </c>
      <c r="T555" s="68">
        <f t="shared" si="179"/>
        <v>0</v>
      </c>
      <c r="U555" s="124">
        <v>0</v>
      </c>
      <c r="V555" s="284"/>
      <c r="W555" s="124">
        <v>0</v>
      </c>
      <c r="X555" s="124">
        <v>0</v>
      </c>
      <c r="Y555" s="68" t="e">
        <f t="shared" si="177"/>
        <v>#DIV/0!</v>
      </c>
      <c r="Z555" s="124">
        <v>0</v>
      </c>
      <c r="AA555" s="284"/>
    </row>
    <row r="556" spans="9:27">
      <c r="I556" s="57" t="str">
        <f t="shared" si="173"/>
        <v>LAYCCPPJan-13</v>
      </c>
      <c r="J556" s="76" t="str">
        <f t="shared" si="174"/>
        <v>LAYCCPP41275</v>
      </c>
      <c r="K556" s="57" t="s">
        <v>338</v>
      </c>
      <c r="L556" s="73">
        <v>41275</v>
      </c>
      <c r="M556" s="124">
        <v>1.5</v>
      </c>
      <c r="N556" s="124">
        <v>1.5</v>
      </c>
      <c r="O556" s="68">
        <f t="shared" si="178"/>
        <v>1</v>
      </c>
      <c r="P556" s="124">
        <v>2</v>
      </c>
      <c r="Q556" s="124"/>
      <c r="R556" s="68" t="e">
        <f t="shared" si="175"/>
        <v>#DIV/0!</v>
      </c>
      <c r="S556" s="124">
        <v>14.5</v>
      </c>
      <c r="T556" s="68">
        <f t="shared" si="179"/>
        <v>0</v>
      </c>
      <c r="U556" s="124"/>
      <c r="V556" s="284"/>
      <c r="W556" s="124"/>
      <c r="X556" s="124"/>
      <c r="Y556" s="68" t="e">
        <f t="shared" si="177"/>
        <v>#DIV/0!</v>
      </c>
      <c r="Z556" s="124"/>
      <c r="AA556" s="284"/>
    </row>
    <row r="557" spans="9:27">
      <c r="I557" s="57" t="str">
        <f t="shared" si="173"/>
        <v>LESAllJan-13</v>
      </c>
      <c r="J557" s="76" t="str">
        <f t="shared" si="174"/>
        <v>LESAll41275</v>
      </c>
      <c r="K557" s="57" t="s">
        <v>357</v>
      </c>
      <c r="L557" s="73">
        <v>41275</v>
      </c>
      <c r="M557" s="124"/>
      <c r="N557" s="124"/>
      <c r="O557" s="68" t="e">
        <f t="shared" si="178"/>
        <v>#DIV/0!</v>
      </c>
      <c r="P557" s="124"/>
      <c r="Q557" s="124"/>
      <c r="R557" s="68" t="e">
        <f t="shared" si="175"/>
        <v>#DIV/0!</v>
      </c>
      <c r="S557" s="124"/>
      <c r="T557" s="68" t="e">
        <f t="shared" si="179"/>
        <v>#DIV/0!</v>
      </c>
      <c r="U557" s="124"/>
      <c r="V557" s="284"/>
      <c r="W557" s="124"/>
      <c r="X557" s="124"/>
      <c r="Y557" s="68" t="e">
        <f t="shared" si="177"/>
        <v>#DIV/0!</v>
      </c>
      <c r="Z557" s="124"/>
      <c r="AA557" s="284"/>
    </row>
    <row r="558" spans="9:27">
      <c r="I558" s="57" t="str">
        <f t="shared" si="173"/>
        <v>LESTIPJan-13</v>
      </c>
      <c r="J558" s="76" t="str">
        <f t="shared" si="174"/>
        <v>LESTIP41275</v>
      </c>
      <c r="K558" s="57" t="s">
        <v>358</v>
      </c>
      <c r="L558" s="73">
        <v>41275</v>
      </c>
      <c r="M558" s="124"/>
      <c r="N558" s="124"/>
      <c r="O558" s="68" t="e">
        <f t="shared" si="178"/>
        <v>#DIV/0!</v>
      </c>
      <c r="P558" s="124"/>
      <c r="Q558" s="124"/>
      <c r="R558" s="68" t="e">
        <f t="shared" si="175"/>
        <v>#DIV/0!</v>
      </c>
      <c r="S558" s="124"/>
      <c r="T558" s="68" t="e">
        <f t="shared" si="179"/>
        <v>#DIV/0!</v>
      </c>
      <c r="U558" s="124"/>
      <c r="V558" s="284"/>
      <c r="W558" s="124"/>
      <c r="X558" s="124"/>
      <c r="Y558" s="68" t="e">
        <f t="shared" si="177"/>
        <v>#DIV/0!</v>
      </c>
      <c r="Z558" s="124"/>
      <c r="AA558" s="284"/>
    </row>
    <row r="559" spans="9:27">
      <c r="I559" s="57" t="str">
        <f t="shared" si="173"/>
        <v>Marys CenterAllJan-13</v>
      </c>
      <c r="J559" s="76" t="str">
        <f t="shared" si="174"/>
        <v>Marys CenterAll41275</v>
      </c>
      <c r="K559" s="57" t="s">
        <v>341</v>
      </c>
      <c r="L559" s="73">
        <v>41275</v>
      </c>
      <c r="M559" s="124">
        <v>4</v>
      </c>
      <c r="N559" s="124">
        <v>4</v>
      </c>
      <c r="O559" s="68">
        <f t="shared" si="178"/>
        <v>1</v>
      </c>
      <c r="P559" s="124">
        <v>7</v>
      </c>
      <c r="Q559" s="124"/>
      <c r="R559" s="68" t="e">
        <f t="shared" si="175"/>
        <v>#DIV/0!</v>
      </c>
      <c r="S559" s="124">
        <v>24</v>
      </c>
      <c r="T559" s="68">
        <f t="shared" si="179"/>
        <v>0</v>
      </c>
      <c r="U559" s="124">
        <v>4</v>
      </c>
      <c r="V559" s="284"/>
      <c r="W559" s="124">
        <v>0</v>
      </c>
      <c r="X559" s="124">
        <v>1</v>
      </c>
      <c r="Y559" s="68">
        <f t="shared" si="177"/>
        <v>0</v>
      </c>
      <c r="Z559" s="124">
        <v>3</v>
      </c>
      <c r="AA559" s="284"/>
    </row>
    <row r="560" spans="9:27">
      <c r="I560" s="57" t="str">
        <f t="shared" si="173"/>
        <v>Marys CenterPCITJan-13</v>
      </c>
      <c r="J560" s="76" t="str">
        <f t="shared" si="174"/>
        <v>Marys CenterPCIT41275</v>
      </c>
      <c r="K560" s="57" t="s">
        <v>340</v>
      </c>
      <c r="L560" s="73">
        <v>41275</v>
      </c>
      <c r="M560" s="124">
        <v>4</v>
      </c>
      <c r="N560" s="124">
        <v>4</v>
      </c>
      <c r="O560" s="68">
        <f t="shared" si="178"/>
        <v>1</v>
      </c>
      <c r="P560" s="124">
        <v>7</v>
      </c>
      <c r="Q560" s="124"/>
      <c r="R560" s="68" t="e">
        <f t="shared" si="175"/>
        <v>#DIV/0!</v>
      </c>
      <c r="S560" s="124">
        <v>24</v>
      </c>
      <c r="T560" s="68">
        <f t="shared" si="179"/>
        <v>0</v>
      </c>
      <c r="U560" s="124">
        <v>4</v>
      </c>
      <c r="V560" s="284"/>
      <c r="W560" s="124">
        <v>0</v>
      </c>
      <c r="X560" s="124">
        <v>1</v>
      </c>
      <c r="Y560" s="68">
        <f t="shared" si="177"/>
        <v>0</v>
      </c>
      <c r="Z560" s="124">
        <v>3</v>
      </c>
      <c r="AA560" s="284"/>
    </row>
    <row r="561" spans="9:27">
      <c r="I561" s="57" t="str">
        <f t="shared" si="173"/>
        <v>MBI HSAllJan-13</v>
      </c>
      <c r="J561" s="76" t="str">
        <f t="shared" si="174"/>
        <v>MBI HSAll41275</v>
      </c>
      <c r="K561" s="57" t="s">
        <v>364</v>
      </c>
      <c r="L561" s="73">
        <v>41275</v>
      </c>
      <c r="M561" s="124"/>
      <c r="N561" s="124"/>
      <c r="O561" s="68" t="e">
        <f t="shared" si="178"/>
        <v>#DIV/0!</v>
      </c>
      <c r="P561" s="124"/>
      <c r="Q561" s="124"/>
      <c r="R561" s="68" t="e">
        <f t="shared" si="175"/>
        <v>#DIV/0!</v>
      </c>
      <c r="S561" s="124"/>
      <c r="T561" s="68" t="e">
        <f t="shared" si="179"/>
        <v>#DIV/0!</v>
      </c>
      <c r="U561" s="124"/>
      <c r="V561" s="284"/>
      <c r="W561" s="124"/>
      <c r="X561" s="124"/>
      <c r="Y561" s="68" t="e">
        <f t="shared" si="177"/>
        <v>#DIV/0!</v>
      </c>
      <c r="Z561" s="124"/>
      <c r="AA561" s="284"/>
    </row>
    <row r="562" spans="9:27">
      <c r="I562" s="57" t="str">
        <f t="shared" si="173"/>
        <v>MBI HSTIPJan-13</v>
      </c>
      <c r="J562" s="76" t="str">
        <f t="shared" si="174"/>
        <v>MBI HSTIP41275</v>
      </c>
      <c r="K562" s="57" t="s">
        <v>363</v>
      </c>
      <c r="L562" s="73">
        <v>41275</v>
      </c>
      <c r="M562" s="124"/>
      <c r="N562" s="124"/>
      <c r="O562" s="68" t="e">
        <f t="shared" si="178"/>
        <v>#DIV/0!</v>
      </c>
      <c r="P562" s="124"/>
      <c r="Q562" s="124"/>
      <c r="R562" s="68" t="e">
        <f t="shared" si="175"/>
        <v>#DIV/0!</v>
      </c>
      <c r="S562" s="124"/>
      <c r="T562" s="68" t="e">
        <f t="shared" si="179"/>
        <v>#DIV/0!</v>
      </c>
      <c r="U562" s="124"/>
      <c r="V562" s="284"/>
      <c r="W562" s="124"/>
      <c r="X562" s="124"/>
      <c r="Y562" s="68" t="e">
        <f t="shared" si="177"/>
        <v>#DIV/0!</v>
      </c>
      <c r="Z562" s="124"/>
      <c r="AA562" s="284"/>
    </row>
    <row r="563" spans="9:27">
      <c r="I563" s="57" t="str">
        <f t="shared" si="173"/>
        <v>MD Family ResourcesAllJan-13</v>
      </c>
      <c r="J563" s="76" t="str">
        <f t="shared" si="174"/>
        <v>MD Family ResourcesAll41275</v>
      </c>
      <c r="K563" s="57" t="s">
        <v>510</v>
      </c>
      <c r="L563" s="73">
        <v>41275</v>
      </c>
      <c r="M563" s="124">
        <v>3</v>
      </c>
      <c r="N563" s="124">
        <v>3</v>
      </c>
      <c r="O563" s="68">
        <f t="shared" si="178"/>
        <v>1</v>
      </c>
      <c r="P563" s="124"/>
      <c r="Q563" s="124"/>
      <c r="R563" s="68" t="e">
        <f t="shared" si="175"/>
        <v>#DIV/0!</v>
      </c>
      <c r="S563" s="124"/>
      <c r="T563" s="68" t="e">
        <f t="shared" si="179"/>
        <v>#DIV/0!</v>
      </c>
      <c r="U563" s="124"/>
      <c r="V563" s="284"/>
      <c r="W563" s="124"/>
      <c r="X563" s="124"/>
      <c r="Y563" s="68" t="e">
        <f t="shared" si="177"/>
        <v>#DIV/0!</v>
      </c>
      <c r="Z563" s="124"/>
      <c r="AA563" s="284"/>
    </row>
    <row r="564" spans="9:27">
      <c r="I564" s="57" t="str">
        <f t="shared" si="173"/>
        <v>MD Family ResourcesTF-CBTJan-13</v>
      </c>
      <c r="J564" s="76" t="str">
        <f t="shared" si="174"/>
        <v>MD Family ResourcesTF-CBT41275</v>
      </c>
      <c r="K564" s="57" t="s">
        <v>509</v>
      </c>
      <c r="L564" s="73">
        <v>41275</v>
      </c>
      <c r="M564" s="124">
        <v>3</v>
      </c>
      <c r="N564" s="124">
        <v>3</v>
      </c>
      <c r="O564" s="68">
        <f t="shared" si="178"/>
        <v>1</v>
      </c>
      <c r="P564" s="124"/>
      <c r="Q564" s="124"/>
      <c r="R564" s="68" t="e">
        <f t="shared" si="175"/>
        <v>#DIV/0!</v>
      </c>
      <c r="S564" s="124"/>
      <c r="T564" s="68" t="e">
        <f t="shared" si="179"/>
        <v>#DIV/0!</v>
      </c>
      <c r="U564" s="124"/>
      <c r="V564" s="284"/>
      <c r="W564" s="124"/>
      <c r="X564" s="124"/>
      <c r="Y564" s="68" t="e">
        <f t="shared" si="177"/>
        <v>#DIV/0!</v>
      </c>
      <c r="Z564" s="124"/>
      <c r="AA564" s="284"/>
    </row>
    <row r="565" spans="9:27">
      <c r="I565" s="57" t="str">
        <f t="shared" si="173"/>
        <v>PASSAllJan-13</v>
      </c>
      <c r="J565" s="76" t="str">
        <f t="shared" si="174"/>
        <v>PASSAll41275</v>
      </c>
      <c r="K565" s="57" t="s">
        <v>342</v>
      </c>
      <c r="L565" s="73">
        <v>41275</v>
      </c>
      <c r="M565" s="124">
        <v>5</v>
      </c>
      <c r="N565" s="124">
        <v>5</v>
      </c>
      <c r="O565" s="68">
        <f t="shared" si="178"/>
        <v>1</v>
      </c>
      <c r="P565" s="124">
        <v>21</v>
      </c>
      <c r="Q565" s="124">
        <v>29</v>
      </c>
      <c r="R565" s="68">
        <f t="shared" si="175"/>
        <v>0.72413793103448276</v>
      </c>
      <c r="S565" s="124">
        <v>25</v>
      </c>
      <c r="T565" s="68">
        <f t="shared" si="179"/>
        <v>1.1599999999999999</v>
      </c>
      <c r="U565" s="124"/>
      <c r="V565" s="284"/>
      <c r="W565" s="124">
        <v>1</v>
      </c>
      <c r="X565" s="124">
        <v>5</v>
      </c>
      <c r="Y565" s="68">
        <f t="shared" si="177"/>
        <v>0.2</v>
      </c>
      <c r="Z565" s="124"/>
      <c r="AA565" s="284"/>
    </row>
    <row r="566" spans="9:27">
      <c r="I566" s="57" t="str">
        <f t="shared" si="173"/>
        <v>PASSFFTJan-13</v>
      </c>
      <c r="J566" s="76" t="str">
        <f t="shared" si="174"/>
        <v>PASSFFT41275</v>
      </c>
      <c r="K566" s="57" t="s">
        <v>343</v>
      </c>
      <c r="L566" s="73">
        <v>41275</v>
      </c>
      <c r="M566" s="124">
        <v>5</v>
      </c>
      <c r="N566" s="124">
        <v>5</v>
      </c>
      <c r="O566" s="68">
        <f t="shared" si="178"/>
        <v>1</v>
      </c>
      <c r="P566" s="124">
        <v>21</v>
      </c>
      <c r="Q566" s="124">
        <v>29</v>
      </c>
      <c r="R566" s="68">
        <f t="shared" si="175"/>
        <v>0.72413793103448276</v>
      </c>
      <c r="S566" s="124">
        <v>25</v>
      </c>
      <c r="T566" s="68">
        <f t="shared" si="179"/>
        <v>1.1599999999999999</v>
      </c>
      <c r="U566" s="124"/>
      <c r="V566" s="284"/>
      <c r="W566" s="124">
        <v>1</v>
      </c>
      <c r="X566" s="124">
        <v>5</v>
      </c>
      <c r="Y566" s="68">
        <f t="shared" si="177"/>
        <v>0.2</v>
      </c>
      <c r="Z566" s="124"/>
      <c r="AA566" s="284"/>
    </row>
    <row r="567" spans="9:27">
      <c r="I567" s="57" t="str">
        <f t="shared" si="173"/>
        <v>PASSTIPJan-13</v>
      </c>
      <c r="J567" s="76" t="str">
        <f t="shared" si="174"/>
        <v>PASSTIP41275</v>
      </c>
      <c r="K567" s="57" t="s">
        <v>344</v>
      </c>
      <c r="L567" s="73">
        <v>41275</v>
      </c>
      <c r="M567" s="124"/>
      <c r="N567" s="124"/>
      <c r="O567" s="68" t="e">
        <f t="shared" si="178"/>
        <v>#DIV/0!</v>
      </c>
      <c r="P567" s="124"/>
      <c r="Q567" s="124"/>
      <c r="R567" s="68" t="e">
        <f t="shared" si="175"/>
        <v>#DIV/0!</v>
      </c>
      <c r="S567" s="124"/>
      <c r="T567" s="68" t="e">
        <f t="shared" si="179"/>
        <v>#DIV/0!</v>
      </c>
      <c r="U567" s="124"/>
      <c r="V567" s="284"/>
      <c r="W567" s="124"/>
      <c r="X567" s="124"/>
      <c r="Y567" s="68" t="e">
        <f t="shared" si="177"/>
        <v>#DIV/0!</v>
      </c>
      <c r="Z567" s="124"/>
      <c r="AA567" s="284"/>
    </row>
    <row r="568" spans="9:27">
      <c r="I568" s="57" t="str">
        <f t="shared" si="173"/>
        <v>PIECEAllJan-13</v>
      </c>
      <c r="J568" s="76" t="str">
        <f t="shared" si="174"/>
        <v>PIECEAll41275</v>
      </c>
      <c r="K568" s="57" t="s">
        <v>345</v>
      </c>
      <c r="L568" s="73">
        <v>41275</v>
      </c>
      <c r="M568" s="124">
        <v>3.3</v>
      </c>
      <c r="N568" s="124">
        <v>3.3</v>
      </c>
      <c r="O568" s="68">
        <f t="shared" si="178"/>
        <v>1</v>
      </c>
      <c r="P568" s="124">
        <v>17</v>
      </c>
      <c r="Q568" s="124">
        <v>0</v>
      </c>
      <c r="R568" s="68"/>
      <c r="S568" s="124">
        <v>23</v>
      </c>
      <c r="T568" s="68">
        <f t="shared" si="179"/>
        <v>0</v>
      </c>
      <c r="U568" s="124"/>
      <c r="V568" s="284"/>
      <c r="W568" s="124">
        <v>0</v>
      </c>
      <c r="X568" s="124">
        <v>3</v>
      </c>
      <c r="Y568" s="68">
        <f t="shared" si="177"/>
        <v>0</v>
      </c>
      <c r="Z568" s="124"/>
      <c r="AA568" s="284"/>
    </row>
    <row r="569" spans="9:27">
      <c r="I569" s="57" t="str">
        <f t="shared" si="173"/>
        <v>PIECECPP-FVJan-13</v>
      </c>
      <c r="J569" s="76" t="str">
        <f t="shared" si="174"/>
        <v>PIECECPP-FV41275</v>
      </c>
      <c r="K569" s="57" t="s">
        <v>346</v>
      </c>
      <c r="L569" s="73">
        <v>41275</v>
      </c>
      <c r="M569" s="124"/>
      <c r="N569" s="124"/>
      <c r="O569" s="68" t="e">
        <f t="shared" si="178"/>
        <v>#DIV/0!</v>
      </c>
      <c r="P569" s="124"/>
      <c r="Q569" s="124"/>
      <c r="R569" s="68" t="e">
        <f t="shared" ref="R569:R574" si="180">P569/Q569</f>
        <v>#DIV/0!</v>
      </c>
      <c r="S569" s="124"/>
      <c r="T569" s="68" t="e">
        <f t="shared" si="179"/>
        <v>#DIV/0!</v>
      </c>
      <c r="U569" s="124"/>
      <c r="V569" s="284"/>
      <c r="W569" s="124"/>
      <c r="X569" s="124"/>
      <c r="Y569" s="68" t="e">
        <f t="shared" si="177"/>
        <v>#DIV/0!</v>
      </c>
      <c r="Z569" s="124"/>
      <c r="AA569" s="284"/>
    </row>
    <row r="570" spans="9:27">
      <c r="I570" s="57" t="str">
        <f t="shared" si="173"/>
        <v>PIECEPCITJan-13</v>
      </c>
      <c r="J570" s="76" t="str">
        <f t="shared" si="174"/>
        <v>PIECEPCIT41275</v>
      </c>
      <c r="K570" s="57" t="s">
        <v>347</v>
      </c>
      <c r="L570" s="73">
        <v>41275</v>
      </c>
      <c r="M570" s="124">
        <v>3.3</v>
      </c>
      <c r="N570" s="124">
        <v>3.3</v>
      </c>
      <c r="O570" s="68">
        <f t="shared" si="178"/>
        <v>1</v>
      </c>
      <c r="P570" s="124">
        <v>17</v>
      </c>
      <c r="Q570" s="124"/>
      <c r="R570" s="68" t="e">
        <f t="shared" si="180"/>
        <v>#DIV/0!</v>
      </c>
      <c r="S570" s="124">
        <v>23</v>
      </c>
      <c r="T570" s="68">
        <f t="shared" si="179"/>
        <v>0</v>
      </c>
      <c r="U570" s="124"/>
      <c r="V570" s="284"/>
      <c r="W570" s="124">
        <v>0</v>
      </c>
      <c r="X570" s="124">
        <v>3</v>
      </c>
      <c r="Y570" s="68">
        <f t="shared" si="177"/>
        <v>0</v>
      </c>
      <c r="Z570" s="124"/>
      <c r="AA570" s="284"/>
    </row>
    <row r="571" spans="9:27">
      <c r="I571" s="57" t="str">
        <f t="shared" si="173"/>
        <v>RiversideA-CRAJan-13</v>
      </c>
      <c r="J571" s="76" t="str">
        <f t="shared" si="174"/>
        <v>RiversideA-CRA41275</v>
      </c>
      <c r="K571" s="57" t="s">
        <v>361</v>
      </c>
      <c r="L571" s="73">
        <v>41275</v>
      </c>
      <c r="M571" s="124"/>
      <c r="N571" s="124"/>
      <c r="O571" s="68" t="e">
        <f t="shared" si="178"/>
        <v>#DIV/0!</v>
      </c>
      <c r="P571" s="124"/>
      <c r="Q571" s="124"/>
      <c r="R571" s="68" t="e">
        <f t="shared" si="180"/>
        <v>#DIV/0!</v>
      </c>
      <c r="S571" s="124"/>
      <c r="T571" s="68" t="e">
        <f t="shared" si="179"/>
        <v>#DIV/0!</v>
      </c>
      <c r="U571" s="124"/>
      <c r="V571" s="284"/>
      <c r="W571" s="124"/>
      <c r="X571" s="124"/>
      <c r="Y571" s="68" t="e">
        <f t="shared" si="177"/>
        <v>#DIV/0!</v>
      </c>
      <c r="Z571" s="124"/>
      <c r="AA571" s="284"/>
    </row>
    <row r="572" spans="9:27">
      <c r="I572" s="57" t="str">
        <f t="shared" si="173"/>
        <v>RiversideAllJan-13</v>
      </c>
      <c r="J572" s="76" t="str">
        <f t="shared" si="174"/>
        <v>RiversideAll41275</v>
      </c>
      <c r="K572" s="57" t="s">
        <v>362</v>
      </c>
      <c r="L572" s="73">
        <v>41275</v>
      </c>
      <c r="M572" s="124"/>
      <c r="N572" s="124"/>
      <c r="O572" s="68" t="e">
        <f t="shared" si="178"/>
        <v>#DIV/0!</v>
      </c>
      <c r="P572" s="124"/>
      <c r="Q572" s="124"/>
      <c r="R572" s="68" t="e">
        <f t="shared" si="180"/>
        <v>#DIV/0!</v>
      </c>
      <c r="S572" s="124"/>
      <c r="T572" s="68" t="e">
        <f t="shared" si="179"/>
        <v>#DIV/0!</v>
      </c>
      <c r="U572" s="124"/>
      <c r="V572" s="284"/>
      <c r="W572" s="124"/>
      <c r="X572" s="124"/>
      <c r="Y572" s="68" t="e">
        <f t="shared" ref="Y572:Y594" si="181">W572/X572</f>
        <v>#DIV/0!</v>
      </c>
      <c r="Z572" s="124"/>
      <c r="AA572" s="284"/>
    </row>
    <row r="573" spans="9:27">
      <c r="I573" s="57" t="str">
        <f t="shared" si="173"/>
        <v>TFCCAllJan-13</v>
      </c>
      <c r="J573" s="76" t="str">
        <f t="shared" si="174"/>
        <v>TFCCAll41275</v>
      </c>
      <c r="K573" s="57" t="s">
        <v>366</v>
      </c>
      <c r="L573" s="73">
        <v>41275</v>
      </c>
      <c r="M573" s="124"/>
      <c r="N573" s="124"/>
      <c r="O573" s="68" t="e">
        <f t="shared" si="178"/>
        <v>#DIV/0!</v>
      </c>
      <c r="P573" s="124"/>
      <c r="Q573" s="124"/>
      <c r="R573" s="68" t="e">
        <f t="shared" si="180"/>
        <v>#DIV/0!</v>
      </c>
      <c r="S573" s="124"/>
      <c r="T573" s="68" t="e">
        <f t="shared" si="179"/>
        <v>#DIV/0!</v>
      </c>
      <c r="U573" s="124"/>
      <c r="V573" s="284"/>
      <c r="W573" s="124"/>
      <c r="X573" s="124"/>
      <c r="Y573" s="68" t="e">
        <f t="shared" si="181"/>
        <v>#DIV/0!</v>
      </c>
      <c r="Z573" s="124"/>
      <c r="AA573" s="284"/>
    </row>
    <row r="574" spans="9:27">
      <c r="I574" s="57" t="str">
        <f t="shared" si="173"/>
        <v>TFCCTIPJan-13</v>
      </c>
      <c r="J574" s="76" t="str">
        <f t="shared" si="174"/>
        <v>TFCCTIP41275</v>
      </c>
      <c r="K574" s="57" t="s">
        <v>365</v>
      </c>
      <c r="L574" s="73">
        <v>41275</v>
      </c>
      <c r="M574" s="124"/>
      <c r="N574" s="124"/>
      <c r="O574" s="68" t="e">
        <f t="shared" si="178"/>
        <v>#DIV/0!</v>
      </c>
      <c r="P574" s="124"/>
      <c r="Q574" s="124"/>
      <c r="R574" s="68" t="e">
        <f t="shared" si="180"/>
        <v>#DIV/0!</v>
      </c>
      <c r="S574" s="124"/>
      <c r="T574" s="68" t="e">
        <f t="shared" si="179"/>
        <v>#DIV/0!</v>
      </c>
      <c r="U574" s="124"/>
      <c r="V574" s="284"/>
      <c r="W574" s="124"/>
      <c r="X574" s="124"/>
      <c r="Y574" s="68" t="e">
        <f t="shared" si="181"/>
        <v>#DIV/0!</v>
      </c>
      <c r="Z574" s="124"/>
      <c r="AA574" s="284"/>
    </row>
    <row r="575" spans="9:27">
      <c r="I575" s="57" t="str">
        <f t="shared" si="173"/>
        <v>UniversalAllJan-13</v>
      </c>
      <c r="J575" s="76" t="str">
        <f t="shared" si="174"/>
        <v>UniversalAll41275</v>
      </c>
      <c r="K575" s="57" t="s">
        <v>348</v>
      </c>
      <c r="L575" s="73">
        <v>41275</v>
      </c>
      <c r="M575" s="124">
        <v>1</v>
      </c>
      <c r="N575" s="124">
        <v>1</v>
      </c>
      <c r="O575" s="68">
        <f t="shared" si="178"/>
        <v>1</v>
      </c>
      <c r="P575" s="124">
        <v>0</v>
      </c>
      <c r="Q575" s="124"/>
      <c r="R575" s="68"/>
      <c r="S575" s="124">
        <v>0</v>
      </c>
      <c r="T575" s="68" t="e">
        <f t="shared" si="179"/>
        <v>#DIV/0!</v>
      </c>
      <c r="U575" s="124"/>
      <c r="V575" s="284"/>
      <c r="W575" s="124"/>
      <c r="X575" s="124"/>
      <c r="Y575" s="68" t="e">
        <f t="shared" si="181"/>
        <v>#DIV/0!</v>
      </c>
      <c r="Z575" s="124"/>
      <c r="AA575" s="284"/>
    </row>
    <row r="576" spans="9:27">
      <c r="I576" s="57" t="str">
        <f t="shared" si="173"/>
        <v>UniversalCPP-FVJan-13</v>
      </c>
      <c r="J576" s="76" t="str">
        <f t="shared" si="174"/>
        <v>UniversalCPP-FV41275</v>
      </c>
      <c r="K576" s="56" t="s">
        <v>350</v>
      </c>
      <c r="L576" s="73">
        <v>41275</v>
      </c>
      <c r="M576" s="124"/>
      <c r="N576" s="124"/>
      <c r="O576" s="68" t="e">
        <f t="shared" si="178"/>
        <v>#DIV/0!</v>
      </c>
      <c r="P576" s="124"/>
      <c r="Q576" s="124"/>
      <c r="R576" s="68" t="e">
        <f>P576/Q576</f>
        <v>#DIV/0!</v>
      </c>
      <c r="S576" s="124"/>
      <c r="T576" s="68" t="e">
        <f t="shared" si="179"/>
        <v>#DIV/0!</v>
      </c>
      <c r="U576" s="124"/>
      <c r="V576" s="284"/>
      <c r="W576" s="124"/>
      <c r="X576" s="124"/>
      <c r="Y576" s="68" t="e">
        <f t="shared" si="181"/>
        <v>#DIV/0!</v>
      </c>
      <c r="Z576" s="124"/>
      <c r="AA576" s="284"/>
    </row>
    <row r="577" spans="9:27">
      <c r="I577" s="57" t="str">
        <f t="shared" si="173"/>
        <v>UniversalTF-CBTJan-13</v>
      </c>
      <c r="J577" s="76" t="str">
        <f t="shared" si="174"/>
        <v>UniversalTF-CBT41275</v>
      </c>
      <c r="K577" s="57" t="s">
        <v>349</v>
      </c>
      <c r="L577" s="73">
        <v>41275</v>
      </c>
      <c r="M577" s="124">
        <v>1</v>
      </c>
      <c r="N577" s="124">
        <v>1</v>
      </c>
      <c r="O577" s="68">
        <f t="shared" si="178"/>
        <v>1</v>
      </c>
      <c r="P577" s="124"/>
      <c r="Q577" s="124"/>
      <c r="R577" s="68" t="e">
        <f>P577/Q577</f>
        <v>#DIV/0!</v>
      </c>
      <c r="S577" s="124"/>
      <c r="T577" s="68" t="e">
        <f t="shared" si="179"/>
        <v>#DIV/0!</v>
      </c>
      <c r="U577" s="124"/>
      <c r="V577" s="284"/>
      <c r="W577" s="124"/>
      <c r="X577" s="124"/>
      <c r="Y577" s="68" t="e">
        <f t="shared" si="181"/>
        <v>#DIV/0!</v>
      </c>
      <c r="Z577" s="124"/>
      <c r="AA577" s="284"/>
    </row>
    <row r="578" spans="9:27">
      <c r="I578" s="57" t="str">
        <f t="shared" si="173"/>
        <v>UniversalTIPJan-13</v>
      </c>
      <c r="J578" s="76" t="str">
        <f t="shared" si="174"/>
        <v>UniversalTIP41275</v>
      </c>
      <c r="K578" s="57" t="s">
        <v>351</v>
      </c>
      <c r="L578" s="73">
        <v>41275</v>
      </c>
      <c r="M578" s="124"/>
      <c r="N578" s="124"/>
      <c r="O578" s="68" t="e">
        <f t="shared" si="178"/>
        <v>#DIV/0!</v>
      </c>
      <c r="P578" s="124"/>
      <c r="Q578" s="124"/>
      <c r="R578" s="68" t="e">
        <f>P578/Q578</f>
        <v>#DIV/0!</v>
      </c>
      <c r="S578" s="124"/>
      <c r="T578" s="68" t="e">
        <f t="shared" si="179"/>
        <v>#DIV/0!</v>
      </c>
      <c r="U578" s="124"/>
      <c r="V578" s="284"/>
      <c r="W578" s="124"/>
      <c r="X578" s="124"/>
      <c r="Y578" s="68" t="e">
        <f t="shared" si="181"/>
        <v>#DIV/0!</v>
      </c>
      <c r="Z578" s="124"/>
      <c r="AA578" s="284"/>
    </row>
    <row r="579" spans="9:27">
      <c r="I579" s="57" t="str">
        <f t="shared" si="173"/>
        <v>Youth VillagesAllJan-13</v>
      </c>
      <c r="J579" s="76" t="str">
        <f t="shared" si="174"/>
        <v>Youth VillagesAll41275</v>
      </c>
      <c r="K579" s="57" t="s">
        <v>352</v>
      </c>
      <c r="L579" s="73">
        <v>41275</v>
      </c>
      <c r="M579" s="124">
        <v>7.25</v>
      </c>
      <c r="N579" s="124">
        <v>13</v>
      </c>
      <c r="O579" s="68">
        <f t="shared" si="178"/>
        <v>0.55769230769230771</v>
      </c>
      <c r="P579" s="124">
        <v>34</v>
      </c>
      <c r="Q579" s="124"/>
      <c r="R579" s="68" t="e">
        <f>P579/Q579</f>
        <v>#DIV/0!</v>
      </c>
      <c r="S579" s="124">
        <v>54</v>
      </c>
      <c r="T579" s="68">
        <f t="shared" si="179"/>
        <v>0</v>
      </c>
      <c r="U579" s="124"/>
      <c r="V579" s="284"/>
      <c r="W579" s="124">
        <v>3</v>
      </c>
      <c r="X579" s="124">
        <v>5</v>
      </c>
      <c r="Y579" s="68">
        <f t="shared" si="181"/>
        <v>0.6</v>
      </c>
      <c r="Z579" s="124"/>
      <c r="AA579" s="284"/>
    </row>
    <row r="580" spans="9:27">
      <c r="I580" s="57" t="str">
        <f t="shared" si="173"/>
        <v>Youth VillagesMSTJan-13</v>
      </c>
      <c r="J580" s="76" t="str">
        <f t="shared" si="174"/>
        <v>Youth VillagesMST41275</v>
      </c>
      <c r="K580" s="57" t="s">
        <v>353</v>
      </c>
      <c r="L580" s="73">
        <v>41275</v>
      </c>
      <c r="M580" s="124">
        <v>6.5</v>
      </c>
      <c r="N580" s="124">
        <v>8</v>
      </c>
      <c r="O580" s="68">
        <f t="shared" si="178"/>
        <v>0.8125</v>
      </c>
      <c r="P580" s="124">
        <v>29</v>
      </c>
      <c r="Q580" s="124"/>
      <c r="R580" s="68" t="e">
        <f>P580/Q580</f>
        <v>#DIV/0!</v>
      </c>
      <c r="S580" s="124">
        <v>45</v>
      </c>
      <c r="T580" s="68">
        <f t="shared" si="179"/>
        <v>0</v>
      </c>
      <c r="U580" s="124"/>
      <c r="V580" s="284"/>
      <c r="W580" s="124">
        <v>3</v>
      </c>
      <c r="X580" s="124">
        <v>5</v>
      </c>
      <c r="Y580" s="68">
        <f t="shared" si="181"/>
        <v>0.6</v>
      </c>
      <c r="Z580" s="124"/>
      <c r="AA580" s="284"/>
    </row>
    <row r="581" spans="9:27">
      <c r="I581" s="57" t="str">
        <f>K581&amp;"Jan-13"</f>
        <v>Youth VillagesMST-PSBJan-13</v>
      </c>
      <c r="J581" s="76" t="str">
        <f t="shared" si="174"/>
        <v>Youth VillagesMST-PSB41275</v>
      </c>
      <c r="K581" s="57" t="s">
        <v>354</v>
      </c>
      <c r="L581" s="73">
        <v>41275</v>
      </c>
      <c r="M581" s="124">
        <v>0.75</v>
      </c>
      <c r="N581" s="124">
        <v>5</v>
      </c>
      <c r="O581" s="68">
        <f t="shared" si="178"/>
        <v>0.15</v>
      </c>
      <c r="P581" s="124">
        <v>5</v>
      </c>
      <c r="Q581" s="124"/>
      <c r="R581" s="68"/>
      <c r="S581" s="124">
        <v>9</v>
      </c>
      <c r="T581" s="68">
        <f t="shared" si="179"/>
        <v>0</v>
      </c>
      <c r="U581" s="124"/>
      <c r="V581" s="284"/>
      <c r="W581" s="124"/>
      <c r="X581" s="124"/>
      <c r="Y581" s="68" t="e">
        <f t="shared" si="181"/>
        <v>#DIV/0!</v>
      </c>
      <c r="Z581" s="124"/>
      <c r="AA581" s="284"/>
    </row>
    <row r="582" spans="9:27">
      <c r="I582" s="57" t="str">
        <f t="shared" ref="I582:I636" si="182">K582&amp;"Feb-13"</f>
        <v>Adoptions TogetherAllFeb-13</v>
      </c>
      <c r="J582" s="76" t="str">
        <f t="shared" si="174"/>
        <v>Adoptions TogetherAll41306</v>
      </c>
      <c r="K582" s="57" t="s">
        <v>318</v>
      </c>
      <c r="L582" s="73">
        <v>41306</v>
      </c>
      <c r="M582" s="124">
        <v>4</v>
      </c>
      <c r="N582" s="124">
        <v>2.5</v>
      </c>
      <c r="O582" s="68">
        <f t="shared" si="178"/>
        <v>1.6</v>
      </c>
      <c r="P582" s="124">
        <v>14</v>
      </c>
      <c r="Q582" s="124"/>
      <c r="R582" s="68" t="e">
        <f>P582/Q582</f>
        <v>#DIV/0!</v>
      </c>
      <c r="S582" s="124">
        <v>14.5</v>
      </c>
      <c r="T582" s="68">
        <f t="shared" si="179"/>
        <v>0</v>
      </c>
      <c r="U582" s="124"/>
      <c r="V582" s="284"/>
      <c r="W582" s="124"/>
      <c r="X582" s="124"/>
      <c r="Y582" s="68" t="e">
        <f t="shared" si="181"/>
        <v>#DIV/0!</v>
      </c>
      <c r="Z582" s="124"/>
      <c r="AA582" s="284"/>
    </row>
    <row r="583" spans="9:27">
      <c r="I583" s="57" t="str">
        <f t="shared" si="182"/>
        <v>Adoptions TogetherCPP-FVFeb-13</v>
      </c>
      <c r="J583" s="76" t="str">
        <f t="shared" si="174"/>
        <v>Adoptions TogetherCPP-FV41306</v>
      </c>
      <c r="K583" s="57" t="s">
        <v>317</v>
      </c>
      <c r="L583" s="73">
        <v>41306</v>
      </c>
      <c r="M583" s="124">
        <v>4</v>
      </c>
      <c r="N583" s="124">
        <v>2.5</v>
      </c>
      <c r="O583" s="68">
        <f t="shared" si="178"/>
        <v>1.6</v>
      </c>
      <c r="P583" s="124">
        <v>14</v>
      </c>
      <c r="Q583" s="124"/>
      <c r="R583" s="68" t="e">
        <f>P583/Q583</f>
        <v>#DIV/0!</v>
      </c>
      <c r="S583" s="124">
        <v>14.5</v>
      </c>
      <c r="T583" s="68">
        <f t="shared" si="179"/>
        <v>0</v>
      </c>
      <c r="U583" s="124"/>
      <c r="V583" s="284"/>
      <c r="W583" s="124"/>
      <c r="X583" s="124"/>
      <c r="Y583" s="68" t="e">
        <f t="shared" si="181"/>
        <v>#DIV/0!</v>
      </c>
      <c r="Z583" s="124"/>
      <c r="AA583" s="284"/>
    </row>
    <row r="584" spans="9:27">
      <c r="I584" s="57" t="str">
        <f t="shared" si="182"/>
        <v>All A-CRA ProvidersA-CRAFeb-13</v>
      </c>
      <c r="J584" s="76" t="str">
        <f t="shared" si="174"/>
        <v>All A-CRA ProvidersA-CRA41306</v>
      </c>
      <c r="K584" s="57" t="s">
        <v>379</v>
      </c>
      <c r="L584" s="73">
        <v>41306</v>
      </c>
      <c r="M584" s="258">
        <v>0</v>
      </c>
      <c r="N584" s="258">
        <v>0</v>
      </c>
      <c r="O584" s="68" t="e">
        <f t="shared" si="178"/>
        <v>#DIV/0!</v>
      </c>
      <c r="P584" s="258">
        <v>0</v>
      </c>
      <c r="Q584" s="258">
        <v>0</v>
      </c>
      <c r="R584" s="68"/>
      <c r="S584" s="258">
        <v>0</v>
      </c>
      <c r="T584" s="68" t="e">
        <f t="shared" si="179"/>
        <v>#DIV/0!</v>
      </c>
      <c r="U584" s="258">
        <v>0</v>
      </c>
      <c r="V584" s="284"/>
      <c r="W584" s="258">
        <v>0</v>
      </c>
      <c r="X584" s="258">
        <v>0</v>
      </c>
      <c r="Y584" s="68" t="e">
        <f t="shared" si="181"/>
        <v>#DIV/0!</v>
      </c>
      <c r="Z584" s="258">
        <v>0</v>
      </c>
      <c r="AA584" s="284">
        <v>0</v>
      </c>
    </row>
    <row r="585" spans="9:27">
      <c r="I585" s="57" t="str">
        <f t="shared" si="182"/>
        <v>All CPP-FV ProvidersCPP-FVFeb-13</v>
      </c>
      <c r="J585" s="57" t="str">
        <f t="shared" si="174"/>
        <v>All CPP-FV ProvidersCPP-FV41306</v>
      </c>
      <c r="K585" s="57" t="s">
        <v>373</v>
      </c>
      <c r="L585" s="73">
        <v>41306</v>
      </c>
      <c r="M585" s="258">
        <v>5.5</v>
      </c>
      <c r="N585" s="258">
        <v>4</v>
      </c>
      <c r="O585" s="68">
        <f t="shared" si="178"/>
        <v>1.375</v>
      </c>
      <c r="P585" s="258">
        <v>16</v>
      </c>
      <c r="Q585" s="258">
        <v>29</v>
      </c>
      <c r="R585" s="68">
        <f>P585/Q585</f>
        <v>0.55172413793103448</v>
      </c>
      <c r="S585" s="258">
        <v>29</v>
      </c>
      <c r="T585" s="68">
        <f t="shared" si="179"/>
        <v>1</v>
      </c>
      <c r="U585" s="258">
        <v>0</v>
      </c>
      <c r="V585" s="284"/>
      <c r="W585" s="258">
        <v>0</v>
      </c>
      <c r="X585" s="258">
        <v>0</v>
      </c>
      <c r="Y585" s="68" t="e">
        <f t="shared" si="181"/>
        <v>#DIV/0!</v>
      </c>
      <c r="Z585" s="258">
        <v>0</v>
      </c>
      <c r="AA585" s="284">
        <v>0</v>
      </c>
    </row>
    <row r="586" spans="9:27">
      <c r="I586" s="57" t="str">
        <f t="shared" si="182"/>
        <v>All FFT ProvidersFFTFeb-13</v>
      </c>
      <c r="J586" s="76" t="str">
        <f t="shared" si="174"/>
        <v>All FFT ProvidersFFT41306</v>
      </c>
      <c r="K586" s="57" t="s">
        <v>372</v>
      </c>
      <c r="L586" s="73">
        <v>41306</v>
      </c>
      <c r="M586" s="258">
        <v>17</v>
      </c>
      <c r="N586" s="258">
        <v>18</v>
      </c>
      <c r="O586" s="68">
        <f t="shared" si="178"/>
        <v>0.94444444444444442</v>
      </c>
      <c r="P586" s="258">
        <v>96</v>
      </c>
      <c r="Q586" s="258">
        <v>139</v>
      </c>
      <c r="R586" s="68">
        <f>P586/Q586</f>
        <v>0.69064748201438853</v>
      </c>
      <c r="S586" s="258">
        <v>154</v>
      </c>
      <c r="T586" s="68">
        <f t="shared" si="179"/>
        <v>0.90259740259740262</v>
      </c>
      <c r="U586" s="258">
        <v>63</v>
      </c>
      <c r="V586" s="284">
        <v>0.93125000000000002</v>
      </c>
      <c r="W586" s="258">
        <v>9</v>
      </c>
      <c r="X586" s="258">
        <v>12</v>
      </c>
      <c r="Y586" s="68">
        <f t="shared" si="181"/>
        <v>0.75</v>
      </c>
      <c r="Z586" s="258">
        <v>33</v>
      </c>
      <c r="AA586" s="284">
        <v>0.93125000000000002</v>
      </c>
    </row>
    <row r="587" spans="9:27">
      <c r="I587" s="57" t="str">
        <f t="shared" si="182"/>
        <v>All MST ProvidersMSTFeb-13</v>
      </c>
      <c r="J587" s="76" t="str">
        <f t="shared" si="174"/>
        <v>All MST ProvidersMST41306</v>
      </c>
      <c r="K587" s="57" t="s">
        <v>374</v>
      </c>
      <c r="L587" s="73">
        <v>41306</v>
      </c>
      <c r="M587" s="258">
        <v>7.4</v>
      </c>
      <c r="N587" s="258">
        <v>8</v>
      </c>
      <c r="O587" s="68">
        <f t="shared" si="178"/>
        <v>0.92500000000000004</v>
      </c>
      <c r="P587" s="258">
        <v>31</v>
      </c>
      <c r="Q587" s="258">
        <v>25</v>
      </c>
      <c r="R587" s="68">
        <f>P587/Q587</f>
        <v>1.24</v>
      </c>
      <c r="S587" s="258">
        <v>45</v>
      </c>
      <c r="T587" s="68">
        <f t="shared" si="179"/>
        <v>0.55555555555555558</v>
      </c>
      <c r="U587" s="258">
        <v>0</v>
      </c>
      <c r="V587" s="284">
        <v>0.75</v>
      </c>
      <c r="W587" s="258">
        <v>5</v>
      </c>
      <c r="X587" s="258">
        <v>5</v>
      </c>
      <c r="Y587" s="68">
        <f t="shared" si="181"/>
        <v>1</v>
      </c>
      <c r="Z587" s="258">
        <v>0</v>
      </c>
      <c r="AA587" s="284">
        <v>0.75</v>
      </c>
    </row>
    <row r="588" spans="9:27">
      <c r="I588" s="57" t="str">
        <f t="shared" si="182"/>
        <v>All MST-PSB ProvidersMST-PSBFeb-13</v>
      </c>
      <c r="J588" s="76" t="str">
        <f t="shared" si="174"/>
        <v>All MST-PSB ProvidersMST-PSB41306</v>
      </c>
      <c r="K588" s="57" t="s">
        <v>375</v>
      </c>
      <c r="L588" s="73">
        <v>41306</v>
      </c>
      <c r="M588" s="258">
        <v>0.85</v>
      </c>
      <c r="N588" s="258">
        <v>5</v>
      </c>
      <c r="O588" s="68">
        <f t="shared" si="178"/>
        <v>0.16999999999999998</v>
      </c>
      <c r="P588" s="258">
        <v>3</v>
      </c>
      <c r="Q588" s="258">
        <v>4.6363636363636367</v>
      </c>
      <c r="R588" s="68">
        <f>P588/Q588</f>
        <v>0.64705882352941169</v>
      </c>
      <c r="S588" s="258">
        <v>9</v>
      </c>
      <c r="T588" s="68">
        <f t="shared" si="179"/>
        <v>0.51515151515151514</v>
      </c>
      <c r="U588" s="258">
        <v>0</v>
      </c>
      <c r="V588" s="284">
        <v>1</v>
      </c>
      <c r="W588" s="258">
        <v>1</v>
      </c>
      <c r="X588" s="258">
        <v>1</v>
      </c>
      <c r="Y588" s="68">
        <f t="shared" si="181"/>
        <v>1</v>
      </c>
      <c r="Z588" s="258">
        <v>0</v>
      </c>
      <c r="AA588" s="284">
        <v>1</v>
      </c>
    </row>
    <row r="589" spans="9:27">
      <c r="I589" s="57" t="str">
        <f t="shared" si="182"/>
        <v>All PCIT ProvidersPCITFeb-13</v>
      </c>
      <c r="J589" s="76" t="str">
        <f t="shared" si="174"/>
        <v>All PCIT ProvidersPCIT41306</v>
      </c>
      <c r="K589" s="57" t="s">
        <v>376</v>
      </c>
      <c r="L589" s="73">
        <v>41306</v>
      </c>
      <c r="M589" s="258">
        <v>7.3</v>
      </c>
      <c r="N589" s="258">
        <v>7.3</v>
      </c>
      <c r="O589" s="68">
        <f t="shared" si="178"/>
        <v>1</v>
      </c>
      <c r="P589" s="258">
        <v>20</v>
      </c>
      <c r="Q589" s="258">
        <v>47</v>
      </c>
      <c r="R589" s="68"/>
      <c r="S589" s="258">
        <v>47</v>
      </c>
      <c r="T589" s="68">
        <f t="shared" si="179"/>
        <v>1</v>
      </c>
      <c r="U589" s="258">
        <v>5</v>
      </c>
      <c r="V589" s="284"/>
      <c r="W589" s="258">
        <v>0</v>
      </c>
      <c r="X589" s="258">
        <v>8</v>
      </c>
      <c r="Y589" s="68">
        <f t="shared" si="181"/>
        <v>0</v>
      </c>
      <c r="Z589" s="258">
        <v>2</v>
      </c>
      <c r="AA589" s="284">
        <v>0</v>
      </c>
    </row>
    <row r="590" spans="9:27">
      <c r="I590" s="57" t="str">
        <f t="shared" si="182"/>
        <v>All TF-CBT ProvidersTF-CBTFeb-13</v>
      </c>
      <c r="J590" s="76" t="str">
        <f t="shared" si="174"/>
        <v>All TF-CBT ProvidersTF-CBT41306</v>
      </c>
      <c r="K590" s="57" t="s">
        <v>377</v>
      </c>
      <c r="L590" s="73">
        <v>41306</v>
      </c>
      <c r="M590" s="258">
        <v>19</v>
      </c>
      <c r="N590" s="258">
        <v>15</v>
      </c>
      <c r="O590" s="68">
        <f t="shared" si="178"/>
        <v>1.2666666666666666</v>
      </c>
      <c r="P590" s="258">
        <v>0</v>
      </c>
      <c r="Q590" s="258">
        <v>17</v>
      </c>
      <c r="R590" s="68"/>
      <c r="S590" s="258">
        <v>74.5</v>
      </c>
      <c r="T590" s="68">
        <f t="shared" si="179"/>
        <v>0.22818791946308725</v>
      </c>
      <c r="U590" s="258">
        <v>0</v>
      </c>
      <c r="V590" s="284"/>
      <c r="W590" s="258">
        <v>0</v>
      </c>
      <c r="X590" s="258">
        <v>0</v>
      </c>
      <c r="Y590" s="68" t="e">
        <f t="shared" si="181"/>
        <v>#DIV/0!</v>
      </c>
      <c r="Z590" s="258">
        <v>0</v>
      </c>
      <c r="AA590" s="284">
        <v>0</v>
      </c>
    </row>
    <row r="591" spans="9:27">
      <c r="I591" s="57" t="str">
        <f t="shared" si="182"/>
        <v>All TIP ProvidersTIPFeb-13</v>
      </c>
      <c r="J591" s="76" t="str">
        <f t="shared" si="174"/>
        <v>All TIP ProvidersTIP41306</v>
      </c>
      <c r="K591" s="57" t="s">
        <v>378</v>
      </c>
      <c r="L591" s="73">
        <v>41306</v>
      </c>
      <c r="M591" s="258">
        <v>0</v>
      </c>
      <c r="N591" s="258">
        <v>0</v>
      </c>
      <c r="O591" s="68" t="e">
        <f t="shared" si="178"/>
        <v>#DIV/0!</v>
      </c>
      <c r="P591" s="258">
        <v>0</v>
      </c>
      <c r="Q591" s="258">
        <v>0</v>
      </c>
      <c r="R591" s="68"/>
      <c r="S591" s="258">
        <v>0</v>
      </c>
      <c r="T591" s="68" t="e">
        <f t="shared" si="179"/>
        <v>#DIV/0!</v>
      </c>
      <c r="U591" s="124"/>
      <c r="V591" s="284"/>
      <c r="W591" s="258">
        <v>0</v>
      </c>
      <c r="X591" s="258">
        <v>0</v>
      </c>
      <c r="Y591" s="68" t="e">
        <f t="shared" si="181"/>
        <v>#DIV/0!</v>
      </c>
      <c r="Z591" s="124"/>
      <c r="AA591" s="284">
        <v>0</v>
      </c>
    </row>
    <row r="592" spans="9:27">
      <c r="I592" s="57" t="str">
        <f t="shared" si="182"/>
        <v>AllAllFeb-13</v>
      </c>
      <c r="J592" s="76" t="str">
        <f t="shared" si="174"/>
        <v>AllAll41306</v>
      </c>
      <c r="K592" s="57" t="s">
        <v>367</v>
      </c>
      <c r="L592" s="73">
        <v>41306</v>
      </c>
      <c r="M592" s="124">
        <v>57.05</v>
      </c>
      <c r="N592" s="124">
        <v>57.3</v>
      </c>
      <c r="O592" s="68">
        <f t="shared" si="178"/>
        <v>0.99563699825479934</v>
      </c>
      <c r="P592" s="124">
        <v>166</v>
      </c>
      <c r="Q592" s="124">
        <v>261.63636363636363</v>
      </c>
      <c r="R592" s="68">
        <f t="shared" ref="R592:R623" si="183">P592/Q592</f>
        <v>0.63446838082001389</v>
      </c>
      <c r="S592" s="124">
        <v>358.5</v>
      </c>
      <c r="T592" s="68">
        <f t="shared" si="179"/>
        <v>0.72980854570812725</v>
      </c>
      <c r="U592" s="124">
        <v>68</v>
      </c>
      <c r="V592" s="284"/>
      <c r="W592" s="124">
        <v>15</v>
      </c>
      <c r="X592" s="124">
        <v>26</v>
      </c>
      <c r="Y592" s="68">
        <f t="shared" si="181"/>
        <v>0.57692307692307687</v>
      </c>
      <c r="Z592" s="124">
        <v>35</v>
      </c>
      <c r="AA592" s="284">
        <v>0.99722222222222223</v>
      </c>
    </row>
    <row r="593" spans="9:27">
      <c r="I593" s="57" t="str">
        <f t="shared" si="182"/>
        <v>Community ConnectionsAllFeb-13</v>
      </c>
      <c r="J593" s="76" t="str">
        <f t="shared" si="174"/>
        <v>Community ConnectionsAll41306</v>
      </c>
      <c r="K593" s="57" t="s">
        <v>319</v>
      </c>
      <c r="L593" s="73">
        <v>41306</v>
      </c>
      <c r="M593" s="124">
        <v>10</v>
      </c>
      <c r="N593" s="124">
        <v>8</v>
      </c>
      <c r="O593" s="68">
        <f t="shared" si="178"/>
        <v>1.25</v>
      </c>
      <c r="P593" s="124">
        <v>9</v>
      </c>
      <c r="Q593" s="124">
        <v>40</v>
      </c>
      <c r="R593" s="68">
        <f t="shared" si="183"/>
        <v>0.22500000000000001</v>
      </c>
      <c r="S593" s="124">
        <v>60</v>
      </c>
      <c r="T593" s="68">
        <f t="shared" si="179"/>
        <v>0.66666666666666663</v>
      </c>
      <c r="U593" s="124">
        <v>7</v>
      </c>
      <c r="V593" s="284"/>
      <c r="W593" s="124">
        <v>0</v>
      </c>
      <c r="X593" s="124">
        <v>0</v>
      </c>
      <c r="Y593" s="68" t="e">
        <f t="shared" si="181"/>
        <v>#DIV/0!</v>
      </c>
      <c r="Z593" s="124">
        <v>2</v>
      </c>
      <c r="AA593" s="284">
        <v>0.5</v>
      </c>
    </row>
    <row r="594" spans="9:27">
      <c r="I594" s="57" t="str">
        <f t="shared" si="182"/>
        <v>Community ConnectionsFFTFeb-13</v>
      </c>
      <c r="J594" s="204" t="str">
        <f t="shared" si="174"/>
        <v>Community ConnectionsFFT41306</v>
      </c>
      <c r="K594" s="57" t="s">
        <v>321</v>
      </c>
      <c r="L594" s="73">
        <v>41306</v>
      </c>
      <c r="M594" s="124">
        <v>4</v>
      </c>
      <c r="N594" s="124">
        <v>4</v>
      </c>
      <c r="O594" s="68">
        <f t="shared" si="178"/>
        <v>1</v>
      </c>
      <c r="P594" s="124">
        <v>9</v>
      </c>
      <c r="Q594" s="124">
        <v>40</v>
      </c>
      <c r="R594" s="68">
        <f t="shared" si="183"/>
        <v>0.22500000000000001</v>
      </c>
      <c r="S594" s="124">
        <v>40</v>
      </c>
      <c r="T594" s="68">
        <f t="shared" si="179"/>
        <v>1</v>
      </c>
      <c r="U594" s="260">
        <v>7</v>
      </c>
      <c r="V594" s="284">
        <v>0.9375</v>
      </c>
      <c r="W594" s="124"/>
      <c r="X594" s="124"/>
      <c r="Y594" s="68" t="e">
        <f t="shared" si="181"/>
        <v>#DIV/0!</v>
      </c>
      <c r="Z594" s="124">
        <v>2</v>
      </c>
      <c r="AA594" s="284">
        <v>0.9375</v>
      </c>
    </row>
    <row r="595" spans="9:27">
      <c r="I595" s="57" t="str">
        <f t="shared" si="182"/>
        <v>Community ConnectionsTF-CBTFeb-13</v>
      </c>
      <c r="J595" s="76" t="str">
        <f t="shared" si="174"/>
        <v>Community ConnectionsTF-CBT41306</v>
      </c>
      <c r="K595" s="57" t="s">
        <v>320</v>
      </c>
      <c r="L595" s="73">
        <v>41306</v>
      </c>
      <c r="M595" s="124">
        <v>6</v>
      </c>
      <c r="N595" s="124">
        <v>4</v>
      </c>
      <c r="O595" s="68">
        <f t="shared" si="178"/>
        <v>1.5</v>
      </c>
      <c r="P595" s="124"/>
      <c r="Q595" s="124"/>
      <c r="R595" s="68" t="e">
        <f t="shared" si="183"/>
        <v>#DIV/0!</v>
      </c>
      <c r="S595" s="124">
        <v>20</v>
      </c>
      <c r="T595" s="68">
        <f t="shared" si="179"/>
        <v>0</v>
      </c>
      <c r="U595" s="124"/>
      <c r="V595" s="284"/>
      <c r="W595" s="124"/>
      <c r="X595" s="124"/>
      <c r="Y595" s="68">
        <v>0</v>
      </c>
      <c r="Z595" s="124"/>
      <c r="AA595" s="284"/>
    </row>
    <row r="596" spans="9:27">
      <c r="I596" s="57" t="str">
        <f t="shared" si="182"/>
        <v>Community ConnectionsTIPFeb-13</v>
      </c>
      <c r="J596" s="204" t="str">
        <f t="shared" si="174"/>
        <v>Community ConnectionsTIP41306</v>
      </c>
      <c r="K596" s="57" t="s">
        <v>322</v>
      </c>
      <c r="L596" s="73">
        <v>41306</v>
      </c>
      <c r="M596" s="124"/>
      <c r="N596" s="124"/>
      <c r="O596" s="68" t="e">
        <f t="shared" si="178"/>
        <v>#DIV/0!</v>
      </c>
      <c r="P596" s="124"/>
      <c r="Q596" s="124"/>
      <c r="R596" s="68" t="e">
        <f t="shared" si="183"/>
        <v>#DIV/0!</v>
      </c>
      <c r="S596" s="124"/>
      <c r="T596" s="68" t="e">
        <f t="shared" si="179"/>
        <v>#DIV/0!</v>
      </c>
      <c r="U596" s="260"/>
      <c r="V596" s="284"/>
      <c r="W596" s="124"/>
      <c r="X596" s="124"/>
      <c r="Y596" s="68" t="e">
        <f t="shared" ref="Y596:Y637" si="184">W596/X596</f>
        <v>#DIV/0!</v>
      </c>
      <c r="Z596" s="124"/>
      <c r="AA596" s="284"/>
    </row>
    <row r="597" spans="9:27">
      <c r="I597" s="57" t="str">
        <f t="shared" si="182"/>
        <v>Federal CityA-CRAFeb-13</v>
      </c>
      <c r="J597" s="76" t="str">
        <f t="shared" si="174"/>
        <v>Federal CityA-CRA41306</v>
      </c>
      <c r="K597" s="57" t="s">
        <v>360</v>
      </c>
      <c r="L597" s="73">
        <v>41306</v>
      </c>
      <c r="M597" s="124"/>
      <c r="N597" s="124"/>
      <c r="O597" s="68" t="e">
        <f t="shared" si="178"/>
        <v>#DIV/0!</v>
      </c>
      <c r="P597" s="124"/>
      <c r="Q597" s="124"/>
      <c r="R597" s="68" t="e">
        <f t="shared" si="183"/>
        <v>#DIV/0!</v>
      </c>
      <c r="S597" s="124"/>
      <c r="T597" s="68" t="e">
        <f t="shared" si="179"/>
        <v>#DIV/0!</v>
      </c>
      <c r="U597" s="124"/>
      <c r="V597" s="284"/>
      <c r="W597" s="124"/>
      <c r="X597" s="124"/>
      <c r="Y597" s="68" t="e">
        <f t="shared" si="184"/>
        <v>#DIV/0!</v>
      </c>
      <c r="Z597" s="124"/>
      <c r="AA597" s="284"/>
    </row>
    <row r="598" spans="9:27">
      <c r="I598" s="57" t="str">
        <f t="shared" si="182"/>
        <v>Federal CityAllFeb-13</v>
      </c>
      <c r="J598" s="76" t="str">
        <f t="shared" ref="J598:J661" si="185">K598&amp;L598</f>
        <v>Federal CityAll41306</v>
      </c>
      <c r="K598" s="57" t="s">
        <v>359</v>
      </c>
      <c r="L598" s="73">
        <v>41306</v>
      </c>
      <c r="M598" s="124"/>
      <c r="N598" s="124"/>
      <c r="O598" s="68" t="e">
        <f t="shared" si="178"/>
        <v>#DIV/0!</v>
      </c>
      <c r="P598" s="124"/>
      <c r="Q598" s="124"/>
      <c r="R598" s="68" t="e">
        <f t="shared" si="183"/>
        <v>#DIV/0!</v>
      </c>
      <c r="S598" s="124"/>
      <c r="T598" s="68" t="e">
        <f t="shared" si="179"/>
        <v>#DIV/0!</v>
      </c>
      <c r="U598" s="124"/>
      <c r="V598" s="284"/>
      <c r="W598" s="124"/>
      <c r="X598" s="124"/>
      <c r="Y598" s="68" t="e">
        <f t="shared" si="184"/>
        <v>#DIV/0!</v>
      </c>
      <c r="Z598" s="124"/>
      <c r="AA598" s="284"/>
    </row>
    <row r="599" spans="9:27">
      <c r="I599" s="57" t="str">
        <f t="shared" si="182"/>
        <v>First Home CareAllFeb-13</v>
      </c>
      <c r="J599" s="76" t="str">
        <f t="shared" si="185"/>
        <v>First Home CareAll41306</v>
      </c>
      <c r="K599" s="57" t="s">
        <v>323</v>
      </c>
      <c r="L599" s="73">
        <v>41306</v>
      </c>
      <c r="M599" s="124">
        <v>10</v>
      </c>
      <c r="N599" s="124">
        <v>9</v>
      </c>
      <c r="O599" s="68">
        <f t="shared" si="178"/>
        <v>1.1111111111111112</v>
      </c>
      <c r="P599" s="124">
        <v>30</v>
      </c>
      <c r="Q599" s="124">
        <v>35</v>
      </c>
      <c r="R599" s="68">
        <f t="shared" si="183"/>
        <v>0.8571428571428571</v>
      </c>
      <c r="S599" s="124">
        <v>72.5</v>
      </c>
      <c r="T599" s="68">
        <f t="shared" si="179"/>
        <v>0.48275862068965519</v>
      </c>
      <c r="U599" s="124"/>
      <c r="V599" s="284"/>
      <c r="W599" s="124">
        <v>3</v>
      </c>
      <c r="X599" s="124">
        <v>3</v>
      </c>
      <c r="Y599" s="68">
        <f t="shared" si="184"/>
        <v>1</v>
      </c>
      <c r="Z599" s="260"/>
      <c r="AA599" s="284">
        <v>0.52</v>
      </c>
    </row>
    <row r="600" spans="9:27">
      <c r="I600" s="57" t="str">
        <f t="shared" si="182"/>
        <v>First Home CareFFTFeb-13</v>
      </c>
      <c r="J600" s="76" t="str">
        <f t="shared" si="185"/>
        <v>First Home CareFFT41306</v>
      </c>
      <c r="K600" s="57" t="s">
        <v>325</v>
      </c>
      <c r="L600" s="73">
        <v>41306</v>
      </c>
      <c r="M600" s="124">
        <v>4</v>
      </c>
      <c r="N600" s="124">
        <v>5</v>
      </c>
      <c r="O600" s="68">
        <f t="shared" si="178"/>
        <v>0.8</v>
      </c>
      <c r="P600" s="124">
        <v>30</v>
      </c>
      <c r="Q600" s="124">
        <v>35</v>
      </c>
      <c r="R600" s="68">
        <f t="shared" si="183"/>
        <v>0.8571428571428571</v>
      </c>
      <c r="S600" s="124">
        <v>45</v>
      </c>
      <c r="T600" s="68">
        <f t="shared" si="179"/>
        <v>0.77777777777777779</v>
      </c>
      <c r="U600" s="258">
        <v>22</v>
      </c>
      <c r="V600" s="284">
        <v>0.97500000000000009</v>
      </c>
      <c r="W600" s="124">
        <v>3</v>
      </c>
      <c r="X600" s="124">
        <v>3</v>
      </c>
      <c r="Y600" s="68">
        <f t="shared" si="184"/>
        <v>1</v>
      </c>
      <c r="Z600" s="124">
        <v>8</v>
      </c>
      <c r="AA600" s="284">
        <v>0.97500000000000009</v>
      </c>
    </row>
    <row r="601" spans="9:27">
      <c r="I601" s="57" t="str">
        <f t="shared" si="182"/>
        <v>First Home CareTF-CBTFeb-13</v>
      </c>
      <c r="J601" s="76" t="str">
        <f t="shared" si="185"/>
        <v>First Home CareTF-CBT41306</v>
      </c>
      <c r="K601" s="57" t="s">
        <v>324</v>
      </c>
      <c r="L601" s="73">
        <v>41306</v>
      </c>
      <c r="M601" s="124">
        <v>6</v>
      </c>
      <c r="N601" s="124">
        <v>4</v>
      </c>
      <c r="O601" s="68">
        <f t="shared" si="178"/>
        <v>1.5</v>
      </c>
      <c r="P601" s="124"/>
      <c r="Q601" s="124"/>
      <c r="R601" s="68" t="e">
        <f t="shared" si="183"/>
        <v>#DIV/0!</v>
      </c>
      <c r="S601" s="124">
        <v>27.5</v>
      </c>
      <c r="T601" s="68">
        <f t="shared" si="179"/>
        <v>0</v>
      </c>
      <c r="U601" s="124"/>
      <c r="V601" s="284"/>
      <c r="W601" s="124"/>
      <c r="X601" s="124"/>
      <c r="Y601" s="68" t="e">
        <f t="shared" si="184"/>
        <v>#DIV/0!</v>
      </c>
      <c r="Z601" s="124"/>
      <c r="AA601" s="284"/>
    </row>
    <row r="602" spans="9:27">
      <c r="I602" s="57" t="str">
        <f t="shared" si="182"/>
        <v>First Home CareTIPFeb-13</v>
      </c>
      <c r="J602" s="76" t="str">
        <f t="shared" si="185"/>
        <v>First Home CareTIP41306</v>
      </c>
      <c r="K602" s="57" t="s">
        <v>330</v>
      </c>
      <c r="L602" s="73">
        <v>41306</v>
      </c>
      <c r="M602" s="124"/>
      <c r="N602" s="124"/>
      <c r="O602" s="68" t="e">
        <f t="shared" si="178"/>
        <v>#DIV/0!</v>
      </c>
      <c r="P602" s="124"/>
      <c r="Q602" s="124"/>
      <c r="R602" s="68" t="e">
        <f t="shared" si="183"/>
        <v>#DIV/0!</v>
      </c>
      <c r="S602" s="124"/>
      <c r="T602" s="68" t="e">
        <f t="shared" si="179"/>
        <v>#DIV/0!</v>
      </c>
      <c r="U602" s="258"/>
      <c r="V602" s="284"/>
      <c r="W602" s="124"/>
      <c r="X602" s="124"/>
      <c r="Y602" s="68" t="e">
        <f t="shared" si="184"/>
        <v>#DIV/0!</v>
      </c>
      <c r="Z602" s="124"/>
      <c r="AA602" s="284"/>
    </row>
    <row r="603" spans="9:27">
      <c r="I603" s="57" t="str">
        <f t="shared" si="182"/>
        <v>FPSAllFeb-13</v>
      </c>
      <c r="J603" s="76" t="str">
        <f t="shared" si="185"/>
        <v>FPSAll41306</v>
      </c>
      <c r="K603" s="57" t="s">
        <v>355</v>
      </c>
      <c r="L603" s="73">
        <v>41306</v>
      </c>
      <c r="M603" s="124"/>
      <c r="N603" s="124"/>
      <c r="O603" s="68" t="e">
        <f t="shared" si="178"/>
        <v>#DIV/0!</v>
      </c>
      <c r="P603" s="124"/>
      <c r="Q603" s="124"/>
      <c r="R603" s="68" t="e">
        <f t="shared" si="183"/>
        <v>#DIV/0!</v>
      </c>
      <c r="S603" s="124"/>
      <c r="T603" s="68" t="e">
        <f t="shared" si="179"/>
        <v>#DIV/0!</v>
      </c>
      <c r="U603" s="124"/>
      <c r="V603" s="284"/>
      <c r="W603" s="124"/>
      <c r="X603" s="124"/>
      <c r="Y603" s="68" t="e">
        <f t="shared" si="184"/>
        <v>#DIV/0!</v>
      </c>
      <c r="Z603" s="124"/>
      <c r="AA603" s="284"/>
    </row>
    <row r="604" spans="9:27">
      <c r="I604" s="57" t="str">
        <f t="shared" si="182"/>
        <v>FPSTIPFeb-13</v>
      </c>
      <c r="J604" s="76" t="str">
        <f t="shared" si="185"/>
        <v>FPSTIP41306</v>
      </c>
      <c r="K604" s="57" t="s">
        <v>356</v>
      </c>
      <c r="L604" s="73">
        <v>41306</v>
      </c>
      <c r="M604" s="124"/>
      <c r="N604" s="124"/>
      <c r="O604" s="68" t="e">
        <f t="shared" si="178"/>
        <v>#DIV/0!</v>
      </c>
      <c r="P604" s="124"/>
      <c r="Q604" s="124"/>
      <c r="R604" s="68" t="e">
        <f t="shared" si="183"/>
        <v>#DIV/0!</v>
      </c>
      <c r="S604" s="124"/>
      <c r="T604" s="68" t="e">
        <f t="shared" si="179"/>
        <v>#DIV/0!</v>
      </c>
      <c r="U604" s="124"/>
      <c r="V604" s="284"/>
      <c r="W604" s="124"/>
      <c r="X604" s="124"/>
      <c r="Y604" s="68" t="e">
        <f t="shared" si="184"/>
        <v>#DIV/0!</v>
      </c>
      <c r="Z604" s="124"/>
      <c r="AA604" s="284"/>
    </row>
    <row r="605" spans="9:27">
      <c r="I605" s="57" t="str">
        <f t="shared" si="182"/>
        <v>HillcrestA-CRAFeb-13</v>
      </c>
      <c r="J605" s="76" t="str">
        <f t="shared" si="185"/>
        <v>HillcrestA-CRA41306</v>
      </c>
      <c r="K605" s="57" t="s">
        <v>336</v>
      </c>
      <c r="L605" s="73">
        <v>41306</v>
      </c>
      <c r="M605" s="124"/>
      <c r="N605" s="124"/>
      <c r="O605" s="68" t="e">
        <f t="shared" si="178"/>
        <v>#DIV/0!</v>
      </c>
      <c r="P605" s="124"/>
      <c r="Q605" s="124"/>
      <c r="R605" s="68" t="e">
        <f t="shared" si="183"/>
        <v>#DIV/0!</v>
      </c>
      <c r="S605" s="124"/>
      <c r="T605" s="68" t="e">
        <f t="shared" si="179"/>
        <v>#DIV/0!</v>
      </c>
      <c r="U605" s="124">
        <v>0</v>
      </c>
      <c r="V605" s="284"/>
      <c r="W605" s="124"/>
      <c r="X605" s="124"/>
      <c r="Y605" s="68" t="e">
        <f t="shared" si="184"/>
        <v>#DIV/0!</v>
      </c>
      <c r="Z605" s="124"/>
      <c r="AA605" s="284"/>
    </row>
    <row r="606" spans="9:27">
      <c r="I606" s="57" t="str">
        <f t="shared" si="182"/>
        <v>HillcrestAllFeb-13</v>
      </c>
      <c r="J606" s="76" t="str">
        <f t="shared" si="185"/>
        <v>HillcrestAll41306</v>
      </c>
      <c r="K606" s="57" t="s">
        <v>331</v>
      </c>
      <c r="L606" s="73">
        <v>41306</v>
      </c>
      <c r="M606" s="124">
        <v>7</v>
      </c>
      <c r="N606" s="124">
        <v>7</v>
      </c>
      <c r="O606" s="68">
        <f t="shared" si="178"/>
        <v>1</v>
      </c>
      <c r="P606" s="124">
        <v>27</v>
      </c>
      <c r="Q606" s="124">
        <v>52</v>
      </c>
      <c r="R606" s="68">
        <f t="shared" si="183"/>
        <v>0.51923076923076927</v>
      </c>
      <c r="S606" s="124">
        <v>62</v>
      </c>
      <c r="T606" s="68">
        <f t="shared" si="179"/>
        <v>0.83870967741935487</v>
      </c>
      <c r="U606" s="124">
        <v>20</v>
      </c>
      <c r="V606" s="284"/>
      <c r="W606" s="124">
        <v>5</v>
      </c>
      <c r="X606" s="124">
        <v>6</v>
      </c>
      <c r="Y606" s="68">
        <f t="shared" si="184"/>
        <v>0.83333333333333337</v>
      </c>
      <c r="Z606" s="124">
        <v>7</v>
      </c>
      <c r="AA606" s="284">
        <v>0.90476190476190477</v>
      </c>
    </row>
    <row r="607" spans="9:27">
      <c r="I607" s="57" t="str">
        <f t="shared" si="182"/>
        <v>HillcrestCPP-FVFeb-13</v>
      </c>
      <c r="J607" s="76" t="str">
        <f t="shared" si="185"/>
        <v>HillcrestCPP-FV41306</v>
      </c>
      <c r="K607" s="57" t="s">
        <v>334</v>
      </c>
      <c r="L607" s="73">
        <v>41306</v>
      </c>
      <c r="M607" s="124"/>
      <c r="N607" s="124"/>
      <c r="O607" s="68" t="e">
        <f t="shared" ref="O607:O637" si="186">M607/N607</f>
        <v>#DIV/0!</v>
      </c>
      <c r="P607" s="124"/>
      <c r="Q607" s="124"/>
      <c r="R607" s="68" t="e">
        <f t="shared" si="183"/>
        <v>#DIV/0!</v>
      </c>
      <c r="S607" s="124"/>
      <c r="T607" s="68" t="e">
        <f t="shared" ref="T607:T637" si="187">Q607/S607</f>
        <v>#DIV/0!</v>
      </c>
      <c r="U607" s="124"/>
      <c r="V607" s="284"/>
      <c r="W607" s="124"/>
      <c r="X607" s="124"/>
      <c r="Y607" s="68" t="e">
        <f t="shared" si="184"/>
        <v>#DIV/0!</v>
      </c>
      <c r="Z607" s="124"/>
      <c r="AA607" s="284"/>
    </row>
    <row r="608" spans="9:27">
      <c r="I608" s="57" t="str">
        <f t="shared" si="182"/>
        <v>HillcrestFFTFeb-13</v>
      </c>
      <c r="J608" s="76" t="str">
        <f t="shared" si="185"/>
        <v>HillcrestFFT41306</v>
      </c>
      <c r="K608" s="57" t="s">
        <v>335</v>
      </c>
      <c r="L608" s="73">
        <v>41306</v>
      </c>
      <c r="M608" s="124">
        <v>4</v>
      </c>
      <c r="N608" s="124">
        <v>4</v>
      </c>
      <c r="O608" s="68">
        <f t="shared" si="186"/>
        <v>1</v>
      </c>
      <c r="P608" s="124">
        <v>27</v>
      </c>
      <c r="Q608" s="124">
        <v>35</v>
      </c>
      <c r="R608" s="68">
        <f t="shared" si="183"/>
        <v>0.77142857142857146</v>
      </c>
      <c r="S608" s="124">
        <v>35</v>
      </c>
      <c r="T608" s="68">
        <f t="shared" si="187"/>
        <v>1</v>
      </c>
      <c r="U608" s="124">
        <v>20</v>
      </c>
      <c r="V608" s="284">
        <v>1.1875</v>
      </c>
      <c r="W608" s="124">
        <v>5</v>
      </c>
      <c r="X608" s="124">
        <v>6</v>
      </c>
      <c r="Y608" s="68">
        <f t="shared" si="184"/>
        <v>0.83333333333333337</v>
      </c>
      <c r="Z608" s="124">
        <v>7</v>
      </c>
      <c r="AA608" s="284">
        <v>1.1875</v>
      </c>
    </row>
    <row r="609" spans="9:27">
      <c r="I609" s="57" t="str">
        <f t="shared" si="182"/>
        <v>HillcrestTF-CBTFeb-13</v>
      </c>
      <c r="J609" s="76" t="str">
        <f t="shared" si="185"/>
        <v>HillcrestTF-CBT41306</v>
      </c>
      <c r="K609" s="57" t="s">
        <v>332</v>
      </c>
      <c r="L609" s="73">
        <v>41306</v>
      </c>
      <c r="M609" s="124">
        <v>3</v>
      </c>
      <c r="N609" s="124">
        <v>3</v>
      </c>
      <c r="O609" s="68">
        <f t="shared" si="186"/>
        <v>1</v>
      </c>
      <c r="P609" s="124"/>
      <c r="Q609" s="124">
        <v>17</v>
      </c>
      <c r="R609" s="68">
        <f t="shared" si="183"/>
        <v>0</v>
      </c>
      <c r="S609" s="124">
        <v>27</v>
      </c>
      <c r="T609" s="68">
        <f t="shared" si="187"/>
        <v>0.62962962962962965</v>
      </c>
      <c r="U609" s="124"/>
      <c r="V609" s="284"/>
      <c r="W609" s="124"/>
      <c r="X609" s="124"/>
      <c r="Y609" s="68" t="e">
        <f t="shared" si="184"/>
        <v>#DIV/0!</v>
      </c>
      <c r="Z609" s="124"/>
      <c r="AA609" s="284"/>
    </row>
    <row r="610" spans="9:27">
      <c r="I610" s="57" t="str">
        <f t="shared" si="182"/>
        <v>LAYCA-CRAFeb-13</v>
      </c>
      <c r="J610" s="76" t="str">
        <f t="shared" si="185"/>
        <v>LAYCA-CRA41306</v>
      </c>
      <c r="K610" s="57" t="s">
        <v>339</v>
      </c>
      <c r="L610" s="73">
        <v>41306</v>
      </c>
      <c r="M610" s="124"/>
      <c r="N610" s="124"/>
      <c r="O610" s="68" t="e">
        <f t="shared" si="186"/>
        <v>#DIV/0!</v>
      </c>
      <c r="P610" s="124"/>
      <c r="Q610" s="124"/>
      <c r="R610" s="68" t="e">
        <f t="shared" si="183"/>
        <v>#DIV/0!</v>
      </c>
      <c r="S610" s="124"/>
      <c r="T610" s="68" t="e">
        <f t="shared" si="187"/>
        <v>#DIV/0!</v>
      </c>
      <c r="U610" s="124"/>
      <c r="V610" s="284"/>
      <c r="W610" s="124"/>
      <c r="X610" s="124"/>
      <c r="Y610" s="68" t="e">
        <f t="shared" si="184"/>
        <v>#DIV/0!</v>
      </c>
      <c r="Z610" s="124"/>
      <c r="AA610" s="284"/>
    </row>
    <row r="611" spans="9:27">
      <c r="I611" s="57" t="str">
        <f t="shared" si="182"/>
        <v>LAYCAllFeb-13</v>
      </c>
      <c r="J611" s="76" t="str">
        <f t="shared" si="185"/>
        <v>LAYCAll41306</v>
      </c>
      <c r="K611" s="57" t="s">
        <v>337</v>
      </c>
      <c r="L611" s="73">
        <v>41306</v>
      </c>
      <c r="M611" s="124">
        <v>1.5</v>
      </c>
      <c r="N611" s="124">
        <v>1.5</v>
      </c>
      <c r="O611" s="68">
        <f t="shared" si="186"/>
        <v>1</v>
      </c>
      <c r="P611" s="124">
        <v>2</v>
      </c>
      <c r="Q611" s="124">
        <v>0</v>
      </c>
      <c r="R611" s="68" t="e">
        <f t="shared" si="183"/>
        <v>#DIV/0!</v>
      </c>
      <c r="S611" s="124">
        <v>14.5</v>
      </c>
      <c r="T611" s="68">
        <f t="shared" si="187"/>
        <v>0</v>
      </c>
      <c r="U611" s="124">
        <v>0</v>
      </c>
      <c r="V611" s="284"/>
      <c r="W611" s="124">
        <v>0</v>
      </c>
      <c r="X611" s="124">
        <v>0</v>
      </c>
      <c r="Y611" s="68" t="e">
        <f t="shared" si="184"/>
        <v>#DIV/0!</v>
      </c>
      <c r="Z611" s="124">
        <v>0</v>
      </c>
      <c r="AA611" s="284"/>
    </row>
    <row r="612" spans="9:27">
      <c r="I612" s="57" t="str">
        <f t="shared" si="182"/>
        <v>LAYCCPPFeb-13</v>
      </c>
      <c r="J612" s="76" t="str">
        <f t="shared" si="185"/>
        <v>LAYCCPP41306</v>
      </c>
      <c r="K612" s="57" t="s">
        <v>338</v>
      </c>
      <c r="L612" s="73">
        <v>41306</v>
      </c>
      <c r="M612" s="124">
        <v>1.5</v>
      </c>
      <c r="N612" s="124">
        <v>1.5</v>
      </c>
      <c r="O612" s="68">
        <f t="shared" si="186"/>
        <v>1</v>
      </c>
      <c r="P612" s="124">
        <v>2</v>
      </c>
      <c r="Q612" s="124"/>
      <c r="R612" s="68" t="e">
        <f t="shared" si="183"/>
        <v>#DIV/0!</v>
      </c>
      <c r="S612" s="124">
        <v>14.5</v>
      </c>
      <c r="T612" s="68">
        <f t="shared" si="187"/>
        <v>0</v>
      </c>
      <c r="U612" s="124"/>
      <c r="V612" s="284"/>
      <c r="W612" s="124"/>
      <c r="X612" s="124"/>
      <c r="Y612" s="68" t="e">
        <f t="shared" si="184"/>
        <v>#DIV/0!</v>
      </c>
      <c r="Z612" s="124"/>
      <c r="AA612" s="284"/>
    </row>
    <row r="613" spans="9:27">
      <c r="I613" s="57" t="str">
        <f t="shared" si="182"/>
        <v>LESAllFeb-13</v>
      </c>
      <c r="J613" s="76" t="str">
        <f t="shared" si="185"/>
        <v>LESAll41306</v>
      </c>
      <c r="K613" s="57" t="s">
        <v>357</v>
      </c>
      <c r="L613" s="73">
        <v>41306</v>
      </c>
      <c r="M613" s="124"/>
      <c r="N613" s="124"/>
      <c r="O613" s="68" t="e">
        <f t="shared" si="186"/>
        <v>#DIV/0!</v>
      </c>
      <c r="P613" s="124"/>
      <c r="Q613" s="124"/>
      <c r="R613" s="68" t="e">
        <f t="shared" si="183"/>
        <v>#DIV/0!</v>
      </c>
      <c r="S613" s="124"/>
      <c r="T613" s="68" t="e">
        <f t="shared" si="187"/>
        <v>#DIV/0!</v>
      </c>
      <c r="U613" s="124"/>
      <c r="V613" s="284"/>
      <c r="W613" s="124"/>
      <c r="X613" s="124"/>
      <c r="Y613" s="68" t="e">
        <f t="shared" si="184"/>
        <v>#DIV/0!</v>
      </c>
      <c r="Z613" s="124"/>
      <c r="AA613" s="284"/>
    </row>
    <row r="614" spans="9:27">
      <c r="I614" s="57" t="str">
        <f t="shared" si="182"/>
        <v>LESTIPFeb-13</v>
      </c>
      <c r="J614" s="76" t="str">
        <f t="shared" si="185"/>
        <v>LESTIP41306</v>
      </c>
      <c r="K614" s="57" t="s">
        <v>358</v>
      </c>
      <c r="L614" s="73">
        <v>41306</v>
      </c>
      <c r="M614" s="124"/>
      <c r="N614" s="124"/>
      <c r="O614" s="68" t="e">
        <f t="shared" si="186"/>
        <v>#DIV/0!</v>
      </c>
      <c r="P614" s="124"/>
      <c r="Q614" s="124"/>
      <c r="R614" s="68" t="e">
        <f t="shared" si="183"/>
        <v>#DIV/0!</v>
      </c>
      <c r="S614" s="124"/>
      <c r="T614" s="68" t="e">
        <f t="shared" si="187"/>
        <v>#DIV/0!</v>
      </c>
      <c r="U614" s="124"/>
      <c r="V614" s="284"/>
      <c r="W614" s="124"/>
      <c r="X614" s="124"/>
      <c r="Y614" s="68" t="e">
        <f t="shared" si="184"/>
        <v>#DIV/0!</v>
      </c>
      <c r="Z614" s="124"/>
      <c r="AA614" s="284"/>
    </row>
    <row r="615" spans="9:27">
      <c r="I615" s="57" t="str">
        <f t="shared" si="182"/>
        <v>Marys CenterAllFeb-13</v>
      </c>
      <c r="J615" s="76" t="str">
        <f t="shared" si="185"/>
        <v>Marys CenterAll41306</v>
      </c>
      <c r="K615" s="57" t="s">
        <v>341</v>
      </c>
      <c r="L615" s="73">
        <v>41306</v>
      </c>
      <c r="M615" s="124">
        <v>4</v>
      </c>
      <c r="N615" s="124">
        <v>4</v>
      </c>
      <c r="O615" s="68">
        <f t="shared" si="186"/>
        <v>1</v>
      </c>
      <c r="P615" s="124">
        <v>7</v>
      </c>
      <c r="Q615" s="124"/>
      <c r="R615" s="68" t="e">
        <f t="shared" si="183"/>
        <v>#DIV/0!</v>
      </c>
      <c r="S615" s="124">
        <v>24</v>
      </c>
      <c r="T615" s="68">
        <f t="shared" si="187"/>
        <v>0</v>
      </c>
      <c r="U615" s="124">
        <v>5</v>
      </c>
      <c r="V615" s="284"/>
      <c r="W615" s="124">
        <v>0</v>
      </c>
      <c r="X615" s="124">
        <v>2</v>
      </c>
      <c r="Y615" s="68">
        <f t="shared" si="184"/>
        <v>0</v>
      </c>
      <c r="Z615" s="124">
        <v>2</v>
      </c>
      <c r="AA615" s="284"/>
    </row>
    <row r="616" spans="9:27">
      <c r="I616" s="57" t="str">
        <f t="shared" si="182"/>
        <v>Marys CenterPCITFeb-13</v>
      </c>
      <c r="J616" s="76" t="str">
        <f t="shared" si="185"/>
        <v>Marys CenterPCIT41306</v>
      </c>
      <c r="K616" s="57" t="s">
        <v>340</v>
      </c>
      <c r="L616" s="73">
        <v>41306</v>
      </c>
      <c r="M616" s="124">
        <v>4</v>
      </c>
      <c r="N616" s="124">
        <v>4</v>
      </c>
      <c r="O616" s="68">
        <f t="shared" si="186"/>
        <v>1</v>
      </c>
      <c r="P616" s="124">
        <v>7</v>
      </c>
      <c r="Q616" s="124"/>
      <c r="R616" s="68" t="e">
        <f t="shared" si="183"/>
        <v>#DIV/0!</v>
      </c>
      <c r="S616" s="124">
        <v>24</v>
      </c>
      <c r="T616" s="68">
        <f t="shared" si="187"/>
        <v>0</v>
      </c>
      <c r="U616" s="124">
        <v>5</v>
      </c>
      <c r="V616" s="284"/>
      <c r="W616" s="124">
        <v>0</v>
      </c>
      <c r="X616" s="124">
        <v>2</v>
      </c>
      <c r="Y616" s="68">
        <f t="shared" si="184"/>
        <v>0</v>
      </c>
      <c r="Z616" s="124">
        <v>2</v>
      </c>
      <c r="AA616" s="284"/>
    </row>
    <row r="617" spans="9:27">
      <c r="I617" s="57" t="str">
        <f t="shared" si="182"/>
        <v>MBI HSAllFeb-13</v>
      </c>
      <c r="J617" s="76" t="str">
        <f t="shared" si="185"/>
        <v>MBI HSAll41306</v>
      </c>
      <c r="K617" s="57" t="s">
        <v>364</v>
      </c>
      <c r="L617" s="73">
        <v>41306</v>
      </c>
      <c r="M617" s="124"/>
      <c r="N617" s="124"/>
      <c r="O617" s="68" t="e">
        <f t="shared" si="186"/>
        <v>#DIV/0!</v>
      </c>
      <c r="P617" s="124"/>
      <c r="Q617" s="124"/>
      <c r="R617" s="68" t="e">
        <f t="shared" si="183"/>
        <v>#DIV/0!</v>
      </c>
      <c r="S617" s="124"/>
      <c r="T617" s="68" t="e">
        <f t="shared" si="187"/>
        <v>#DIV/0!</v>
      </c>
      <c r="U617" s="124"/>
      <c r="V617" s="284"/>
      <c r="W617" s="124"/>
      <c r="X617" s="124"/>
      <c r="Y617" s="68" t="e">
        <f t="shared" si="184"/>
        <v>#DIV/0!</v>
      </c>
      <c r="Z617" s="124"/>
      <c r="AA617" s="284"/>
    </row>
    <row r="618" spans="9:27">
      <c r="I618" s="57" t="str">
        <f t="shared" si="182"/>
        <v>MBI HSTIPFeb-13</v>
      </c>
      <c r="J618" s="76" t="str">
        <f t="shared" si="185"/>
        <v>MBI HSTIP41306</v>
      </c>
      <c r="K618" s="57" t="s">
        <v>363</v>
      </c>
      <c r="L618" s="73">
        <v>41306</v>
      </c>
      <c r="M618" s="124"/>
      <c r="N618" s="124"/>
      <c r="O618" s="68" t="e">
        <f t="shared" si="186"/>
        <v>#DIV/0!</v>
      </c>
      <c r="P618" s="124"/>
      <c r="Q618" s="124"/>
      <c r="R618" s="68" t="e">
        <f t="shared" si="183"/>
        <v>#DIV/0!</v>
      </c>
      <c r="S618" s="124"/>
      <c r="T618" s="68" t="e">
        <f t="shared" si="187"/>
        <v>#DIV/0!</v>
      </c>
      <c r="U618" s="124"/>
      <c r="V618" s="284"/>
      <c r="W618" s="124"/>
      <c r="X618" s="124"/>
      <c r="Y618" s="68" t="e">
        <f t="shared" si="184"/>
        <v>#DIV/0!</v>
      </c>
      <c r="Z618" s="124"/>
      <c r="AA618" s="284"/>
    </row>
    <row r="619" spans="9:27">
      <c r="I619" s="57" t="str">
        <f t="shared" si="182"/>
        <v>MD Family ResourcesAllFeb-13</v>
      </c>
      <c r="J619" s="76" t="str">
        <f t="shared" si="185"/>
        <v>MD Family ResourcesAll41306</v>
      </c>
      <c r="K619" s="57" t="s">
        <v>510</v>
      </c>
      <c r="L619" s="73">
        <v>41306</v>
      </c>
      <c r="M619" s="124">
        <v>3</v>
      </c>
      <c r="N619" s="124">
        <v>3</v>
      </c>
      <c r="O619" s="68">
        <f t="shared" si="186"/>
        <v>1</v>
      </c>
      <c r="P619" s="124"/>
      <c r="Q619" s="124"/>
      <c r="R619" s="68" t="e">
        <f t="shared" si="183"/>
        <v>#DIV/0!</v>
      </c>
      <c r="S619" s="124"/>
      <c r="T619" s="68" t="e">
        <f t="shared" si="187"/>
        <v>#DIV/0!</v>
      </c>
      <c r="U619" s="124"/>
      <c r="V619" s="284"/>
      <c r="W619" s="124"/>
      <c r="X619" s="124"/>
      <c r="Y619" s="68" t="e">
        <f t="shared" si="184"/>
        <v>#DIV/0!</v>
      </c>
      <c r="Z619" s="124"/>
      <c r="AA619" s="284"/>
    </row>
    <row r="620" spans="9:27">
      <c r="I620" s="57" t="str">
        <f t="shared" si="182"/>
        <v>MD Family ResourcesTF-CBTFeb-13</v>
      </c>
      <c r="J620" s="76" t="str">
        <f t="shared" si="185"/>
        <v>MD Family ResourcesTF-CBT41306</v>
      </c>
      <c r="K620" s="57" t="s">
        <v>509</v>
      </c>
      <c r="L620" s="73">
        <v>41306</v>
      </c>
      <c r="M620" s="124">
        <v>3</v>
      </c>
      <c r="N620" s="124">
        <v>3</v>
      </c>
      <c r="O620" s="68">
        <f t="shared" si="186"/>
        <v>1</v>
      </c>
      <c r="P620" s="124"/>
      <c r="Q620" s="124"/>
      <c r="R620" s="68" t="e">
        <f t="shared" si="183"/>
        <v>#DIV/0!</v>
      </c>
      <c r="S620" s="124"/>
      <c r="T620" s="68" t="e">
        <f t="shared" si="187"/>
        <v>#DIV/0!</v>
      </c>
      <c r="U620" s="124"/>
      <c r="V620" s="284"/>
      <c r="W620" s="124"/>
      <c r="X620" s="124"/>
      <c r="Y620" s="68" t="e">
        <f t="shared" si="184"/>
        <v>#DIV/0!</v>
      </c>
      <c r="Z620" s="124"/>
      <c r="AA620" s="284"/>
    </row>
    <row r="621" spans="9:27">
      <c r="I621" s="57" t="str">
        <f t="shared" si="182"/>
        <v>PASSAllFeb-13</v>
      </c>
      <c r="J621" s="76" t="str">
        <f t="shared" si="185"/>
        <v>PASSAll41306</v>
      </c>
      <c r="K621" s="57" t="s">
        <v>342</v>
      </c>
      <c r="L621" s="73">
        <v>41306</v>
      </c>
      <c r="M621" s="124">
        <v>5</v>
      </c>
      <c r="N621" s="124">
        <v>5</v>
      </c>
      <c r="O621" s="68">
        <f t="shared" si="186"/>
        <v>1</v>
      </c>
      <c r="P621" s="124">
        <v>30</v>
      </c>
      <c r="Q621" s="124">
        <v>29</v>
      </c>
      <c r="R621" s="68">
        <f t="shared" si="183"/>
        <v>1.0344827586206897</v>
      </c>
      <c r="S621" s="124">
        <v>34</v>
      </c>
      <c r="T621" s="68">
        <f t="shared" si="187"/>
        <v>0.8529411764705882</v>
      </c>
      <c r="U621" s="124">
        <v>14</v>
      </c>
      <c r="V621" s="284"/>
      <c r="W621" s="124">
        <v>1</v>
      </c>
      <c r="X621" s="124">
        <v>3</v>
      </c>
      <c r="Y621" s="68">
        <f t="shared" si="184"/>
        <v>0.33333333333333331</v>
      </c>
      <c r="Z621" s="124">
        <v>16</v>
      </c>
      <c r="AA621" s="284">
        <v>0.83333333333333337</v>
      </c>
    </row>
    <row r="622" spans="9:27">
      <c r="I622" s="57" t="str">
        <f t="shared" si="182"/>
        <v>PASSFFTFeb-13</v>
      </c>
      <c r="J622" s="76" t="str">
        <f t="shared" si="185"/>
        <v>PASSFFT41306</v>
      </c>
      <c r="K622" s="57" t="s">
        <v>343</v>
      </c>
      <c r="L622" s="73">
        <v>41306</v>
      </c>
      <c r="M622" s="124">
        <v>5</v>
      </c>
      <c r="N622" s="124">
        <v>5</v>
      </c>
      <c r="O622" s="68">
        <f t="shared" si="186"/>
        <v>1</v>
      </c>
      <c r="P622" s="124">
        <v>30</v>
      </c>
      <c r="Q622" s="124">
        <v>29</v>
      </c>
      <c r="R622" s="68">
        <f t="shared" si="183"/>
        <v>1.0344827586206897</v>
      </c>
      <c r="S622" s="124">
        <v>34</v>
      </c>
      <c r="T622" s="68">
        <f t="shared" si="187"/>
        <v>0.8529411764705882</v>
      </c>
      <c r="U622" s="124">
        <v>14</v>
      </c>
      <c r="V622" s="284">
        <v>0.625</v>
      </c>
      <c r="W622" s="124">
        <v>1</v>
      </c>
      <c r="X622" s="124">
        <v>3</v>
      </c>
      <c r="Y622" s="68">
        <f t="shared" si="184"/>
        <v>0.33333333333333331</v>
      </c>
      <c r="Z622" s="124">
        <v>16</v>
      </c>
      <c r="AA622" s="284">
        <v>0.625</v>
      </c>
    </row>
    <row r="623" spans="9:27">
      <c r="I623" s="57" t="str">
        <f t="shared" si="182"/>
        <v>PASSTIPFeb-13</v>
      </c>
      <c r="J623" s="76" t="str">
        <f t="shared" si="185"/>
        <v>PASSTIP41306</v>
      </c>
      <c r="K623" s="57" t="s">
        <v>344</v>
      </c>
      <c r="L623" s="73">
        <v>41306</v>
      </c>
      <c r="M623" s="124"/>
      <c r="N623" s="124"/>
      <c r="O623" s="68" t="e">
        <f t="shared" si="186"/>
        <v>#DIV/0!</v>
      </c>
      <c r="P623" s="124"/>
      <c r="Q623" s="124"/>
      <c r="R623" s="68" t="e">
        <f t="shared" si="183"/>
        <v>#DIV/0!</v>
      </c>
      <c r="S623" s="124"/>
      <c r="T623" s="68" t="e">
        <f t="shared" si="187"/>
        <v>#DIV/0!</v>
      </c>
      <c r="U623" s="124"/>
      <c r="V623" s="284"/>
      <c r="W623" s="124"/>
      <c r="X623" s="124"/>
      <c r="Y623" s="68" t="e">
        <f t="shared" si="184"/>
        <v>#DIV/0!</v>
      </c>
      <c r="Z623" s="124"/>
      <c r="AA623" s="284"/>
    </row>
    <row r="624" spans="9:27">
      <c r="I624" s="57" t="str">
        <f t="shared" si="182"/>
        <v>PIECEAllFeb-13</v>
      </c>
      <c r="J624" s="76" t="str">
        <f t="shared" si="185"/>
        <v>PIECEAll41306</v>
      </c>
      <c r="K624" s="57" t="s">
        <v>345</v>
      </c>
      <c r="L624" s="73">
        <v>41306</v>
      </c>
      <c r="M624" s="124">
        <v>3.3</v>
      </c>
      <c r="N624" s="124">
        <v>3.3</v>
      </c>
      <c r="O624" s="68">
        <f t="shared" si="186"/>
        <v>1</v>
      </c>
      <c r="P624" s="124">
        <v>13</v>
      </c>
      <c r="Q624" s="124">
        <v>0</v>
      </c>
      <c r="R624" s="68"/>
      <c r="S624" s="124">
        <v>23</v>
      </c>
      <c r="T624" s="68">
        <f t="shared" si="187"/>
        <v>0</v>
      </c>
      <c r="U624" s="124"/>
      <c r="V624" s="284"/>
      <c r="W624" s="124">
        <v>0</v>
      </c>
      <c r="X624" s="124">
        <v>6</v>
      </c>
      <c r="Y624" s="68">
        <f t="shared" si="184"/>
        <v>0</v>
      </c>
      <c r="Z624" s="124"/>
      <c r="AA624" s="284"/>
    </row>
    <row r="625" spans="9:27">
      <c r="I625" s="57" t="str">
        <f t="shared" si="182"/>
        <v>PIECECPP-FVFeb-13</v>
      </c>
      <c r="J625" s="76" t="str">
        <f t="shared" si="185"/>
        <v>PIECECPP-FV41306</v>
      </c>
      <c r="K625" s="57" t="s">
        <v>346</v>
      </c>
      <c r="L625" s="73">
        <v>41306</v>
      </c>
      <c r="M625" s="124"/>
      <c r="N625" s="124"/>
      <c r="O625" s="68" t="e">
        <f t="shared" si="186"/>
        <v>#DIV/0!</v>
      </c>
      <c r="P625" s="124"/>
      <c r="Q625" s="124"/>
      <c r="R625" s="68" t="e">
        <f t="shared" ref="R625:R630" si="188">P625/Q625</f>
        <v>#DIV/0!</v>
      </c>
      <c r="S625" s="124"/>
      <c r="T625" s="68" t="e">
        <f t="shared" si="187"/>
        <v>#DIV/0!</v>
      </c>
      <c r="U625" s="124"/>
      <c r="V625" s="284"/>
      <c r="W625" s="124"/>
      <c r="X625" s="124"/>
      <c r="Y625" s="68" t="e">
        <f t="shared" si="184"/>
        <v>#DIV/0!</v>
      </c>
      <c r="Z625" s="124"/>
      <c r="AA625" s="284"/>
    </row>
    <row r="626" spans="9:27">
      <c r="I626" s="57" t="str">
        <f t="shared" si="182"/>
        <v>PIECEPCITFeb-13</v>
      </c>
      <c r="J626" s="76" t="str">
        <f t="shared" si="185"/>
        <v>PIECEPCIT41306</v>
      </c>
      <c r="K626" s="57" t="s">
        <v>347</v>
      </c>
      <c r="L626" s="73">
        <v>41306</v>
      </c>
      <c r="M626" s="124">
        <v>3.3</v>
      </c>
      <c r="N626" s="124">
        <v>3.3</v>
      </c>
      <c r="O626" s="68">
        <f t="shared" si="186"/>
        <v>1</v>
      </c>
      <c r="P626" s="124">
        <v>13</v>
      </c>
      <c r="Q626" s="124"/>
      <c r="R626" s="68" t="e">
        <f t="shared" si="188"/>
        <v>#DIV/0!</v>
      </c>
      <c r="S626" s="124">
        <v>23</v>
      </c>
      <c r="T626" s="68">
        <f t="shared" si="187"/>
        <v>0</v>
      </c>
      <c r="U626" s="260"/>
      <c r="V626" s="284"/>
      <c r="W626" s="124">
        <v>0</v>
      </c>
      <c r="X626" s="124">
        <v>6</v>
      </c>
      <c r="Y626" s="68">
        <f t="shared" si="184"/>
        <v>0</v>
      </c>
      <c r="Z626" s="124"/>
      <c r="AA626" s="284"/>
    </row>
    <row r="627" spans="9:27">
      <c r="I627" s="57" t="str">
        <f t="shared" si="182"/>
        <v>RiversideA-CRAFeb-13</v>
      </c>
      <c r="J627" s="76" t="str">
        <f t="shared" si="185"/>
        <v>RiversideA-CRA41306</v>
      </c>
      <c r="K627" s="57" t="s">
        <v>361</v>
      </c>
      <c r="L627" s="73">
        <v>41306</v>
      </c>
      <c r="M627" s="124"/>
      <c r="N627" s="124"/>
      <c r="O627" s="68" t="e">
        <f t="shared" si="186"/>
        <v>#DIV/0!</v>
      </c>
      <c r="P627" s="124"/>
      <c r="Q627" s="124"/>
      <c r="R627" s="68" t="e">
        <f t="shared" si="188"/>
        <v>#DIV/0!</v>
      </c>
      <c r="S627" s="124"/>
      <c r="T627" s="68" t="e">
        <f t="shared" si="187"/>
        <v>#DIV/0!</v>
      </c>
      <c r="U627" s="124"/>
      <c r="V627" s="284"/>
      <c r="W627" s="124"/>
      <c r="X627" s="124"/>
      <c r="Y627" s="68" t="e">
        <f t="shared" si="184"/>
        <v>#DIV/0!</v>
      </c>
      <c r="Z627" s="124"/>
      <c r="AA627" s="284"/>
    </row>
    <row r="628" spans="9:27">
      <c r="I628" s="57" t="str">
        <f t="shared" si="182"/>
        <v>RiversideAllFeb-13</v>
      </c>
      <c r="J628" s="76" t="str">
        <f t="shared" si="185"/>
        <v>RiversideAll41306</v>
      </c>
      <c r="K628" s="57" t="s">
        <v>362</v>
      </c>
      <c r="L628" s="73">
        <v>41306</v>
      </c>
      <c r="M628" s="124"/>
      <c r="N628" s="124"/>
      <c r="O628" s="68" t="e">
        <f t="shared" si="186"/>
        <v>#DIV/0!</v>
      </c>
      <c r="P628" s="124"/>
      <c r="Q628" s="124"/>
      <c r="R628" s="68" t="e">
        <f t="shared" si="188"/>
        <v>#DIV/0!</v>
      </c>
      <c r="S628" s="124"/>
      <c r="T628" s="68" t="e">
        <f t="shared" si="187"/>
        <v>#DIV/0!</v>
      </c>
      <c r="U628" s="124"/>
      <c r="V628" s="284"/>
      <c r="W628" s="124"/>
      <c r="X628" s="124"/>
      <c r="Y628" s="68" t="e">
        <f t="shared" si="184"/>
        <v>#DIV/0!</v>
      </c>
      <c r="Z628" s="124"/>
      <c r="AA628" s="284"/>
    </row>
    <row r="629" spans="9:27">
      <c r="I629" s="57" t="str">
        <f t="shared" si="182"/>
        <v>TFCCAllFeb-13</v>
      </c>
      <c r="J629" s="76" t="str">
        <f t="shared" si="185"/>
        <v>TFCCAll41306</v>
      </c>
      <c r="K629" s="57" t="s">
        <v>366</v>
      </c>
      <c r="L629" s="73">
        <v>41306</v>
      </c>
      <c r="M629" s="124"/>
      <c r="N629" s="124"/>
      <c r="O629" s="68" t="e">
        <f t="shared" si="186"/>
        <v>#DIV/0!</v>
      </c>
      <c r="P629" s="124"/>
      <c r="Q629" s="124"/>
      <c r="R629" s="68" t="e">
        <f t="shared" si="188"/>
        <v>#DIV/0!</v>
      </c>
      <c r="S629" s="124"/>
      <c r="T629" s="68" t="e">
        <f t="shared" si="187"/>
        <v>#DIV/0!</v>
      </c>
      <c r="U629" s="124"/>
      <c r="V629" s="284"/>
      <c r="W629" s="124"/>
      <c r="X629" s="124"/>
      <c r="Y629" s="68" t="e">
        <f t="shared" si="184"/>
        <v>#DIV/0!</v>
      </c>
      <c r="Z629" s="124"/>
      <c r="AA629" s="284"/>
    </row>
    <row r="630" spans="9:27">
      <c r="I630" s="57" t="str">
        <f t="shared" si="182"/>
        <v>TFCCTIPFeb-13</v>
      </c>
      <c r="J630" s="76" t="str">
        <f t="shared" si="185"/>
        <v>TFCCTIP41306</v>
      </c>
      <c r="K630" s="57" t="s">
        <v>365</v>
      </c>
      <c r="L630" s="73">
        <v>41306</v>
      </c>
      <c r="M630" s="124"/>
      <c r="N630" s="124"/>
      <c r="O630" s="68" t="e">
        <f t="shared" si="186"/>
        <v>#DIV/0!</v>
      </c>
      <c r="P630" s="124"/>
      <c r="Q630" s="124"/>
      <c r="R630" s="68" t="e">
        <f t="shared" si="188"/>
        <v>#DIV/0!</v>
      </c>
      <c r="S630" s="124"/>
      <c r="T630" s="68" t="e">
        <f t="shared" si="187"/>
        <v>#DIV/0!</v>
      </c>
      <c r="U630" s="124"/>
      <c r="V630" s="284"/>
      <c r="W630" s="124"/>
      <c r="X630" s="124"/>
      <c r="Y630" s="68" t="e">
        <f t="shared" si="184"/>
        <v>#DIV/0!</v>
      </c>
      <c r="Z630" s="124"/>
      <c r="AA630" s="284"/>
    </row>
    <row r="631" spans="9:27">
      <c r="I631" s="57" t="str">
        <f t="shared" si="182"/>
        <v>UniversalAllFeb-13</v>
      </c>
      <c r="J631" s="76" t="str">
        <f t="shared" si="185"/>
        <v>UniversalAll41306</v>
      </c>
      <c r="K631" s="57" t="s">
        <v>348</v>
      </c>
      <c r="L631" s="73">
        <v>41306</v>
      </c>
      <c r="M631" s="124">
        <v>1</v>
      </c>
      <c r="N631" s="124">
        <v>1</v>
      </c>
      <c r="O631" s="68">
        <f t="shared" si="186"/>
        <v>1</v>
      </c>
      <c r="P631" s="124">
        <v>0</v>
      </c>
      <c r="Q631" s="124"/>
      <c r="R631" s="68"/>
      <c r="S631" s="124">
        <v>0</v>
      </c>
      <c r="T631" s="68" t="e">
        <f t="shared" si="187"/>
        <v>#DIV/0!</v>
      </c>
      <c r="U631" s="124"/>
      <c r="V631" s="284"/>
      <c r="W631" s="124"/>
      <c r="X631" s="124"/>
      <c r="Y631" s="68" t="e">
        <f t="shared" si="184"/>
        <v>#DIV/0!</v>
      </c>
      <c r="Z631" s="124"/>
      <c r="AA631" s="284"/>
    </row>
    <row r="632" spans="9:27">
      <c r="I632" s="57" t="str">
        <f t="shared" si="182"/>
        <v>UniversalCPP-FVFeb-13</v>
      </c>
      <c r="J632" s="76" t="str">
        <f t="shared" si="185"/>
        <v>UniversalCPP-FV41306</v>
      </c>
      <c r="K632" s="56" t="s">
        <v>350</v>
      </c>
      <c r="L632" s="73">
        <v>41306</v>
      </c>
      <c r="M632" s="124"/>
      <c r="N632" s="124"/>
      <c r="O632" s="68" t="e">
        <f t="shared" si="186"/>
        <v>#DIV/0!</v>
      </c>
      <c r="P632" s="124"/>
      <c r="Q632" s="124"/>
      <c r="R632" s="68" t="e">
        <f t="shared" ref="R632:R637" si="189">P632/Q632</f>
        <v>#DIV/0!</v>
      </c>
      <c r="S632" s="124"/>
      <c r="T632" s="68" t="e">
        <f t="shared" si="187"/>
        <v>#DIV/0!</v>
      </c>
      <c r="U632" s="260"/>
      <c r="V632" s="284"/>
      <c r="W632" s="124"/>
      <c r="X632" s="124"/>
      <c r="Y632" s="68" t="e">
        <f t="shared" si="184"/>
        <v>#DIV/0!</v>
      </c>
      <c r="Z632" s="124"/>
      <c r="AA632" s="284"/>
    </row>
    <row r="633" spans="9:27">
      <c r="I633" s="57" t="str">
        <f t="shared" si="182"/>
        <v>UniversalTF-CBTFeb-13</v>
      </c>
      <c r="J633" s="76" t="str">
        <f t="shared" si="185"/>
        <v>UniversalTF-CBT41306</v>
      </c>
      <c r="K633" s="57" t="s">
        <v>349</v>
      </c>
      <c r="L633" s="73">
        <v>41306</v>
      </c>
      <c r="M633" s="124">
        <v>1</v>
      </c>
      <c r="N633" s="124">
        <v>1</v>
      </c>
      <c r="O633" s="68">
        <f t="shared" si="186"/>
        <v>1</v>
      </c>
      <c r="P633" s="124"/>
      <c r="Q633" s="124"/>
      <c r="R633" s="68" t="e">
        <f t="shared" si="189"/>
        <v>#DIV/0!</v>
      </c>
      <c r="S633" s="124"/>
      <c r="T633" s="68" t="e">
        <f t="shared" si="187"/>
        <v>#DIV/0!</v>
      </c>
      <c r="U633" s="124"/>
      <c r="V633" s="284"/>
      <c r="W633" s="124"/>
      <c r="X633" s="124"/>
      <c r="Y633" s="68" t="e">
        <f t="shared" si="184"/>
        <v>#DIV/0!</v>
      </c>
      <c r="Z633" s="124"/>
      <c r="AA633" s="284"/>
    </row>
    <row r="634" spans="9:27">
      <c r="I634" s="57" t="str">
        <f t="shared" si="182"/>
        <v>UniversalTIPFeb-13</v>
      </c>
      <c r="J634" s="76" t="str">
        <f t="shared" si="185"/>
        <v>UniversalTIP41306</v>
      </c>
      <c r="K634" s="57" t="s">
        <v>351</v>
      </c>
      <c r="L634" s="73">
        <v>41306</v>
      </c>
      <c r="M634" s="124"/>
      <c r="N634" s="124"/>
      <c r="O634" s="68" t="e">
        <f t="shared" si="186"/>
        <v>#DIV/0!</v>
      </c>
      <c r="P634" s="124"/>
      <c r="Q634" s="124"/>
      <c r="R634" s="68" t="e">
        <f t="shared" si="189"/>
        <v>#DIV/0!</v>
      </c>
      <c r="S634" s="124"/>
      <c r="T634" s="68" t="e">
        <f t="shared" si="187"/>
        <v>#DIV/0!</v>
      </c>
      <c r="U634" s="260"/>
      <c r="V634" s="284"/>
      <c r="W634" s="124"/>
      <c r="X634" s="124"/>
      <c r="Y634" s="68" t="e">
        <f t="shared" si="184"/>
        <v>#DIV/0!</v>
      </c>
      <c r="Z634" s="124"/>
      <c r="AA634" s="284"/>
    </row>
    <row r="635" spans="9:27">
      <c r="I635" s="57" t="str">
        <f t="shared" si="182"/>
        <v>Youth VillagesAllFeb-13</v>
      </c>
      <c r="J635" s="76" t="str">
        <f t="shared" si="185"/>
        <v>Youth VillagesAll41306</v>
      </c>
      <c r="K635" s="57" t="s">
        <v>352</v>
      </c>
      <c r="L635" s="73">
        <v>41306</v>
      </c>
      <c r="M635" s="124">
        <v>8.25</v>
      </c>
      <c r="N635" s="124">
        <v>13</v>
      </c>
      <c r="O635" s="68">
        <f t="shared" si="186"/>
        <v>0.63461538461538458</v>
      </c>
      <c r="P635" s="124">
        <v>34</v>
      </c>
      <c r="Q635" s="124">
        <v>29.636363636363637</v>
      </c>
      <c r="R635" s="68">
        <f t="shared" si="189"/>
        <v>1.147239263803681</v>
      </c>
      <c r="S635" s="124">
        <v>54</v>
      </c>
      <c r="T635" s="68">
        <f t="shared" si="187"/>
        <v>0.54882154882154888</v>
      </c>
      <c r="U635" s="124"/>
      <c r="V635" s="284"/>
      <c r="W635" s="124">
        <v>6</v>
      </c>
      <c r="X635" s="124">
        <v>6</v>
      </c>
      <c r="Y635" s="68">
        <f t="shared" si="184"/>
        <v>1</v>
      </c>
      <c r="Z635" s="124"/>
      <c r="AA635" s="284">
        <v>0.77575757575757576</v>
      </c>
    </row>
    <row r="636" spans="9:27">
      <c r="I636" s="57" t="str">
        <f t="shared" si="182"/>
        <v>Youth VillagesMSTFeb-13</v>
      </c>
      <c r="J636" s="76" t="str">
        <f t="shared" si="185"/>
        <v>Youth VillagesMST41306</v>
      </c>
      <c r="K636" s="57" t="s">
        <v>353</v>
      </c>
      <c r="L636" s="73">
        <v>41306</v>
      </c>
      <c r="M636" s="124">
        <v>7.4</v>
      </c>
      <c r="N636" s="124">
        <v>8</v>
      </c>
      <c r="O636" s="68">
        <f t="shared" si="186"/>
        <v>0.92500000000000004</v>
      </c>
      <c r="P636" s="124">
        <v>31</v>
      </c>
      <c r="Q636" s="124">
        <v>25</v>
      </c>
      <c r="R636" s="68">
        <f t="shared" si="189"/>
        <v>1.24</v>
      </c>
      <c r="S636" s="124">
        <v>45</v>
      </c>
      <c r="T636" s="68">
        <f t="shared" si="187"/>
        <v>0.55555555555555558</v>
      </c>
      <c r="U636" s="124"/>
      <c r="V636" s="284">
        <v>0.75</v>
      </c>
      <c r="W636" s="124">
        <v>5</v>
      </c>
      <c r="X636" s="124">
        <v>5</v>
      </c>
      <c r="Y636" s="68">
        <f t="shared" si="184"/>
        <v>1</v>
      </c>
      <c r="Z636" s="124"/>
      <c r="AA636" s="284">
        <v>0.75</v>
      </c>
    </row>
    <row r="637" spans="9:27">
      <c r="I637" s="57" t="str">
        <f>K637&amp;"Feb-13"</f>
        <v>Youth VillagesMST-PSBFeb-13</v>
      </c>
      <c r="J637" s="76" t="str">
        <f t="shared" si="185"/>
        <v>Youth VillagesMST-PSB41306</v>
      </c>
      <c r="K637" s="57" t="s">
        <v>354</v>
      </c>
      <c r="L637" s="73">
        <v>41306</v>
      </c>
      <c r="M637" s="124">
        <v>0.85</v>
      </c>
      <c r="N637" s="124">
        <v>5</v>
      </c>
      <c r="O637" s="68">
        <f t="shared" si="186"/>
        <v>0.16999999999999998</v>
      </c>
      <c r="P637" s="124">
        <v>3</v>
      </c>
      <c r="Q637" s="124">
        <v>4.6363636363636367</v>
      </c>
      <c r="R637" s="68">
        <f t="shared" si="189"/>
        <v>0.64705882352941169</v>
      </c>
      <c r="S637" s="124">
        <v>9</v>
      </c>
      <c r="T637" s="68">
        <f t="shared" si="187"/>
        <v>0.51515151515151514</v>
      </c>
      <c r="U637" s="260"/>
      <c r="V637" s="284">
        <v>1</v>
      </c>
      <c r="W637" s="124">
        <v>1</v>
      </c>
      <c r="X637" s="124">
        <v>1</v>
      </c>
      <c r="Y637" s="68">
        <f t="shared" si="184"/>
        <v>1</v>
      </c>
      <c r="Z637" s="124"/>
      <c r="AA637" s="284">
        <v>1</v>
      </c>
    </row>
    <row r="638" spans="9:27">
      <c r="I638" s="57" t="str">
        <f t="shared" ref="I638:I692" si="190">K638&amp;"Mar-13"</f>
        <v>Adoptions TogetherAllMar-13</v>
      </c>
      <c r="J638" s="76" t="str">
        <f t="shared" si="185"/>
        <v>Adoptions TogetherAll41334</v>
      </c>
      <c r="K638" s="57" t="s">
        <v>318</v>
      </c>
      <c r="L638" s="73">
        <v>41334</v>
      </c>
      <c r="M638" s="124"/>
      <c r="N638" s="124"/>
      <c r="O638" s="68"/>
      <c r="P638" s="124"/>
      <c r="Q638" s="124"/>
      <c r="R638" s="68"/>
      <c r="S638" s="124"/>
      <c r="T638" s="68"/>
      <c r="U638" s="124"/>
      <c r="V638" s="284"/>
      <c r="W638" s="124"/>
      <c r="X638" s="124"/>
      <c r="Y638" s="68"/>
      <c r="Z638" s="124"/>
      <c r="AA638" s="284"/>
    </row>
    <row r="639" spans="9:27">
      <c r="I639" s="57" t="str">
        <f t="shared" si="190"/>
        <v>Adoptions TogetherCPP-FVMar-13</v>
      </c>
      <c r="J639" s="76" t="str">
        <f t="shared" si="185"/>
        <v>Adoptions TogetherCPP-FV41334</v>
      </c>
      <c r="K639" s="57" t="s">
        <v>317</v>
      </c>
      <c r="L639" s="73">
        <v>41334</v>
      </c>
      <c r="M639" s="124"/>
      <c r="N639" s="124"/>
      <c r="O639" s="68"/>
      <c r="P639" s="124"/>
      <c r="Q639" s="124"/>
      <c r="R639" s="68"/>
      <c r="S639" s="124"/>
      <c r="T639" s="68"/>
      <c r="U639" s="124"/>
      <c r="V639" s="284"/>
      <c r="W639" s="124"/>
      <c r="X639" s="124"/>
      <c r="Y639" s="68"/>
      <c r="Z639" s="124"/>
      <c r="AA639" s="284"/>
    </row>
    <row r="640" spans="9:27">
      <c r="I640" s="57" t="str">
        <f t="shared" si="190"/>
        <v>All A-CRA ProvidersA-CRAMar-13</v>
      </c>
      <c r="J640" s="76" t="str">
        <f t="shared" si="185"/>
        <v>All A-CRA ProvidersA-CRA41334</v>
      </c>
      <c r="K640" s="57" t="s">
        <v>379</v>
      </c>
      <c r="L640" s="73">
        <v>41334</v>
      </c>
      <c r="M640" s="258">
        <v>0</v>
      </c>
      <c r="N640" s="258">
        <v>0</v>
      </c>
      <c r="O640" s="68" t="e">
        <f>M640/N640</f>
        <v>#DIV/0!</v>
      </c>
      <c r="P640" s="258">
        <v>0</v>
      </c>
      <c r="Q640" s="258">
        <v>0</v>
      </c>
      <c r="R640" s="68"/>
      <c r="S640" s="258">
        <v>0</v>
      </c>
      <c r="T640" s="68" t="e">
        <f>Q640/S640</f>
        <v>#DIV/0!</v>
      </c>
      <c r="U640" s="258">
        <v>0</v>
      </c>
      <c r="V640" s="284"/>
      <c r="W640" s="258">
        <v>0</v>
      </c>
      <c r="X640" s="258">
        <v>0</v>
      </c>
      <c r="Y640" s="68" t="e">
        <f t="shared" ref="Y640:Y650" si="191">W640/X640</f>
        <v>#DIV/0!</v>
      </c>
      <c r="Z640" s="258">
        <v>0</v>
      </c>
      <c r="AA640" s="284">
        <v>0</v>
      </c>
    </row>
    <row r="641" spans="9:27">
      <c r="I641" s="57" t="str">
        <f t="shared" si="190"/>
        <v>All CPP-FV ProvidersCPP-FVMar-13</v>
      </c>
      <c r="J641" s="57" t="str">
        <f t="shared" si="185"/>
        <v>All CPP-FV ProvidersCPP-FV41334</v>
      </c>
      <c r="K641" s="57" t="s">
        <v>373</v>
      </c>
      <c r="L641" s="73">
        <v>41334</v>
      </c>
      <c r="M641" s="258">
        <v>0</v>
      </c>
      <c r="N641" s="258">
        <v>0</v>
      </c>
      <c r="O641" s="68"/>
      <c r="P641" s="258">
        <v>0</v>
      </c>
      <c r="Q641" s="258">
        <v>0</v>
      </c>
      <c r="R641" s="68"/>
      <c r="S641" s="258">
        <v>0</v>
      </c>
      <c r="T641" s="68"/>
      <c r="U641" s="258">
        <v>0</v>
      </c>
      <c r="V641" s="284"/>
      <c r="W641" s="258">
        <v>0</v>
      </c>
      <c r="X641" s="258">
        <v>0</v>
      </c>
      <c r="Y641" s="68" t="e">
        <f t="shared" si="191"/>
        <v>#DIV/0!</v>
      </c>
      <c r="Z641" s="258">
        <v>0</v>
      </c>
      <c r="AA641" s="284" t="e">
        <v>#DIV/0!</v>
      </c>
    </row>
    <row r="642" spans="9:27">
      <c r="I642" s="57" t="str">
        <f t="shared" si="190"/>
        <v>All FFT ProvidersFFTMar-13</v>
      </c>
      <c r="J642" s="76" t="str">
        <f t="shared" si="185"/>
        <v>All FFT ProvidersFFT41334</v>
      </c>
      <c r="K642" s="57" t="s">
        <v>372</v>
      </c>
      <c r="L642" s="73">
        <v>41334</v>
      </c>
      <c r="M642" s="258">
        <v>17</v>
      </c>
      <c r="N642" s="258">
        <v>18</v>
      </c>
      <c r="O642" s="68">
        <f>M642/N642</f>
        <v>0.94444444444444442</v>
      </c>
      <c r="P642" s="258">
        <v>79</v>
      </c>
      <c r="Q642" s="258">
        <v>139</v>
      </c>
      <c r="R642" s="68">
        <f>P642/Q642</f>
        <v>0.56834532374100721</v>
      </c>
      <c r="S642" s="258">
        <v>154</v>
      </c>
      <c r="T642" s="68">
        <f>Q642/S642</f>
        <v>0.90259740259740262</v>
      </c>
      <c r="U642" s="258">
        <v>59</v>
      </c>
      <c r="V642" s="284">
        <v>0.96562499999999996</v>
      </c>
      <c r="W642" s="258">
        <v>9</v>
      </c>
      <c r="X642" s="258">
        <v>22</v>
      </c>
      <c r="Y642" s="68">
        <f t="shared" si="191"/>
        <v>0.40909090909090912</v>
      </c>
      <c r="Z642" s="258">
        <v>20</v>
      </c>
      <c r="AA642" s="284">
        <v>0.96562499999999996</v>
      </c>
    </row>
    <row r="643" spans="9:27">
      <c r="I643" s="57" t="str">
        <f t="shared" si="190"/>
        <v>All MST ProvidersMSTMar-13</v>
      </c>
      <c r="J643" s="76" t="str">
        <f t="shared" si="185"/>
        <v>All MST ProvidersMST41334</v>
      </c>
      <c r="K643" s="57" t="s">
        <v>374</v>
      </c>
      <c r="L643" s="73">
        <v>41334</v>
      </c>
      <c r="M643" s="258">
        <v>6</v>
      </c>
      <c r="N643" s="258">
        <v>6.5</v>
      </c>
      <c r="O643" s="68">
        <f>M643/N643</f>
        <v>0.92307692307692313</v>
      </c>
      <c r="P643" s="258">
        <v>25</v>
      </c>
      <c r="Q643" s="258">
        <v>26</v>
      </c>
      <c r="R643" s="68">
        <f>P643/Q643</f>
        <v>0.96153846153846156</v>
      </c>
      <c r="S643" s="258">
        <v>45</v>
      </c>
      <c r="T643" s="68">
        <f>Q643/S643</f>
        <v>0.57777777777777772</v>
      </c>
      <c r="U643" s="258">
        <v>0</v>
      </c>
      <c r="V643" s="284">
        <v>0.75</v>
      </c>
      <c r="W643" s="258">
        <v>5</v>
      </c>
      <c r="X643" s="258">
        <v>7</v>
      </c>
      <c r="Y643" s="68">
        <f t="shared" si="191"/>
        <v>0.7142857142857143</v>
      </c>
      <c r="Z643" s="258">
        <v>0</v>
      </c>
      <c r="AA643" s="284">
        <v>0.75</v>
      </c>
    </row>
    <row r="644" spans="9:27">
      <c r="I644" s="57" t="str">
        <f t="shared" si="190"/>
        <v>All MST-PSB ProvidersMST-PSBMar-13</v>
      </c>
      <c r="J644" s="76" t="str">
        <f t="shared" si="185"/>
        <v>All MST-PSB ProvidersMST-PSB41334</v>
      </c>
      <c r="K644" s="57" t="s">
        <v>375</v>
      </c>
      <c r="L644" s="73">
        <v>41334</v>
      </c>
      <c r="M644" s="258">
        <v>1</v>
      </c>
      <c r="N644" s="258">
        <v>5</v>
      </c>
      <c r="O644" s="68">
        <f>M644/N644</f>
        <v>0.2</v>
      </c>
      <c r="P644" s="258">
        <v>3</v>
      </c>
      <c r="Q644" s="258">
        <v>3.4615384615384617</v>
      </c>
      <c r="R644" s="68">
        <f>P644/Q644</f>
        <v>0.86666666666666659</v>
      </c>
      <c r="S644" s="258">
        <v>9</v>
      </c>
      <c r="T644" s="68">
        <f>Q644/S644</f>
        <v>0.38461538461538464</v>
      </c>
      <c r="U644" s="258">
        <v>0</v>
      </c>
      <c r="V644" s="284">
        <v>1</v>
      </c>
      <c r="W644" s="258">
        <v>0</v>
      </c>
      <c r="X644" s="258">
        <v>0</v>
      </c>
      <c r="Y644" s="68" t="e">
        <f t="shared" si="191"/>
        <v>#DIV/0!</v>
      </c>
      <c r="Z644" s="258">
        <v>0</v>
      </c>
      <c r="AA644" s="284">
        <v>1</v>
      </c>
    </row>
    <row r="645" spans="9:27">
      <c r="I645" s="57" t="str">
        <f t="shared" si="190"/>
        <v>All PCIT ProvidersPCITMar-13</v>
      </c>
      <c r="J645" s="76" t="str">
        <f t="shared" si="185"/>
        <v>All PCIT ProvidersPCIT41334</v>
      </c>
      <c r="K645" s="57" t="s">
        <v>376</v>
      </c>
      <c r="L645" s="73">
        <v>41334</v>
      </c>
      <c r="M645" s="258">
        <v>0</v>
      </c>
      <c r="N645" s="258">
        <v>0</v>
      </c>
      <c r="O645" s="68"/>
      <c r="P645" s="258">
        <v>21</v>
      </c>
      <c r="Q645" s="258">
        <v>0</v>
      </c>
      <c r="R645" s="68"/>
      <c r="S645" s="258">
        <v>0</v>
      </c>
      <c r="T645" s="68"/>
      <c r="U645" s="258">
        <v>6</v>
      </c>
      <c r="V645" s="284"/>
      <c r="W645" s="258">
        <v>0</v>
      </c>
      <c r="X645" s="258">
        <v>2</v>
      </c>
      <c r="Y645" s="68">
        <f t="shared" si="191"/>
        <v>0</v>
      </c>
      <c r="Z645" s="258">
        <v>3</v>
      </c>
      <c r="AA645" s="284">
        <v>0</v>
      </c>
    </row>
    <row r="646" spans="9:27">
      <c r="I646" s="57" t="str">
        <f t="shared" si="190"/>
        <v>All TF-CBT ProvidersTF-CBTMar-13</v>
      </c>
      <c r="J646" s="76" t="str">
        <f t="shared" si="185"/>
        <v>All TF-CBT ProvidersTF-CBT41334</v>
      </c>
      <c r="K646" s="57" t="s">
        <v>377</v>
      </c>
      <c r="L646" s="73">
        <v>41334</v>
      </c>
      <c r="M646" s="258">
        <v>12</v>
      </c>
      <c r="N646" s="258">
        <v>11</v>
      </c>
      <c r="O646" s="68">
        <f>M646/N646</f>
        <v>1.0909090909090908</v>
      </c>
      <c r="P646" s="258">
        <v>0</v>
      </c>
      <c r="Q646" s="258">
        <v>17</v>
      </c>
      <c r="R646" s="68"/>
      <c r="S646" s="258">
        <v>74.5</v>
      </c>
      <c r="T646" s="68">
        <f>Q646/S646</f>
        <v>0.22818791946308725</v>
      </c>
      <c r="U646" s="258">
        <v>0</v>
      </c>
      <c r="V646" s="284"/>
      <c r="W646" s="258">
        <v>0</v>
      </c>
      <c r="X646" s="258">
        <v>0</v>
      </c>
      <c r="Y646" s="68" t="e">
        <f t="shared" si="191"/>
        <v>#DIV/0!</v>
      </c>
      <c r="Z646" s="258">
        <v>0</v>
      </c>
      <c r="AA646" s="284">
        <v>0</v>
      </c>
    </row>
    <row r="647" spans="9:27">
      <c r="I647" s="57" t="str">
        <f t="shared" si="190"/>
        <v>All TIP ProvidersTIPMar-13</v>
      </c>
      <c r="J647" s="76" t="str">
        <f t="shared" si="185"/>
        <v>All TIP ProvidersTIP41334</v>
      </c>
      <c r="K647" s="57" t="s">
        <v>378</v>
      </c>
      <c r="L647" s="73">
        <v>41334</v>
      </c>
      <c r="M647" s="258">
        <v>0</v>
      </c>
      <c r="N647" s="258">
        <v>0</v>
      </c>
      <c r="O647" s="68"/>
      <c r="P647" s="258">
        <v>0</v>
      </c>
      <c r="Q647" s="258">
        <v>0</v>
      </c>
      <c r="R647" s="68"/>
      <c r="S647" s="258">
        <v>0</v>
      </c>
      <c r="T647" s="68"/>
      <c r="U647" s="124"/>
      <c r="V647" s="284"/>
      <c r="W647" s="258">
        <v>0</v>
      </c>
      <c r="X647" s="258">
        <v>0</v>
      </c>
      <c r="Y647" s="68" t="e">
        <f t="shared" si="191"/>
        <v>#DIV/0!</v>
      </c>
      <c r="Z647" s="124"/>
      <c r="AA647" s="284">
        <v>0</v>
      </c>
    </row>
    <row r="648" spans="9:27">
      <c r="I648" s="57" t="str">
        <f t="shared" si="190"/>
        <v>AllAllMar-13</v>
      </c>
      <c r="J648" s="76" t="str">
        <f t="shared" si="185"/>
        <v>AllAll41334</v>
      </c>
      <c r="K648" s="57" t="s">
        <v>367</v>
      </c>
      <c r="L648" s="73">
        <v>41334</v>
      </c>
      <c r="M648" s="124">
        <v>36</v>
      </c>
      <c r="N648" s="124">
        <v>40.5</v>
      </c>
      <c r="O648" s="68">
        <f>M648/N648</f>
        <v>0.88888888888888884</v>
      </c>
      <c r="P648" s="124">
        <v>128</v>
      </c>
      <c r="Q648" s="124">
        <v>185.46153846153845</v>
      </c>
      <c r="R648" s="68">
        <f>P648/Q648</f>
        <v>0.69017005391953545</v>
      </c>
      <c r="S648" s="124">
        <v>282.5</v>
      </c>
      <c r="T648" s="68">
        <f>Q648/S648</f>
        <v>0.65650102110279096</v>
      </c>
      <c r="U648" s="124">
        <v>65</v>
      </c>
      <c r="V648" s="284"/>
      <c r="W648" s="124">
        <v>14</v>
      </c>
      <c r="X648" s="124">
        <v>31</v>
      </c>
      <c r="Y648" s="68">
        <f t="shared" si="191"/>
        <v>0.45161290322580644</v>
      </c>
      <c r="Z648" s="124">
        <v>23</v>
      </c>
      <c r="AA648" s="284">
        <v>1.0125</v>
      </c>
    </row>
    <row r="649" spans="9:27">
      <c r="I649" s="57" t="str">
        <f t="shared" si="190"/>
        <v>Community ConnectionsAllMar-13</v>
      </c>
      <c r="J649" s="76" t="str">
        <f t="shared" si="185"/>
        <v>Community ConnectionsAll41334</v>
      </c>
      <c r="K649" s="57" t="s">
        <v>319</v>
      </c>
      <c r="L649" s="73">
        <v>41334</v>
      </c>
      <c r="M649" s="124">
        <v>7</v>
      </c>
      <c r="N649" s="124">
        <v>8</v>
      </c>
      <c r="O649" s="68">
        <f>M649/N649</f>
        <v>0.875</v>
      </c>
      <c r="P649" s="124">
        <v>9</v>
      </c>
      <c r="Q649" s="124">
        <v>40</v>
      </c>
      <c r="R649" s="68">
        <f>P649/Q649</f>
        <v>0.22500000000000001</v>
      </c>
      <c r="S649" s="124">
        <v>60</v>
      </c>
      <c r="T649" s="68">
        <f>Q649/S649</f>
        <v>0.66666666666666663</v>
      </c>
      <c r="U649" s="124">
        <v>8</v>
      </c>
      <c r="V649" s="284"/>
      <c r="W649" s="124">
        <v>0</v>
      </c>
      <c r="X649" s="124">
        <v>0</v>
      </c>
      <c r="Y649" s="68" t="e">
        <f t="shared" si="191"/>
        <v>#DIV/0!</v>
      </c>
      <c r="Z649" s="124">
        <v>1</v>
      </c>
      <c r="AA649" s="284">
        <v>0.7142857142857143</v>
      </c>
    </row>
    <row r="650" spans="9:27">
      <c r="I650" s="57" t="str">
        <f t="shared" si="190"/>
        <v>Community ConnectionsFFTMar-13</v>
      </c>
      <c r="J650" s="204" t="str">
        <f t="shared" si="185"/>
        <v>Community ConnectionsFFT41334</v>
      </c>
      <c r="K650" s="57" t="s">
        <v>321</v>
      </c>
      <c r="L650" s="73">
        <v>41334</v>
      </c>
      <c r="M650" s="124">
        <v>4</v>
      </c>
      <c r="N650" s="124">
        <v>4</v>
      </c>
      <c r="O650" s="68">
        <f>M650/N650</f>
        <v>1</v>
      </c>
      <c r="P650" s="124">
        <v>9</v>
      </c>
      <c r="Q650" s="124">
        <v>40</v>
      </c>
      <c r="R650" s="68">
        <f>P650/Q650</f>
        <v>0.22500000000000001</v>
      </c>
      <c r="S650" s="124">
        <v>40</v>
      </c>
      <c r="T650" s="68">
        <f>Q650/S650</f>
        <v>1</v>
      </c>
      <c r="U650" s="124">
        <v>8</v>
      </c>
      <c r="V650" s="284">
        <v>0.9375</v>
      </c>
      <c r="W650" s="124"/>
      <c r="X650" s="124"/>
      <c r="Y650" s="68" t="e">
        <f t="shared" si="191"/>
        <v>#DIV/0!</v>
      </c>
      <c r="Z650" s="124">
        <v>1</v>
      </c>
      <c r="AA650" s="284">
        <v>0.9375</v>
      </c>
    </row>
    <row r="651" spans="9:27">
      <c r="I651" s="57" t="str">
        <f t="shared" si="190"/>
        <v>Community ConnectionsTF-CBTMar-13</v>
      </c>
      <c r="J651" s="76" t="str">
        <f t="shared" si="185"/>
        <v>Community ConnectionsTF-CBT41334</v>
      </c>
      <c r="K651" s="57" t="s">
        <v>320</v>
      </c>
      <c r="L651" s="73">
        <v>41334</v>
      </c>
      <c r="M651" s="124">
        <v>3</v>
      </c>
      <c r="N651" s="124">
        <v>4</v>
      </c>
      <c r="O651" s="68">
        <f>M651/N651</f>
        <v>0.75</v>
      </c>
      <c r="P651" s="124"/>
      <c r="Q651" s="124"/>
      <c r="R651" s="68" t="e">
        <f>P651/Q651</f>
        <v>#DIV/0!</v>
      </c>
      <c r="S651" s="124">
        <v>20</v>
      </c>
      <c r="T651" s="68">
        <f>Q651/S651</f>
        <v>0</v>
      </c>
      <c r="U651" s="124"/>
      <c r="V651" s="284"/>
      <c r="W651" s="124"/>
      <c r="X651" s="124"/>
      <c r="Y651" s="68">
        <v>0</v>
      </c>
      <c r="Z651" s="124"/>
      <c r="AA651" s="284"/>
    </row>
    <row r="652" spans="9:27">
      <c r="I652" s="57" t="str">
        <f t="shared" si="190"/>
        <v>Community ConnectionsTIPMar-13</v>
      </c>
      <c r="J652" s="204" t="str">
        <f t="shared" si="185"/>
        <v>Community ConnectionsTIP41334</v>
      </c>
      <c r="K652" s="57" t="s">
        <v>322</v>
      </c>
      <c r="L652" s="73">
        <v>41334</v>
      </c>
      <c r="M652" s="124"/>
      <c r="N652" s="124"/>
      <c r="O652" s="68" t="e">
        <f>M652/N652</f>
        <v>#DIV/0!</v>
      </c>
      <c r="P652" s="124"/>
      <c r="Q652" s="124"/>
      <c r="R652" s="68" t="e">
        <f>P652/Q652</f>
        <v>#DIV/0!</v>
      </c>
      <c r="S652" s="124"/>
      <c r="T652" s="68" t="e">
        <f>Q652/S652</f>
        <v>#DIV/0!</v>
      </c>
      <c r="U652" s="124"/>
      <c r="V652" s="284"/>
      <c r="W652" s="124"/>
      <c r="X652" s="124"/>
      <c r="Y652" s="68" t="e">
        <f>W652/X652</f>
        <v>#DIV/0!</v>
      </c>
      <c r="Z652" s="124"/>
      <c r="AA652" s="284"/>
    </row>
    <row r="653" spans="9:27">
      <c r="I653" s="57" t="str">
        <f t="shared" si="190"/>
        <v>Federal CityA-CRAMar-13</v>
      </c>
      <c r="J653" s="76" t="str">
        <f t="shared" si="185"/>
        <v>Federal CityA-CRA41334</v>
      </c>
      <c r="K653" s="57" t="s">
        <v>360</v>
      </c>
      <c r="L653" s="73">
        <v>41334</v>
      </c>
      <c r="M653" s="124"/>
      <c r="N653" s="124"/>
      <c r="O653" s="68"/>
      <c r="P653" s="124"/>
      <c r="Q653" s="124"/>
      <c r="R653" s="68"/>
      <c r="S653" s="124"/>
      <c r="T653" s="68"/>
      <c r="U653" s="124"/>
      <c r="V653" s="284"/>
      <c r="W653" s="124"/>
      <c r="X653" s="124"/>
      <c r="Y653" s="68"/>
      <c r="Z653" s="124"/>
      <c r="AA653" s="284"/>
    </row>
    <row r="654" spans="9:27">
      <c r="I654" s="57" t="str">
        <f t="shared" si="190"/>
        <v>Federal CityAllMar-13</v>
      </c>
      <c r="J654" s="76" t="str">
        <f t="shared" si="185"/>
        <v>Federal CityAll41334</v>
      </c>
      <c r="K654" s="57" t="s">
        <v>359</v>
      </c>
      <c r="L654" s="73">
        <v>41334</v>
      </c>
      <c r="M654" s="124"/>
      <c r="N654" s="124"/>
      <c r="O654" s="68"/>
      <c r="P654" s="124"/>
      <c r="Q654" s="124"/>
      <c r="R654" s="68"/>
      <c r="S654" s="124"/>
      <c r="T654" s="68"/>
      <c r="U654" s="124"/>
      <c r="V654" s="284"/>
      <c r="W654" s="124"/>
      <c r="X654" s="124"/>
      <c r="Y654" s="68"/>
      <c r="Z654" s="124"/>
      <c r="AA654" s="284"/>
    </row>
    <row r="655" spans="9:27">
      <c r="I655" s="57" t="str">
        <f t="shared" si="190"/>
        <v>First Home CareAllMar-13</v>
      </c>
      <c r="J655" s="76" t="str">
        <f t="shared" si="185"/>
        <v>First Home CareAll41334</v>
      </c>
      <c r="K655" s="57" t="s">
        <v>323</v>
      </c>
      <c r="L655" s="73">
        <v>41334</v>
      </c>
      <c r="M655" s="124">
        <v>10</v>
      </c>
      <c r="N655" s="124">
        <v>9</v>
      </c>
      <c r="O655" s="68">
        <f>M655/N655</f>
        <v>1.1111111111111112</v>
      </c>
      <c r="P655" s="124">
        <v>26</v>
      </c>
      <c r="Q655" s="124">
        <v>35</v>
      </c>
      <c r="R655" s="68">
        <f>P655/Q655</f>
        <v>0.74285714285714288</v>
      </c>
      <c r="S655" s="124">
        <v>72.5</v>
      </c>
      <c r="T655" s="68">
        <f>Q655/S655</f>
        <v>0.48275862068965519</v>
      </c>
      <c r="U655" s="124"/>
      <c r="V655" s="284"/>
      <c r="W655" s="124">
        <v>6</v>
      </c>
      <c r="X655" s="124">
        <v>7</v>
      </c>
      <c r="Y655" s="68">
        <f>W655/X655</f>
        <v>0.8571428571428571</v>
      </c>
      <c r="Z655" s="260"/>
      <c r="AA655" s="284">
        <v>0.53333333333333333</v>
      </c>
    </row>
    <row r="656" spans="9:27">
      <c r="I656" s="57" t="str">
        <f t="shared" si="190"/>
        <v>First Home CareFFTMar-13</v>
      </c>
      <c r="J656" s="76" t="str">
        <f t="shared" si="185"/>
        <v>First Home CareFFT41334</v>
      </c>
      <c r="K656" s="57" t="s">
        <v>325</v>
      </c>
      <c r="L656" s="73">
        <v>41334</v>
      </c>
      <c r="M656" s="124">
        <v>4</v>
      </c>
      <c r="N656" s="124">
        <v>5</v>
      </c>
      <c r="O656" s="68">
        <f>M656/N656</f>
        <v>0.8</v>
      </c>
      <c r="P656" s="124">
        <v>26</v>
      </c>
      <c r="Q656" s="124">
        <v>35</v>
      </c>
      <c r="R656" s="68">
        <f>P656/Q656</f>
        <v>0.74285714285714288</v>
      </c>
      <c r="S656" s="124">
        <v>45</v>
      </c>
      <c r="T656" s="68">
        <f>Q656/S656</f>
        <v>0.77777777777777779</v>
      </c>
      <c r="U656" s="258">
        <v>19</v>
      </c>
      <c r="V656" s="284">
        <v>1</v>
      </c>
      <c r="W656" s="124">
        <v>6</v>
      </c>
      <c r="X656" s="124">
        <v>7</v>
      </c>
      <c r="Y656" s="68">
        <f>W656/X656</f>
        <v>0.8571428571428571</v>
      </c>
      <c r="Z656" s="124">
        <v>7</v>
      </c>
      <c r="AA656" s="284">
        <v>1</v>
      </c>
    </row>
    <row r="657" spans="9:27">
      <c r="I657" s="57" t="str">
        <f t="shared" si="190"/>
        <v>First Home CareTF-CBTMar-13</v>
      </c>
      <c r="J657" s="76" t="str">
        <f t="shared" si="185"/>
        <v>First Home CareTF-CBT41334</v>
      </c>
      <c r="K657" s="57" t="s">
        <v>324</v>
      </c>
      <c r="L657" s="73">
        <v>41334</v>
      </c>
      <c r="M657" s="124">
        <v>6</v>
      </c>
      <c r="N657" s="124">
        <v>4</v>
      </c>
      <c r="O657" s="68">
        <f>M657/N657</f>
        <v>1.5</v>
      </c>
      <c r="P657" s="124"/>
      <c r="Q657" s="124"/>
      <c r="R657" s="68" t="e">
        <f>P657/Q657</f>
        <v>#DIV/0!</v>
      </c>
      <c r="S657" s="124">
        <v>27.5</v>
      </c>
      <c r="T657" s="68">
        <f>Q657/S657</f>
        <v>0</v>
      </c>
      <c r="U657" s="124"/>
      <c r="V657" s="284"/>
      <c r="W657" s="124"/>
      <c r="X657" s="124"/>
      <c r="Y657" s="68"/>
      <c r="Z657" s="124"/>
      <c r="AA657" s="284"/>
    </row>
    <row r="658" spans="9:27">
      <c r="I658" s="57" t="str">
        <f t="shared" si="190"/>
        <v>First Home CareTIPMar-13</v>
      </c>
      <c r="J658" s="76" t="str">
        <f t="shared" si="185"/>
        <v>First Home CareTIP41334</v>
      </c>
      <c r="K658" s="57" t="s">
        <v>330</v>
      </c>
      <c r="L658" s="73">
        <v>41334</v>
      </c>
      <c r="M658" s="124"/>
      <c r="N658" s="124"/>
      <c r="O658" s="68" t="e">
        <f>M658/N658</f>
        <v>#DIV/0!</v>
      </c>
      <c r="P658" s="124"/>
      <c r="Q658" s="124"/>
      <c r="R658" s="68" t="e">
        <f>P658/Q658</f>
        <v>#DIV/0!</v>
      </c>
      <c r="S658" s="124"/>
      <c r="T658" s="68" t="e">
        <f>Q658/S658</f>
        <v>#DIV/0!</v>
      </c>
      <c r="U658" s="258"/>
      <c r="V658" s="284"/>
      <c r="W658" s="124"/>
      <c r="X658" s="124"/>
      <c r="Y658" s="68" t="e">
        <f>W658/X658</f>
        <v>#DIV/0!</v>
      </c>
      <c r="Z658" s="124"/>
      <c r="AA658" s="284"/>
    </row>
    <row r="659" spans="9:27">
      <c r="I659" s="57" t="str">
        <f t="shared" si="190"/>
        <v>FPSAllMar-13</v>
      </c>
      <c r="J659" s="76" t="str">
        <f t="shared" si="185"/>
        <v>FPSAll41334</v>
      </c>
      <c r="K659" s="57" t="s">
        <v>355</v>
      </c>
      <c r="L659" s="73">
        <v>41334</v>
      </c>
      <c r="M659" s="124"/>
      <c r="N659" s="124"/>
      <c r="O659" s="68"/>
      <c r="P659" s="124"/>
      <c r="Q659" s="124"/>
      <c r="R659" s="68"/>
      <c r="S659" s="124"/>
      <c r="T659" s="68"/>
      <c r="U659" s="124"/>
      <c r="V659" s="284"/>
      <c r="W659" s="124"/>
      <c r="X659" s="124"/>
      <c r="Y659" s="68" t="e">
        <f>W659/X659</f>
        <v>#DIV/0!</v>
      </c>
      <c r="Z659" s="124"/>
      <c r="AA659" s="284"/>
    </row>
    <row r="660" spans="9:27">
      <c r="I660" s="57" t="str">
        <f t="shared" si="190"/>
        <v>FPSTIPMar-13</v>
      </c>
      <c r="J660" s="76" t="str">
        <f t="shared" si="185"/>
        <v>FPSTIP41334</v>
      </c>
      <c r="K660" s="57" t="s">
        <v>356</v>
      </c>
      <c r="L660" s="73">
        <v>41334</v>
      </c>
      <c r="M660" s="124"/>
      <c r="N660" s="124"/>
      <c r="O660" s="68"/>
      <c r="P660" s="124"/>
      <c r="Q660" s="124"/>
      <c r="R660" s="68"/>
      <c r="S660" s="124"/>
      <c r="T660" s="68"/>
      <c r="U660" s="124"/>
      <c r="V660" s="284"/>
      <c r="W660" s="124"/>
      <c r="X660" s="124"/>
      <c r="Y660" s="68" t="e">
        <f>W660/X660</f>
        <v>#DIV/0!</v>
      </c>
      <c r="Z660" s="124"/>
      <c r="AA660" s="284"/>
    </row>
    <row r="661" spans="9:27">
      <c r="I661" s="57" t="str">
        <f t="shared" si="190"/>
        <v>HillcrestA-CRAMar-13</v>
      </c>
      <c r="J661" s="76" t="str">
        <f t="shared" si="185"/>
        <v>HillcrestA-CRA41334</v>
      </c>
      <c r="K661" s="57" t="s">
        <v>336</v>
      </c>
      <c r="L661" s="73">
        <v>41334</v>
      </c>
      <c r="M661" s="124"/>
      <c r="N661" s="124"/>
      <c r="O661" s="68" t="e">
        <f>M661/N661</f>
        <v>#DIV/0!</v>
      </c>
      <c r="P661" s="124"/>
      <c r="Q661" s="124"/>
      <c r="R661" s="68" t="e">
        <f>P661/Q661</f>
        <v>#DIV/0!</v>
      </c>
      <c r="S661" s="124"/>
      <c r="T661" s="68" t="e">
        <f>Q661/S661</f>
        <v>#DIV/0!</v>
      </c>
      <c r="U661" s="124">
        <v>0</v>
      </c>
      <c r="V661" s="284"/>
      <c r="W661" s="124"/>
      <c r="X661" s="124"/>
      <c r="Y661" s="68" t="e">
        <f>W661/X661</f>
        <v>#DIV/0!</v>
      </c>
      <c r="Z661" s="124"/>
      <c r="AA661" s="284"/>
    </row>
    <row r="662" spans="9:27">
      <c r="I662" s="57" t="str">
        <f t="shared" si="190"/>
        <v>HillcrestAllMar-13</v>
      </c>
      <c r="J662" s="76" t="str">
        <f t="shared" ref="J662:J725" si="192">K662&amp;L662</f>
        <v>HillcrestAll41334</v>
      </c>
      <c r="K662" s="57" t="s">
        <v>331</v>
      </c>
      <c r="L662" s="73">
        <v>41334</v>
      </c>
      <c r="M662" s="124">
        <v>7</v>
      </c>
      <c r="N662" s="124">
        <v>7</v>
      </c>
      <c r="O662" s="68">
        <f>M662/N662</f>
        <v>1</v>
      </c>
      <c r="P662" s="124">
        <v>21</v>
      </c>
      <c r="Q662" s="124">
        <v>52</v>
      </c>
      <c r="R662" s="68">
        <f>P662/Q662</f>
        <v>0.40384615384615385</v>
      </c>
      <c r="S662" s="124">
        <v>62</v>
      </c>
      <c r="T662" s="68">
        <f>Q662/S662</f>
        <v>0.83870967741935487</v>
      </c>
      <c r="U662" s="124">
        <v>20</v>
      </c>
      <c r="V662" s="284"/>
      <c r="W662" s="124">
        <v>3</v>
      </c>
      <c r="X662" s="124">
        <v>6</v>
      </c>
      <c r="Y662" s="68">
        <f>W662/X662</f>
        <v>0.5</v>
      </c>
      <c r="Z662" s="124">
        <v>1</v>
      </c>
      <c r="AA662" s="284">
        <v>0.89523809523809528</v>
      </c>
    </row>
    <row r="663" spans="9:27">
      <c r="I663" s="57" t="str">
        <f t="shared" si="190"/>
        <v>HillcrestCPP-FVMar-13</v>
      </c>
      <c r="J663" s="76" t="str">
        <f t="shared" si="192"/>
        <v>HillcrestCPP-FV41334</v>
      </c>
      <c r="K663" s="57" t="s">
        <v>334</v>
      </c>
      <c r="L663" s="73">
        <v>41334</v>
      </c>
      <c r="M663" s="124"/>
      <c r="N663" s="124"/>
      <c r="O663" s="68"/>
      <c r="P663" s="124"/>
      <c r="Q663" s="124"/>
      <c r="R663" s="68"/>
      <c r="S663" s="124"/>
      <c r="T663" s="68"/>
      <c r="U663" s="124"/>
      <c r="V663" s="284"/>
      <c r="W663" s="124"/>
      <c r="X663" s="124"/>
      <c r="Y663" s="68"/>
      <c r="Z663" s="124"/>
      <c r="AA663" s="284"/>
    </row>
    <row r="664" spans="9:27">
      <c r="I664" s="57" t="str">
        <f t="shared" si="190"/>
        <v>HillcrestFFTMar-13</v>
      </c>
      <c r="J664" s="76" t="str">
        <f t="shared" si="192"/>
        <v>HillcrestFFT41334</v>
      </c>
      <c r="K664" s="57" t="s">
        <v>335</v>
      </c>
      <c r="L664" s="73">
        <v>41334</v>
      </c>
      <c r="M664" s="124">
        <v>4</v>
      </c>
      <c r="N664" s="124">
        <v>4</v>
      </c>
      <c r="O664" s="68">
        <f>M664/N664</f>
        <v>1</v>
      </c>
      <c r="P664" s="124">
        <v>21</v>
      </c>
      <c r="Q664" s="124">
        <v>35</v>
      </c>
      <c r="R664" s="68">
        <f>P664/Q664</f>
        <v>0.6</v>
      </c>
      <c r="S664" s="124">
        <v>35</v>
      </c>
      <c r="T664" s="68">
        <f>Q664/S664</f>
        <v>1</v>
      </c>
      <c r="U664" s="124">
        <v>20</v>
      </c>
      <c r="V664" s="284">
        <v>1.175</v>
      </c>
      <c r="W664" s="124">
        <v>3</v>
      </c>
      <c r="X664" s="124">
        <v>6</v>
      </c>
      <c r="Y664" s="68">
        <f>W664/X664</f>
        <v>0.5</v>
      </c>
      <c r="Z664" s="124">
        <v>1</v>
      </c>
      <c r="AA664" s="284">
        <v>1.175</v>
      </c>
    </row>
    <row r="665" spans="9:27">
      <c r="I665" s="57" t="str">
        <f t="shared" si="190"/>
        <v>HillcrestTF-CBTMar-13</v>
      </c>
      <c r="J665" s="76" t="str">
        <f t="shared" si="192"/>
        <v>HillcrestTF-CBT41334</v>
      </c>
      <c r="K665" s="57" t="s">
        <v>332</v>
      </c>
      <c r="L665" s="73">
        <v>41334</v>
      </c>
      <c r="M665" s="124">
        <v>3</v>
      </c>
      <c r="N665" s="124">
        <v>3</v>
      </c>
      <c r="O665" s="68">
        <f>M665/N665</f>
        <v>1</v>
      </c>
      <c r="P665" s="124"/>
      <c r="Q665" s="124">
        <v>17</v>
      </c>
      <c r="R665" s="68">
        <f>P665/Q665</f>
        <v>0</v>
      </c>
      <c r="S665" s="124">
        <v>27</v>
      </c>
      <c r="T665" s="68">
        <f>Q665/S665</f>
        <v>0.62962962962962965</v>
      </c>
      <c r="U665" s="124"/>
      <c r="V665" s="284"/>
      <c r="W665" s="124"/>
      <c r="X665" s="124"/>
      <c r="Y665" s="68" t="e">
        <f>W665/X665</f>
        <v>#DIV/0!</v>
      </c>
      <c r="Z665" s="124"/>
      <c r="AA665" s="284"/>
    </row>
    <row r="666" spans="9:27">
      <c r="I666" s="57" t="str">
        <f t="shared" si="190"/>
        <v>LAYCA-CRAMar-13</v>
      </c>
      <c r="J666" s="76" t="str">
        <f t="shared" si="192"/>
        <v>LAYCA-CRA41334</v>
      </c>
      <c r="K666" s="57" t="s">
        <v>339</v>
      </c>
      <c r="L666" s="73">
        <v>41334</v>
      </c>
      <c r="M666" s="124"/>
      <c r="N666" s="124"/>
      <c r="O666" s="68"/>
      <c r="P666" s="124"/>
      <c r="Q666" s="124"/>
      <c r="R666" s="68"/>
      <c r="S666" s="124"/>
      <c r="T666" s="68"/>
      <c r="U666" s="124"/>
      <c r="V666" s="284"/>
      <c r="W666" s="124"/>
      <c r="X666" s="124"/>
      <c r="Y666" s="68"/>
      <c r="Z666" s="124"/>
      <c r="AA666" s="284"/>
    </row>
    <row r="667" spans="9:27">
      <c r="I667" s="57" t="str">
        <f t="shared" si="190"/>
        <v>LAYCAllMar-13</v>
      </c>
      <c r="J667" s="76" t="str">
        <f t="shared" si="192"/>
        <v>LAYCAll41334</v>
      </c>
      <c r="K667" s="57" t="s">
        <v>337</v>
      </c>
      <c r="L667" s="73">
        <v>41334</v>
      </c>
      <c r="M667" s="124">
        <v>0</v>
      </c>
      <c r="N667" s="124">
        <v>0</v>
      </c>
      <c r="O667" s="68" t="e">
        <f>M667/N667</f>
        <v>#DIV/0!</v>
      </c>
      <c r="P667" s="124">
        <v>0</v>
      </c>
      <c r="Q667" s="124">
        <v>0</v>
      </c>
      <c r="R667" s="68" t="e">
        <f>P667/Q667</f>
        <v>#DIV/0!</v>
      </c>
      <c r="S667" s="124">
        <v>0</v>
      </c>
      <c r="T667" s="68" t="e">
        <f>Q667/S667</f>
        <v>#DIV/0!</v>
      </c>
      <c r="U667" s="124">
        <v>0</v>
      </c>
      <c r="V667" s="284"/>
      <c r="W667" s="124">
        <v>0</v>
      </c>
      <c r="X667" s="124">
        <v>0</v>
      </c>
      <c r="Y667" s="68" t="e">
        <f>W667/X667</f>
        <v>#DIV/0!</v>
      </c>
      <c r="Z667" s="124">
        <v>0</v>
      </c>
      <c r="AA667" s="284"/>
    </row>
    <row r="668" spans="9:27">
      <c r="I668" s="57" t="str">
        <f t="shared" si="190"/>
        <v>LAYCCPPMar-13</v>
      </c>
      <c r="J668" s="76" t="str">
        <f t="shared" si="192"/>
        <v>LAYCCPP41334</v>
      </c>
      <c r="K668" s="57" t="s">
        <v>338</v>
      </c>
      <c r="L668" s="73">
        <v>41334</v>
      </c>
      <c r="M668" s="124"/>
      <c r="N668" s="124"/>
      <c r="O668" s="68"/>
      <c r="P668" s="124"/>
      <c r="Q668" s="124"/>
      <c r="R668" s="68"/>
      <c r="S668" s="124"/>
      <c r="T668" s="68"/>
      <c r="U668" s="124"/>
      <c r="V668" s="284"/>
      <c r="W668" s="124"/>
      <c r="X668" s="124"/>
      <c r="Y668" s="68"/>
      <c r="Z668" s="124"/>
      <c r="AA668" s="284"/>
    </row>
    <row r="669" spans="9:27">
      <c r="I669" s="57" t="str">
        <f t="shared" si="190"/>
        <v>LESAllMar-13</v>
      </c>
      <c r="J669" s="76" t="str">
        <f t="shared" si="192"/>
        <v>LESAll41334</v>
      </c>
      <c r="K669" s="57" t="s">
        <v>357</v>
      </c>
      <c r="L669" s="73">
        <v>41334</v>
      </c>
      <c r="M669" s="124"/>
      <c r="N669" s="124"/>
      <c r="O669" s="68"/>
      <c r="P669" s="124"/>
      <c r="Q669" s="124"/>
      <c r="R669" s="68"/>
      <c r="S669" s="124"/>
      <c r="T669" s="68"/>
      <c r="U669" s="124"/>
      <c r="V669" s="284"/>
      <c r="W669" s="124"/>
      <c r="X669" s="124"/>
      <c r="Y669" s="68" t="e">
        <f t="shared" ref="Y669:Y674" si="193">W669/X669</f>
        <v>#DIV/0!</v>
      </c>
      <c r="Z669" s="124"/>
      <c r="AA669" s="284"/>
    </row>
    <row r="670" spans="9:27">
      <c r="I670" s="57" t="str">
        <f t="shared" si="190"/>
        <v>LESTIPMar-13</v>
      </c>
      <c r="J670" s="76" t="str">
        <f t="shared" si="192"/>
        <v>LESTIP41334</v>
      </c>
      <c r="K670" s="57" t="s">
        <v>358</v>
      </c>
      <c r="L670" s="73">
        <v>41334</v>
      </c>
      <c r="M670" s="124"/>
      <c r="N670" s="124"/>
      <c r="O670" s="68"/>
      <c r="P670" s="124"/>
      <c r="Q670" s="124"/>
      <c r="R670" s="68"/>
      <c r="S670" s="124"/>
      <c r="T670" s="68"/>
      <c r="U670" s="124"/>
      <c r="V670" s="284"/>
      <c r="W670" s="124"/>
      <c r="X670" s="124"/>
      <c r="Y670" s="68" t="e">
        <f t="shared" si="193"/>
        <v>#DIV/0!</v>
      </c>
      <c r="Z670" s="124"/>
      <c r="AA670" s="284"/>
    </row>
    <row r="671" spans="9:27">
      <c r="I671" s="57" t="str">
        <f t="shared" si="190"/>
        <v>Marys CenterAllMar-13</v>
      </c>
      <c r="J671" s="76" t="str">
        <f t="shared" si="192"/>
        <v>Marys CenterAll41334</v>
      </c>
      <c r="K671" s="57" t="s">
        <v>341</v>
      </c>
      <c r="L671" s="73">
        <v>41334</v>
      </c>
      <c r="M671" s="124"/>
      <c r="N671" s="124"/>
      <c r="O671" s="68"/>
      <c r="P671" s="124">
        <v>9</v>
      </c>
      <c r="Q671" s="124"/>
      <c r="R671" s="68"/>
      <c r="S671" s="124"/>
      <c r="T671" s="68"/>
      <c r="U671" s="124">
        <v>6</v>
      </c>
      <c r="V671" s="284"/>
      <c r="W671" s="124">
        <v>0</v>
      </c>
      <c r="X671" s="124">
        <v>1</v>
      </c>
      <c r="Y671" s="68">
        <f t="shared" si="193"/>
        <v>0</v>
      </c>
      <c r="Z671" s="124">
        <v>3</v>
      </c>
      <c r="AA671" s="284"/>
    </row>
    <row r="672" spans="9:27">
      <c r="I672" s="57" t="str">
        <f t="shared" si="190"/>
        <v>Marys CenterPCITMar-13</v>
      </c>
      <c r="J672" s="76" t="str">
        <f t="shared" si="192"/>
        <v>Marys CenterPCIT41334</v>
      </c>
      <c r="K672" s="57" t="s">
        <v>340</v>
      </c>
      <c r="L672" s="73">
        <v>41334</v>
      </c>
      <c r="M672" s="124"/>
      <c r="N672" s="124"/>
      <c r="O672" s="68"/>
      <c r="P672" s="124">
        <v>9</v>
      </c>
      <c r="Q672" s="124"/>
      <c r="R672" s="68"/>
      <c r="S672" s="124"/>
      <c r="T672" s="68"/>
      <c r="U672" s="124">
        <v>6</v>
      </c>
      <c r="V672" s="284"/>
      <c r="W672" s="124">
        <v>0</v>
      </c>
      <c r="X672" s="124">
        <v>1</v>
      </c>
      <c r="Y672" s="68">
        <f t="shared" si="193"/>
        <v>0</v>
      </c>
      <c r="Z672" s="124">
        <v>3</v>
      </c>
      <c r="AA672" s="284"/>
    </row>
    <row r="673" spans="9:27">
      <c r="I673" s="57" t="str">
        <f t="shared" si="190"/>
        <v>MBI HSAllMar-13</v>
      </c>
      <c r="J673" s="76" t="str">
        <f t="shared" si="192"/>
        <v>MBI HSAll41334</v>
      </c>
      <c r="K673" s="57" t="s">
        <v>364</v>
      </c>
      <c r="L673" s="73">
        <v>41334</v>
      </c>
      <c r="M673" s="124"/>
      <c r="N673" s="124"/>
      <c r="O673" s="68"/>
      <c r="P673" s="124"/>
      <c r="Q673" s="124"/>
      <c r="R673" s="68"/>
      <c r="S673" s="124"/>
      <c r="T673" s="68"/>
      <c r="U673" s="124"/>
      <c r="V673" s="284"/>
      <c r="W673" s="124"/>
      <c r="X673" s="124"/>
      <c r="Y673" s="68" t="e">
        <f t="shared" si="193"/>
        <v>#DIV/0!</v>
      </c>
      <c r="Z673" s="124"/>
      <c r="AA673" s="284"/>
    </row>
    <row r="674" spans="9:27">
      <c r="I674" s="57" t="str">
        <f t="shared" si="190"/>
        <v>MBI HSTIPMar-13</v>
      </c>
      <c r="J674" s="76" t="str">
        <f t="shared" si="192"/>
        <v>MBI HSTIP41334</v>
      </c>
      <c r="K674" s="57" t="s">
        <v>363</v>
      </c>
      <c r="L674" s="73">
        <v>41334</v>
      </c>
      <c r="M674" s="124"/>
      <c r="N674" s="124"/>
      <c r="O674" s="68"/>
      <c r="P674" s="124"/>
      <c r="Q674" s="124"/>
      <c r="R674" s="68"/>
      <c r="S674" s="124"/>
      <c r="T674" s="68"/>
      <c r="U674" s="124"/>
      <c r="V674" s="284"/>
      <c r="W674" s="124"/>
      <c r="X674" s="124"/>
      <c r="Y674" s="68" t="e">
        <f t="shared" si="193"/>
        <v>#DIV/0!</v>
      </c>
      <c r="Z674" s="124"/>
      <c r="AA674" s="284"/>
    </row>
    <row r="675" spans="9:27">
      <c r="I675" s="57" t="str">
        <f t="shared" si="190"/>
        <v>MD Family ResourcesAllMar-13</v>
      </c>
      <c r="J675" s="76" t="str">
        <f t="shared" si="192"/>
        <v>MD Family ResourcesAll41334</v>
      </c>
      <c r="K675" s="57" t="s">
        <v>510</v>
      </c>
      <c r="L675" s="73">
        <v>41334</v>
      </c>
      <c r="M675" s="124"/>
      <c r="N675" s="124"/>
      <c r="O675" s="68"/>
      <c r="P675" s="124"/>
      <c r="Q675" s="124"/>
      <c r="R675" s="68"/>
      <c r="S675" s="124"/>
      <c r="T675" s="68"/>
      <c r="U675" s="124"/>
      <c r="V675" s="284"/>
      <c r="W675" s="124"/>
      <c r="X675" s="124"/>
      <c r="Y675" s="68"/>
      <c r="Z675" s="124"/>
      <c r="AA675" s="284"/>
    </row>
    <row r="676" spans="9:27">
      <c r="I676" s="57" t="str">
        <f t="shared" si="190"/>
        <v>MD Family ResourcesTF-CBTMar-13</v>
      </c>
      <c r="J676" s="76" t="str">
        <f t="shared" si="192"/>
        <v>MD Family ResourcesTF-CBT41334</v>
      </c>
      <c r="K676" s="57" t="s">
        <v>509</v>
      </c>
      <c r="L676" s="73">
        <v>41334</v>
      </c>
      <c r="M676" s="124"/>
      <c r="N676" s="124"/>
      <c r="O676" s="68"/>
      <c r="P676" s="124"/>
      <c r="Q676" s="124"/>
      <c r="R676" s="68"/>
      <c r="S676" s="124"/>
      <c r="T676" s="68"/>
      <c r="U676" s="124"/>
      <c r="V676" s="284"/>
      <c r="W676" s="124"/>
      <c r="X676" s="124"/>
      <c r="Y676" s="68"/>
      <c r="Z676" s="124"/>
      <c r="AA676" s="284"/>
    </row>
    <row r="677" spans="9:27">
      <c r="I677" s="57" t="str">
        <f t="shared" si="190"/>
        <v>PASSAllMar-13</v>
      </c>
      <c r="J677" s="76" t="str">
        <f t="shared" si="192"/>
        <v>PASSAll41334</v>
      </c>
      <c r="K677" s="57" t="s">
        <v>342</v>
      </c>
      <c r="L677" s="73">
        <v>41334</v>
      </c>
      <c r="M677" s="124">
        <v>5</v>
      </c>
      <c r="N677" s="124">
        <v>5</v>
      </c>
      <c r="O677" s="68">
        <f>M677/N677</f>
        <v>1</v>
      </c>
      <c r="P677" s="124">
        <v>23</v>
      </c>
      <c r="Q677" s="124">
        <v>29</v>
      </c>
      <c r="R677" s="68">
        <f>P677/Q677</f>
        <v>0.7931034482758621</v>
      </c>
      <c r="S677" s="124">
        <v>34</v>
      </c>
      <c r="T677" s="68">
        <f>Q677/S677</f>
        <v>0.8529411764705882</v>
      </c>
      <c r="U677" s="124">
        <v>12</v>
      </c>
      <c r="V677" s="284">
        <v>1</v>
      </c>
      <c r="W677" s="124">
        <v>0</v>
      </c>
      <c r="X677" s="124">
        <v>9</v>
      </c>
      <c r="Y677" s="68">
        <f>W677/X677</f>
        <v>0</v>
      </c>
      <c r="Z677" s="124">
        <v>11</v>
      </c>
      <c r="AA677" s="284">
        <v>1</v>
      </c>
    </row>
    <row r="678" spans="9:27">
      <c r="I678" s="57" t="str">
        <f t="shared" si="190"/>
        <v>PASSFFTMar-13</v>
      </c>
      <c r="J678" s="76" t="str">
        <f t="shared" si="192"/>
        <v>PASSFFT41334</v>
      </c>
      <c r="K678" s="57" t="s">
        <v>343</v>
      </c>
      <c r="L678" s="73">
        <v>41334</v>
      </c>
      <c r="M678" s="124">
        <v>5</v>
      </c>
      <c r="N678" s="124">
        <v>5</v>
      </c>
      <c r="O678" s="68">
        <f>M678/N678</f>
        <v>1</v>
      </c>
      <c r="P678" s="124">
        <v>23</v>
      </c>
      <c r="Q678" s="124">
        <v>29</v>
      </c>
      <c r="R678" s="68">
        <f>P678/Q678</f>
        <v>0.7931034482758621</v>
      </c>
      <c r="S678" s="124">
        <v>34</v>
      </c>
      <c r="T678" s="68">
        <f>Q678/S678</f>
        <v>0.8529411764705882</v>
      </c>
      <c r="U678" s="124">
        <v>12</v>
      </c>
      <c r="V678" s="284">
        <v>0.75</v>
      </c>
      <c r="W678" s="124">
        <v>0</v>
      </c>
      <c r="X678" s="124">
        <v>9</v>
      </c>
      <c r="Y678" s="68">
        <f>W678/X678</f>
        <v>0</v>
      </c>
      <c r="Z678" s="124">
        <v>11</v>
      </c>
      <c r="AA678" s="284">
        <v>0.75</v>
      </c>
    </row>
    <row r="679" spans="9:27">
      <c r="I679" s="57" t="str">
        <f t="shared" si="190"/>
        <v>PASSTIPMar-13</v>
      </c>
      <c r="J679" s="76" t="str">
        <f t="shared" si="192"/>
        <v>PASSTIP41334</v>
      </c>
      <c r="K679" s="57" t="s">
        <v>344</v>
      </c>
      <c r="L679" s="73">
        <v>41334</v>
      </c>
      <c r="M679" s="124"/>
      <c r="N679" s="124"/>
      <c r="O679" s="68" t="e">
        <f>M679/N679</f>
        <v>#DIV/0!</v>
      </c>
      <c r="P679" s="124"/>
      <c r="Q679" s="124"/>
      <c r="R679" s="68" t="e">
        <f>P679/Q679</f>
        <v>#DIV/0!</v>
      </c>
      <c r="S679" s="124"/>
      <c r="T679" s="68" t="e">
        <f>Q679/S679</f>
        <v>#DIV/0!</v>
      </c>
      <c r="U679" s="124"/>
      <c r="V679" s="284"/>
      <c r="W679" s="124"/>
      <c r="X679" s="124"/>
      <c r="Y679" s="68" t="e">
        <f>W679/X679</f>
        <v>#DIV/0!</v>
      </c>
      <c r="Z679" s="124"/>
      <c r="AA679" s="284"/>
    </row>
    <row r="680" spans="9:27">
      <c r="I680" s="57" t="str">
        <f t="shared" si="190"/>
        <v>PIECEAllMar-13</v>
      </c>
      <c r="J680" s="76" t="str">
        <f t="shared" si="192"/>
        <v>PIECEAll41334</v>
      </c>
      <c r="K680" s="57" t="s">
        <v>345</v>
      </c>
      <c r="L680" s="73">
        <v>41334</v>
      </c>
      <c r="M680" s="124">
        <v>0</v>
      </c>
      <c r="N680" s="124">
        <v>0</v>
      </c>
      <c r="O680" s="68"/>
      <c r="P680" s="124">
        <v>12</v>
      </c>
      <c r="Q680" s="124">
        <v>0</v>
      </c>
      <c r="R680" s="68"/>
      <c r="S680" s="124">
        <v>0</v>
      </c>
      <c r="T680" s="68"/>
      <c r="U680" s="124"/>
      <c r="V680" s="284"/>
      <c r="W680" s="124">
        <v>0</v>
      </c>
      <c r="X680" s="124">
        <v>1</v>
      </c>
      <c r="Y680" s="68">
        <f>W680/X680</f>
        <v>0</v>
      </c>
      <c r="Z680" s="124"/>
      <c r="AA680" s="284"/>
    </row>
    <row r="681" spans="9:27">
      <c r="I681" s="57" t="str">
        <f t="shared" si="190"/>
        <v>PIECECPP-FVMar-13</v>
      </c>
      <c r="J681" s="76" t="str">
        <f t="shared" si="192"/>
        <v>PIECECPP-FV41334</v>
      </c>
      <c r="K681" s="57" t="s">
        <v>346</v>
      </c>
      <c r="L681" s="73">
        <v>41334</v>
      </c>
      <c r="M681" s="124"/>
      <c r="N681" s="124"/>
      <c r="O681" s="68"/>
      <c r="P681" s="124"/>
      <c r="Q681" s="124"/>
      <c r="R681" s="68"/>
      <c r="S681" s="124"/>
      <c r="T681" s="68"/>
      <c r="U681" s="124"/>
      <c r="V681" s="284"/>
      <c r="W681" s="124"/>
      <c r="X681" s="124"/>
      <c r="Y681" s="68"/>
      <c r="Z681" s="124"/>
      <c r="AA681" s="284"/>
    </row>
    <row r="682" spans="9:27">
      <c r="I682" s="57" t="str">
        <f t="shared" si="190"/>
        <v>PIECEPCITMar-13</v>
      </c>
      <c r="J682" s="76" t="str">
        <f t="shared" si="192"/>
        <v>PIECEPCIT41334</v>
      </c>
      <c r="K682" s="57" t="s">
        <v>347</v>
      </c>
      <c r="L682" s="73">
        <v>41334</v>
      </c>
      <c r="M682" s="124"/>
      <c r="N682" s="124"/>
      <c r="O682" s="68"/>
      <c r="P682" s="124">
        <v>12</v>
      </c>
      <c r="Q682" s="124"/>
      <c r="R682" s="68"/>
      <c r="S682" s="124"/>
      <c r="T682" s="68"/>
      <c r="U682" s="124"/>
      <c r="V682" s="284"/>
      <c r="W682" s="124">
        <v>0</v>
      </c>
      <c r="X682" s="124">
        <v>1</v>
      </c>
      <c r="Y682" s="68">
        <f>W682/X682</f>
        <v>0</v>
      </c>
      <c r="Z682" s="124"/>
      <c r="AA682" s="284"/>
    </row>
    <row r="683" spans="9:27">
      <c r="I683" s="57" t="str">
        <f t="shared" si="190"/>
        <v>RiversideA-CRAMar-13</v>
      </c>
      <c r="J683" s="76" t="str">
        <f t="shared" si="192"/>
        <v>RiversideA-CRA41334</v>
      </c>
      <c r="K683" s="57" t="s">
        <v>361</v>
      </c>
      <c r="L683" s="73">
        <v>41334</v>
      </c>
      <c r="M683" s="124"/>
      <c r="N683" s="124"/>
      <c r="O683" s="68"/>
      <c r="P683" s="124"/>
      <c r="Q683" s="124"/>
      <c r="R683" s="68"/>
      <c r="S683" s="124"/>
      <c r="T683" s="68"/>
      <c r="U683" s="124"/>
      <c r="V683" s="284"/>
      <c r="W683" s="124"/>
      <c r="X683" s="124"/>
      <c r="Y683" s="68"/>
      <c r="Z683" s="124"/>
      <c r="AA683" s="284"/>
    </row>
    <row r="684" spans="9:27">
      <c r="I684" s="57" t="str">
        <f t="shared" si="190"/>
        <v>RiversideAllMar-13</v>
      </c>
      <c r="J684" s="76" t="str">
        <f t="shared" si="192"/>
        <v>RiversideAll41334</v>
      </c>
      <c r="K684" s="57" t="s">
        <v>362</v>
      </c>
      <c r="L684" s="73">
        <v>41334</v>
      </c>
      <c r="M684" s="124"/>
      <c r="N684" s="124"/>
      <c r="O684" s="68"/>
      <c r="P684" s="124"/>
      <c r="Q684" s="124"/>
      <c r="R684" s="68"/>
      <c r="S684" s="124"/>
      <c r="T684" s="68"/>
      <c r="U684" s="124"/>
      <c r="V684" s="284"/>
      <c r="W684" s="124"/>
      <c r="X684" s="124"/>
      <c r="Y684" s="68"/>
      <c r="Z684" s="124"/>
      <c r="AA684" s="284"/>
    </row>
    <row r="685" spans="9:27">
      <c r="I685" s="57" t="str">
        <f t="shared" si="190"/>
        <v>TFCCAllMar-13</v>
      </c>
      <c r="J685" s="76" t="str">
        <f t="shared" si="192"/>
        <v>TFCCAll41334</v>
      </c>
      <c r="K685" s="57" t="s">
        <v>366</v>
      </c>
      <c r="L685" s="73">
        <v>41334</v>
      </c>
      <c r="M685" s="124"/>
      <c r="N685" s="124"/>
      <c r="O685" s="68"/>
      <c r="P685" s="124"/>
      <c r="Q685" s="124"/>
      <c r="R685" s="68"/>
      <c r="S685" s="124"/>
      <c r="T685" s="68"/>
      <c r="U685" s="124"/>
      <c r="V685" s="284"/>
      <c r="W685" s="124"/>
      <c r="X685" s="124"/>
      <c r="Y685" s="68" t="e">
        <f>W685/X685</f>
        <v>#DIV/0!</v>
      </c>
      <c r="Z685" s="124"/>
      <c r="AA685" s="284"/>
    </row>
    <row r="686" spans="9:27">
      <c r="I686" s="57" t="str">
        <f t="shared" si="190"/>
        <v>TFCCTIPMar-13</v>
      </c>
      <c r="J686" s="76" t="str">
        <f t="shared" si="192"/>
        <v>TFCCTIP41334</v>
      </c>
      <c r="K686" s="57" t="s">
        <v>365</v>
      </c>
      <c r="L686" s="73">
        <v>41334</v>
      </c>
      <c r="M686" s="124"/>
      <c r="N686" s="124"/>
      <c r="O686" s="68"/>
      <c r="P686" s="124"/>
      <c r="Q686" s="124"/>
      <c r="R686" s="68"/>
      <c r="S686" s="124"/>
      <c r="T686" s="68"/>
      <c r="U686" s="124"/>
      <c r="V686" s="284"/>
      <c r="W686" s="124"/>
      <c r="X686" s="124"/>
      <c r="Y686" s="68" t="e">
        <f>W686/X686</f>
        <v>#DIV/0!</v>
      </c>
      <c r="Z686" s="124"/>
      <c r="AA686" s="284"/>
    </row>
    <row r="687" spans="9:27">
      <c r="I687" s="57" t="str">
        <f t="shared" si="190"/>
        <v>UniversalAllMar-13</v>
      </c>
      <c r="J687" s="76" t="str">
        <f t="shared" si="192"/>
        <v>UniversalAll41334</v>
      </c>
      <c r="K687" s="57" t="s">
        <v>348</v>
      </c>
      <c r="L687" s="73">
        <v>41334</v>
      </c>
      <c r="M687" s="124">
        <v>0</v>
      </c>
      <c r="N687" s="124">
        <v>0</v>
      </c>
      <c r="O687" s="68"/>
      <c r="P687" s="124">
        <v>0</v>
      </c>
      <c r="Q687" s="124"/>
      <c r="R687" s="68"/>
      <c r="S687" s="124">
        <v>0</v>
      </c>
      <c r="T687" s="68"/>
      <c r="U687" s="124"/>
      <c r="V687" s="284"/>
      <c r="W687" s="124"/>
      <c r="X687" s="124"/>
      <c r="Y687" s="68"/>
      <c r="Z687" s="124"/>
      <c r="AA687" s="284"/>
    </row>
    <row r="688" spans="9:27">
      <c r="I688" s="57" t="str">
        <f t="shared" si="190"/>
        <v>UniversalCPP-FVMar-13</v>
      </c>
      <c r="J688" s="76" t="str">
        <f t="shared" si="192"/>
        <v>UniversalCPP-FV41334</v>
      </c>
      <c r="K688" s="56" t="s">
        <v>350</v>
      </c>
      <c r="L688" s="73">
        <v>41334</v>
      </c>
      <c r="M688" s="124"/>
      <c r="N688" s="124"/>
      <c r="O688" s="68"/>
      <c r="P688" s="124"/>
      <c r="Q688" s="124"/>
      <c r="R688" s="68"/>
      <c r="S688" s="124"/>
      <c r="T688" s="68"/>
      <c r="U688" s="124"/>
      <c r="V688" s="284"/>
      <c r="W688" s="124"/>
      <c r="X688" s="124"/>
      <c r="Y688" s="68"/>
      <c r="Z688" s="124"/>
      <c r="AA688" s="284"/>
    </row>
    <row r="689" spans="9:27">
      <c r="I689" s="57" t="str">
        <f t="shared" si="190"/>
        <v>UniversalTF-CBTMar-13</v>
      </c>
      <c r="J689" s="76" t="str">
        <f t="shared" si="192"/>
        <v>UniversalTF-CBT41334</v>
      </c>
      <c r="K689" s="57" t="s">
        <v>349</v>
      </c>
      <c r="L689" s="73">
        <v>41334</v>
      </c>
      <c r="M689" s="124"/>
      <c r="N689" s="124"/>
      <c r="O689" s="68"/>
      <c r="P689" s="124"/>
      <c r="Q689" s="124"/>
      <c r="R689" s="68"/>
      <c r="S689" s="124"/>
      <c r="T689" s="68"/>
      <c r="U689" s="124"/>
      <c r="V689" s="284"/>
      <c r="W689" s="124"/>
      <c r="X689" s="124"/>
      <c r="Y689" s="68"/>
      <c r="Z689" s="124"/>
      <c r="AA689" s="284"/>
    </row>
    <row r="690" spans="9:27">
      <c r="I690" s="57" t="str">
        <f t="shared" si="190"/>
        <v>UniversalTIPMar-13</v>
      </c>
      <c r="J690" s="76" t="str">
        <f t="shared" si="192"/>
        <v>UniversalTIP41334</v>
      </c>
      <c r="K690" s="57" t="s">
        <v>351</v>
      </c>
      <c r="L690" s="73">
        <v>41334</v>
      </c>
      <c r="M690" s="124"/>
      <c r="N690" s="124"/>
      <c r="O690" s="68"/>
      <c r="P690" s="124"/>
      <c r="Q690" s="124"/>
      <c r="R690" s="68"/>
      <c r="S690" s="124"/>
      <c r="T690" s="68"/>
      <c r="U690" s="124"/>
      <c r="V690" s="284"/>
      <c r="W690" s="124"/>
      <c r="X690" s="124"/>
      <c r="Y690" s="68"/>
      <c r="Z690" s="124"/>
      <c r="AA690" s="284"/>
    </row>
    <row r="691" spans="9:27">
      <c r="I691" s="57" t="str">
        <f t="shared" si="190"/>
        <v>Youth VillagesAllMar-13</v>
      </c>
      <c r="J691" s="76" t="str">
        <f t="shared" si="192"/>
        <v>Youth VillagesAll41334</v>
      </c>
      <c r="K691" s="57" t="s">
        <v>352</v>
      </c>
      <c r="L691" s="73">
        <v>41334</v>
      </c>
      <c r="M691" s="124">
        <v>6.5</v>
      </c>
      <c r="N691" s="124">
        <v>11.5</v>
      </c>
      <c r="O691" s="68">
        <f>M691/N691</f>
        <v>0.56521739130434778</v>
      </c>
      <c r="P691" s="124">
        <v>28</v>
      </c>
      <c r="Q691" s="124">
        <v>29.46153846153846</v>
      </c>
      <c r="R691" s="68">
        <f>P691/Q691</f>
        <v>0.95039164490861627</v>
      </c>
      <c r="S691" s="124">
        <v>54</v>
      </c>
      <c r="T691" s="68">
        <f>Q691/S691</f>
        <v>0.54558404558404561</v>
      </c>
      <c r="U691" s="124"/>
      <c r="V691" s="284"/>
      <c r="W691" s="124">
        <v>5</v>
      </c>
      <c r="X691" s="124">
        <v>7</v>
      </c>
      <c r="Y691" s="68">
        <f>W691/X691</f>
        <v>0.7142857142857143</v>
      </c>
      <c r="Z691" s="124"/>
      <c r="AA691" s="284">
        <v>0.76923076923076927</v>
      </c>
    </row>
    <row r="692" spans="9:27">
      <c r="I692" s="57" t="str">
        <f t="shared" si="190"/>
        <v>Youth VillagesMSTMar-13</v>
      </c>
      <c r="J692" s="76" t="str">
        <f t="shared" si="192"/>
        <v>Youth VillagesMST41334</v>
      </c>
      <c r="K692" s="57" t="s">
        <v>353</v>
      </c>
      <c r="L692" s="73">
        <v>41334</v>
      </c>
      <c r="M692" s="124">
        <v>6</v>
      </c>
      <c r="N692" s="124">
        <v>6.5</v>
      </c>
      <c r="O692" s="68">
        <f>M692/N692</f>
        <v>0.92307692307692313</v>
      </c>
      <c r="P692" s="124">
        <v>25</v>
      </c>
      <c r="Q692" s="124">
        <v>26</v>
      </c>
      <c r="R692" s="68">
        <f>P692/Q692</f>
        <v>0.96153846153846156</v>
      </c>
      <c r="S692" s="124">
        <v>45</v>
      </c>
      <c r="T692" s="68">
        <f>Q692/S692</f>
        <v>0.57777777777777772</v>
      </c>
      <c r="U692" s="124"/>
      <c r="V692" s="284">
        <v>0.75</v>
      </c>
      <c r="W692" s="124">
        <v>5</v>
      </c>
      <c r="X692" s="124">
        <v>7</v>
      </c>
      <c r="Y692" s="68">
        <f>W692/X692</f>
        <v>0.7142857142857143</v>
      </c>
      <c r="Z692" s="124"/>
      <c r="AA692" s="284">
        <v>0.75</v>
      </c>
    </row>
    <row r="693" spans="9:27">
      <c r="I693" s="57" t="str">
        <f>K693&amp;"Mar-13"</f>
        <v>Youth VillagesMST-PSBMar-13</v>
      </c>
      <c r="J693" s="76" t="str">
        <f t="shared" si="192"/>
        <v>Youth VillagesMST-PSB41334</v>
      </c>
      <c r="K693" s="57" t="s">
        <v>354</v>
      </c>
      <c r="L693" s="73">
        <v>41334</v>
      </c>
      <c r="M693" s="124">
        <v>0.5</v>
      </c>
      <c r="N693" s="124">
        <v>5</v>
      </c>
      <c r="O693" s="68">
        <f>M693/N693</f>
        <v>0.1</v>
      </c>
      <c r="P693" s="124">
        <v>3</v>
      </c>
      <c r="Q693" s="124">
        <v>3.4615384615384617</v>
      </c>
      <c r="R693" s="68">
        <f>P693/Q693</f>
        <v>0.86666666666666659</v>
      </c>
      <c r="S693" s="124">
        <v>9</v>
      </c>
      <c r="T693" s="68">
        <f>Q693/S693</f>
        <v>0.38461538461538464</v>
      </c>
      <c r="U693" s="124"/>
      <c r="V693" s="284">
        <v>1</v>
      </c>
      <c r="W693" s="124">
        <v>0</v>
      </c>
      <c r="X693" s="124">
        <v>0</v>
      </c>
      <c r="Y693" s="68" t="e">
        <f>W693/X693</f>
        <v>#DIV/0!</v>
      </c>
      <c r="Z693" s="124"/>
      <c r="AA693" s="284">
        <v>1</v>
      </c>
    </row>
    <row r="694" spans="9:27">
      <c r="I694" s="57" t="str">
        <f t="shared" ref="I694:I748" si="194">K694&amp;"Apr-13"</f>
        <v>Adoptions TogetherAllApr-13</v>
      </c>
      <c r="J694" s="76" t="str">
        <f t="shared" si="192"/>
        <v>Adoptions TogetherAll41365</v>
      </c>
      <c r="K694" s="57" t="s">
        <v>318</v>
      </c>
      <c r="L694" s="73">
        <v>41365</v>
      </c>
      <c r="M694" s="124"/>
      <c r="N694" s="124"/>
      <c r="O694" s="68"/>
      <c r="P694" s="124"/>
      <c r="Q694" s="124"/>
      <c r="R694" s="68"/>
      <c r="S694" s="124"/>
      <c r="T694" s="68"/>
      <c r="U694" s="124"/>
      <c r="V694" s="284"/>
      <c r="W694" s="124"/>
      <c r="X694" s="124"/>
      <c r="Y694" s="68"/>
      <c r="Z694" s="124"/>
      <c r="AA694" s="284"/>
    </row>
    <row r="695" spans="9:27">
      <c r="I695" s="57" t="str">
        <f t="shared" si="194"/>
        <v>Adoptions TogetherCPP-FVApr-13</v>
      </c>
      <c r="J695" s="76" t="str">
        <f t="shared" si="192"/>
        <v>Adoptions TogetherCPP-FV41365</v>
      </c>
      <c r="K695" s="57" t="s">
        <v>317</v>
      </c>
      <c r="L695" s="73">
        <v>41365</v>
      </c>
      <c r="M695" s="124"/>
      <c r="N695" s="124"/>
      <c r="O695" s="68"/>
      <c r="P695" s="124"/>
      <c r="Q695" s="124"/>
      <c r="R695" s="68"/>
      <c r="S695" s="124"/>
      <c r="T695" s="68"/>
      <c r="U695" s="124"/>
      <c r="V695" s="284"/>
      <c r="W695" s="124"/>
      <c r="X695" s="124"/>
      <c r="Y695" s="68"/>
      <c r="Z695" s="124"/>
      <c r="AA695" s="284"/>
    </row>
    <row r="696" spans="9:27">
      <c r="I696" s="57" t="str">
        <f t="shared" si="194"/>
        <v>All A-CRA ProvidersA-CRAApr-13</v>
      </c>
      <c r="J696" s="76" t="str">
        <f t="shared" si="192"/>
        <v>All A-CRA ProvidersA-CRA41365</v>
      </c>
      <c r="K696" s="57" t="s">
        <v>379</v>
      </c>
      <c r="L696" s="73">
        <v>41365</v>
      </c>
      <c r="M696" s="258">
        <v>0</v>
      </c>
      <c r="N696" s="258">
        <v>0</v>
      </c>
      <c r="O696" s="68" t="e">
        <f>M696/N696</f>
        <v>#DIV/0!</v>
      </c>
      <c r="P696" s="258">
        <v>0</v>
      </c>
      <c r="Q696" s="258">
        <v>0</v>
      </c>
      <c r="R696" s="68" t="e">
        <f>P696/Q696</f>
        <v>#DIV/0!</v>
      </c>
      <c r="S696" s="258">
        <v>0</v>
      </c>
      <c r="T696" s="68" t="e">
        <f>Q696/S696</f>
        <v>#DIV/0!</v>
      </c>
      <c r="U696" s="258">
        <v>0</v>
      </c>
      <c r="V696" s="284"/>
      <c r="W696" s="258">
        <v>0</v>
      </c>
      <c r="X696" s="258">
        <v>0</v>
      </c>
      <c r="Y696" s="68" t="e">
        <f t="shared" ref="Y696:Y706" si="195">W696/X696</f>
        <v>#DIV/0!</v>
      </c>
      <c r="Z696" s="258">
        <v>0</v>
      </c>
      <c r="AA696" s="284">
        <v>0</v>
      </c>
    </row>
    <row r="697" spans="9:27">
      <c r="I697" s="57" t="str">
        <f t="shared" si="194"/>
        <v>All CPP-FV ProvidersCPP-FVApr-13</v>
      </c>
      <c r="J697" s="57" t="str">
        <f t="shared" si="192"/>
        <v>All CPP-FV ProvidersCPP-FV41365</v>
      </c>
      <c r="K697" s="57" t="s">
        <v>373</v>
      </c>
      <c r="L697" s="73">
        <v>41365</v>
      </c>
      <c r="M697" s="258">
        <v>0</v>
      </c>
      <c r="N697" s="258">
        <v>0</v>
      </c>
      <c r="O697" s="68"/>
      <c r="P697" s="258">
        <v>0</v>
      </c>
      <c r="Q697" s="258">
        <v>0</v>
      </c>
      <c r="R697" s="68"/>
      <c r="S697" s="258">
        <v>0</v>
      </c>
      <c r="T697" s="68"/>
      <c r="U697" s="258">
        <v>0</v>
      </c>
      <c r="V697" s="284"/>
      <c r="W697" s="258">
        <v>0</v>
      </c>
      <c r="X697" s="258">
        <v>0</v>
      </c>
      <c r="Y697" s="68" t="e">
        <f t="shared" si="195"/>
        <v>#DIV/0!</v>
      </c>
      <c r="Z697" s="258">
        <v>0</v>
      </c>
      <c r="AA697" s="284" t="e">
        <v>#DIV/0!</v>
      </c>
    </row>
    <row r="698" spans="9:27">
      <c r="I698" s="57" t="str">
        <f t="shared" si="194"/>
        <v>All FFT ProvidersFFTApr-13</v>
      </c>
      <c r="J698" s="76" t="str">
        <f t="shared" si="192"/>
        <v>All FFT ProvidersFFT41365</v>
      </c>
      <c r="K698" s="57" t="s">
        <v>372</v>
      </c>
      <c r="L698" s="73">
        <v>41365</v>
      </c>
      <c r="M698" s="258">
        <v>16</v>
      </c>
      <c r="N698" s="258">
        <v>18</v>
      </c>
      <c r="O698" s="68">
        <f>M698/N698</f>
        <v>0.88888888888888884</v>
      </c>
      <c r="P698" s="258">
        <v>79</v>
      </c>
      <c r="Q698" s="258">
        <v>139</v>
      </c>
      <c r="R698" s="68">
        <f>P698/Q698</f>
        <v>0.56834532374100721</v>
      </c>
      <c r="S698" s="258">
        <v>149</v>
      </c>
      <c r="T698" s="68">
        <f>Q698/S698</f>
        <v>0.93288590604026844</v>
      </c>
      <c r="U698" s="258">
        <v>53</v>
      </c>
      <c r="V698" s="284">
        <v>0.97500000000000009</v>
      </c>
      <c r="W698" s="258">
        <v>10</v>
      </c>
      <c r="X698" s="258">
        <v>18</v>
      </c>
      <c r="Y698" s="68">
        <f t="shared" si="195"/>
        <v>0.55555555555555558</v>
      </c>
      <c r="Z698" s="258">
        <v>26</v>
      </c>
      <c r="AA698" s="284">
        <v>0.97500000000000009</v>
      </c>
    </row>
    <row r="699" spans="9:27">
      <c r="I699" s="57" t="str">
        <f t="shared" si="194"/>
        <v>All MST ProvidersMSTApr-13</v>
      </c>
      <c r="J699" s="76" t="str">
        <f t="shared" si="192"/>
        <v>All MST ProvidersMST41365</v>
      </c>
      <c r="K699" s="57" t="s">
        <v>374</v>
      </c>
      <c r="L699" s="73">
        <v>41365</v>
      </c>
      <c r="M699" s="258">
        <v>6.34</v>
      </c>
      <c r="N699" s="258">
        <v>15</v>
      </c>
      <c r="O699" s="68">
        <f>M699/N699</f>
        <v>0.42266666666666663</v>
      </c>
      <c r="P699" s="258">
        <v>24</v>
      </c>
      <c r="Q699" s="258">
        <v>24</v>
      </c>
      <c r="R699" s="68">
        <f>P699/Q699</f>
        <v>1</v>
      </c>
      <c r="S699" s="258">
        <v>45</v>
      </c>
      <c r="T699" s="68">
        <f>Q699/S699</f>
        <v>0.53333333333333333</v>
      </c>
      <c r="U699" s="258">
        <v>0</v>
      </c>
      <c r="V699" s="284">
        <v>0.75</v>
      </c>
      <c r="W699" s="258">
        <v>8</v>
      </c>
      <c r="X699" s="258">
        <v>10</v>
      </c>
      <c r="Y699" s="68">
        <f t="shared" si="195"/>
        <v>0.8</v>
      </c>
      <c r="Z699" s="258">
        <v>0</v>
      </c>
      <c r="AA699" s="284">
        <v>0.75</v>
      </c>
    </row>
    <row r="700" spans="9:27">
      <c r="I700" s="57" t="str">
        <f t="shared" si="194"/>
        <v>All MST-PSB ProvidersMST-PSBApr-13</v>
      </c>
      <c r="J700" s="76" t="str">
        <f t="shared" si="192"/>
        <v>All MST-PSB ProvidersMST-PSB41365</v>
      </c>
      <c r="K700" s="57" t="s">
        <v>375</v>
      </c>
      <c r="L700" s="73">
        <v>41365</v>
      </c>
      <c r="M700" s="258">
        <v>3</v>
      </c>
      <c r="N700" s="258">
        <v>5</v>
      </c>
      <c r="O700" s="68">
        <f>M700/N700</f>
        <v>0.6</v>
      </c>
      <c r="P700" s="258">
        <v>6</v>
      </c>
      <c r="Q700" s="258">
        <v>6.9599999999999991</v>
      </c>
      <c r="R700" s="68">
        <f>P700/Q700</f>
        <v>0.86206896551724155</v>
      </c>
      <c r="S700" s="258">
        <v>9</v>
      </c>
      <c r="T700" s="68">
        <f>Q700/S700</f>
        <v>0.77333333333333321</v>
      </c>
      <c r="U700" s="258">
        <v>0</v>
      </c>
      <c r="V700" s="284">
        <v>1</v>
      </c>
      <c r="W700" s="258">
        <v>0</v>
      </c>
      <c r="X700" s="258">
        <v>0</v>
      </c>
      <c r="Y700" s="68" t="e">
        <f t="shared" si="195"/>
        <v>#DIV/0!</v>
      </c>
      <c r="Z700" s="258">
        <v>0</v>
      </c>
      <c r="AA700" s="284">
        <v>1</v>
      </c>
    </row>
    <row r="701" spans="9:27">
      <c r="I701" s="57" t="str">
        <f t="shared" si="194"/>
        <v>All PCIT ProvidersPCITApr-13</v>
      </c>
      <c r="J701" s="76" t="str">
        <f t="shared" si="192"/>
        <v>All PCIT ProvidersPCIT41365</v>
      </c>
      <c r="K701" s="57" t="s">
        <v>376</v>
      </c>
      <c r="L701" s="73">
        <v>41365</v>
      </c>
      <c r="M701" s="258">
        <v>0</v>
      </c>
      <c r="N701" s="258">
        <v>0</v>
      </c>
      <c r="O701" s="68"/>
      <c r="P701" s="258">
        <v>14</v>
      </c>
      <c r="Q701" s="258">
        <v>0</v>
      </c>
      <c r="R701" s="68"/>
      <c r="S701" s="258">
        <v>0</v>
      </c>
      <c r="T701" s="68"/>
      <c r="U701" s="258">
        <v>6</v>
      </c>
      <c r="V701" s="284"/>
      <c r="W701" s="258">
        <v>4</v>
      </c>
      <c r="X701" s="258">
        <v>7</v>
      </c>
      <c r="Y701" s="68">
        <f t="shared" si="195"/>
        <v>0.5714285714285714</v>
      </c>
      <c r="Z701" s="258">
        <v>0</v>
      </c>
      <c r="AA701" s="284">
        <v>0</v>
      </c>
    </row>
    <row r="702" spans="9:27">
      <c r="I702" s="57" t="str">
        <f t="shared" si="194"/>
        <v>All TF-CBT ProvidersTF-CBTApr-13</v>
      </c>
      <c r="J702" s="76" t="str">
        <f t="shared" si="192"/>
        <v>All TF-CBT ProvidersTF-CBT41365</v>
      </c>
      <c r="K702" s="57" t="s">
        <v>377</v>
      </c>
      <c r="L702" s="73">
        <v>41365</v>
      </c>
      <c r="M702" s="258">
        <v>12</v>
      </c>
      <c r="N702" s="258">
        <v>11</v>
      </c>
      <c r="O702" s="68">
        <f>M702/N702</f>
        <v>1.0909090909090908</v>
      </c>
      <c r="P702" s="258">
        <v>25</v>
      </c>
      <c r="Q702" s="258">
        <v>57</v>
      </c>
      <c r="R702" s="68">
        <f>P702/Q702</f>
        <v>0.43859649122807015</v>
      </c>
      <c r="S702" s="258">
        <v>74.5</v>
      </c>
      <c r="T702" s="68">
        <f>Q702/S702</f>
        <v>0.7651006711409396</v>
      </c>
      <c r="U702" s="258">
        <v>5</v>
      </c>
      <c r="V702" s="284"/>
      <c r="W702" s="258">
        <v>0</v>
      </c>
      <c r="X702" s="258">
        <v>0</v>
      </c>
      <c r="Y702" s="68" t="e">
        <f t="shared" si="195"/>
        <v>#DIV/0!</v>
      </c>
      <c r="Z702" s="258">
        <v>0</v>
      </c>
      <c r="AA702" s="284">
        <v>0</v>
      </c>
    </row>
    <row r="703" spans="9:27">
      <c r="I703" s="57" t="str">
        <f t="shared" si="194"/>
        <v>All TIP ProvidersTIPApr-13</v>
      </c>
      <c r="J703" s="76" t="str">
        <f t="shared" si="192"/>
        <v>All TIP ProvidersTIP41365</v>
      </c>
      <c r="K703" s="57" t="s">
        <v>378</v>
      </c>
      <c r="L703" s="73">
        <v>41365</v>
      </c>
      <c r="M703" s="258">
        <v>0</v>
      </c>
      <c r="N703" s="258">
        <v>0</v>
      </c>
      <c r="O703" s="68"/>
      <c r="P703" s="258">
        <v>0</v>
      </c>
      <c r="Q703" s="258">
        <v>0</v>
      </c>
      <c r="R703" s="68"/>
      <c r="S703" s="258">
        <v>0</v>
      </c>
      <c r="T703" s="68"/>
      <c r="U703" s="124"/>
      <c r="V703" s="284"/>
      <c r="W703" s="258">
        <v>0</v>
      </c>
      <c r="X703" s="258">
        <v>0</v>
      </c>
      <c r="Y703" s="68" t="e">
        <f t="shared" si="195"/>
        <v>#DIV/0!</v>
      </c>
      <c r="Z703" s="124"/>
      <c r="AA703" s="284">
        <v>0</v>
      </c>
    </row>
    <row r="704" spans="9:27">
      <c r="I704" s="57" t="str">
        <f t="shared" si="194"/>
        <v>AllAllApr-13</v>
      </c>
      <c r="J704" s="76" t="str">
        <f t="shared" si="192"/>
        <v>AllAll41365</v>
      </c>
      <c r="K704" s="57" t="s">
        <v>367</v>
      </c>
      <c r="L704" s="73">
        <v>41365</v>
      </c>
      <c r="M704" s="124">
        <v>37.340000000000003</v>
      </c>
      <c r="N704" s="124">
        <v>49</v>
      </c>
      <c r="O704" s="68">
        <f>M704/N704</f>
        <v>0.76204081632653065</v>
      </c>
      <c r="P704" s="124">
        <v>148</v>
      </c>
      <c r="Q704" s="124">
        <v>226.96</v>
      </c>
      <c r="R704" s="68">
        <f>P704/Q704</f>
        <v>0.65209728586535065</v>
      </c>
      <c r="S704" s="124">
        <v>277.5</v>
      </c>
      <c r="T704" s="68">
        <f>Q704/S704</f>
        <v>0.81787387387387389</v>
      </c>
      <c r="U704" s="124">
        <v>64</v>
      </c>
      <c r="V704" s="284"/>
      <c r="W704" s="124">
        <v>22</v>
      </c>
      <c r="X704" s="124">
        <v>35</v>
      </c>
      <c r="Y704" s="68">
        <f t="shared" si="195"/>
        <v>0.62857142857142856</v>
      </c>
      <c r="Z704" s="124">
        <v>26</v>
      </c>
      <c r="AA704" s="284">
        <v>1.0166666666666666</v>
      </c>
    </row>
    <row r="705" spans="9:27">
      <c r="I705" s="57" t="str">
        <f t="shared" si="194"/>
        <v>Community ConnectionsAllApr-13</v>
      </c>
      <c r="J705" s="76" t="str">
        <f t="shared" si="192"/>
        <v>Community ConnectionsAll41365</v>
      </c>
      <c r="K705" s="57" t="s">
        <v>319</v>
      </c>
      <c r="L705" s="73">
        <v>41365</v>
      </c>
      <c r="M705" s="124">
        <v>7</v>
      </c>
      <c r="N705" s="124">
        <v>8</v>
      </c>
      <c r="O705" s="68">
        <f>M705/N705</f>
        <v>0.875</v>
      </c>
      <c r="P705" s="124">
        <v>16</v>
      </c>
      <c r="Q705" s="124">
        <v>55</v>
      </c>
      <c r="R705" s="68">
        <f>P705/Q705</f>
        <v>0.29090909090909089</v>
      </c>
      <c r="S705" s="124">
        <v>60</v>
      </c>
      <c r="T705" s="68">
        <f>Q705/S705</f>
        <v>0.91666666666666663</v>
      </c>
      <c r="U705" s="124">
        <v>6</v>
      </c>
      <c r="V705" s="284"/>
      <c r="W705" s="124">
        <v>2</v>
      </c>
      <c r="X705" s="124">
        <v>3</v>
      </c>
      <c r="Y705" s="68">
        <f t="shared" si="195"/>
        <v>0.66666666666666663</v>
      </c>
      <c r="Z705" s="124">
        <v>6</v>
      </c>
      <c r="AA705" s="284">
        <v>0.8571428571428571</v>
      </c>
    </row>
    <row r="706" spans="9:27">
      <c r="I706" s="57" t="str">
        <f t="shared" si="194"/>
        <v>Community ConnectionsFFTApr-13</v>
      </c>
      <c r="J706" s="204" t="str">
        <f t="shared" si="192"/>
        <v>Community ConnectionsFFT41365</v>
      </c>
      <c r="K706" s="57" t="s">
        <v>321</v>
      </c>
      <c r="L706" s="73">
        <v>41365</v>
      </c>
      <c r="M706" s="124">
        <v>4</v>
      </c>
      <c r="N706" s="124">
        <v>4</v>
      </c>
      <c r="O706" s="68">
        <f>M706/N706</f>
        <v>1</v>
      </c>
      <c r="P706" s="124">
        <v>12</v>
      </c>
      <c r="Q706" s="124">
        <v>40</v>
      </c>
      <c r="R706" s="68">
        <f>P706/Q706</f>
        <v>0.3</v>
      </c>
      <c r="S706" s="124">
        <v>40</v>
      </c>
      <c r="T706" s="68">
        <f>Q706/S706</f>
        <v>1</v>
      </c>
      <c r="U706" s="124">
        <v>6</v>
      </c>
      <c r="V706" s="284">
        <v>1.125</v>
      </c>
      <c r="W706" s="124">
        <v>2</v>
      </c>
      <c r="X706" s="124">
        <v>3</v>
      </c>
      <c r="Y706" s="68">
        <f t="shared" si="195"/>
        <v>0.66666666666666663</v>
      </c>
      <c r="Z706" s="124">
        <v>6</v>
      </c>
      <c r="AA706" s="284">
        <v>1.125</v>
      </c>
    </row>
    <row r="707" spans="9:27">
      <c r="I707" s="57" t="str">
        <f t="shared" si="194"/>
        <v>Community ConnectionsTF-CBTApr-13</v>
      </c>
      <c r="J707" s="76" t="str">
        <f t="shared" si="192"/>
        <v>Community ConnectionsTF-CBT41365</v>
      </c>
      <c r="K707" s="57" t="s">
        <v>320</v>
      </c>
      <c r="L707" s="73">
        <v>41365</v>
      </c>
      <c r="M707" s="124">
        <v>3</v>
      </c>
      <c r="N707" s="124">
        <v>4</v>
      </c>
      <c r="O707" s="68">
        <f>M707/N707</f>
        <v>0.75</v>
      </c>
      <c r="P707" s="124">
        <v>4</v>
      </c>
      <c r="Q707" s="124">
        <v>15</v>
      </c>
      <c r="R707" s="68">
        <f>P707/Q707</f>
        <v>0.26666666666666666</v>
      </c>
      <c r="S707" s="124">
        <v>20</v>
      </c>
      <c r="T707" s="68">
        <f>Q707/S707</f>
        <v>0.75</v>
      </c>
      <c r="U707" s="124"/>
      <c r="V707" s="284"/>
      <c r="W707" s="124"/>
      <c r="X707" s="124"/>
      <c r="Y707" s="68">
        <v>0</v>
      </c>
      <c r="Z707" s="124"/>
      <c r="AA707" s="284"/>
    </row>
    <row r="708" spans="9:27">
      <c r="I708" s="57" t="str">
        <f t="shared" si="194"/>
        <v>Community ConnectionsTIPApr-13</v>
      </c>
      <c r="J708" s="204" t="str">
        <f t="shared" si="192"/>
        <v>Community ConnectionsTIP41365</v>
      </c>
      <c r="K708" s="57" t="s">
        <v>322</v>
      </c>
      <c r="L708" s="73">
        <v>41365</v>
      </c>
      <c r="M708" s="124"/>
      <c r="N708" s="124"/>
      <c r="O708" s="68" t="e">
        <f>M708/N708</f>
        <v>#DIV/0!</v>
      </c>
      <c r="P708" s="124"/>
      <c r="Q708" s="124"/>
      <c r="R708" s="68" t="e">
        <f>P708/Q708</f>
        <v>#DIV/0!</v>
      </c>
      <c r="S708" s="124"/>
      <c r="T708" s="68" t="e">
        <f>Q708/S708</f>
        <v>#DIV/0!</v>
      </c>
      <c r="U708" s="124"/>
      <c r="V708" s="284"/>
      <c r="W708" s="124"/>
      <c r="X708" s="124"/>
      <c r="Y708" s="68" t="e">
        <f>W708/X708</f>
        <v>#DIV/0!</v>
      </c>
      <c r="Z708" s="124"/>
      <c r="AA708" s="284"/>
    </row>
    <row r="709" spans="9:27">
      <c r="I709" s="57" t="str">
        <f t="shared" si="194"/>
        <v>Federal CityA-CRAApr-13</v>
      </c>
      <c r="J709" s="76" t="str">
        <f t="shared" si="192"/>
        <v>Federal CityA-CRA41365</v>
      </c>
      <c r="K709" s="57" t="s">
        <v>360</v>
      </c>
      <c r="L709" s="73">
        <v>41365</v>
      </c>
      <c r="M709" s="124"/>
      <c r="N709" s="124"/>
      <c r="O709" s="68"/>
      <c r="P709" s="124"/>
      <c r="Q709" s="124"/>
      <c r="R709" s="68"/>
      <c r="S709" s="124"/>
      <c r="T709" s="68"/>
      <c r="U709" s="124"/>
      <c r="V709" s="284"/>
      <c r="W709" s="124"/>
      <c r="X709" s="124"/>
      <c r="Y709" s="68"/>
      <c r="Z709" s="124"/>
      <c r="AA709" s="284"/>
    </row>
    <row r="710" spans="9:27">
      <c r="I710" s="57" t="str">
        <f t="shared" si="194"/>
        <v>Federal CityAllApr-13</v>
      </c>
      <c r="J710" s="76" t="str">
        <f t="shared" si="192"/>
        <v>Federal CityAll41365</v>
      </c>
      <c r="K710" s="57" t="s">
        <v>359</v>
      </c>
      <c r="L710" s="73">
        <v>41365</v>
      </c>
      <c r="M710" s="124"/>
      <c r="N710" s="124"/>
      <c r="O710" s="68"/>
      <c r="P710" s="124"/>
      <c r="Q710" s="124"/>
      <c r="R710" s="68"/>
      <c r="S710" s="124"/>
      <c r="T710" s="68"/>
      <c r="U710" s="124"/>
      <c r="V710" s="284"/>
      <c r="W710" s="124"/>
      <c r="X710" s="124"/>
      <c r="Y710" s="68"/>
      <c r="Z710" s="124"/>
      <c r="AA710" s="284"/>
    </row>
    <row r="711" spans="9:27">
      <c r="I711" s="57" t="str">
        <f t="shared" si="194"/>
        <v>First Home CareAllApr-13</v>
      </c>
      <c r="J711" s="76" t="str">
        <f t="shared" si="192"/>
        <v>First Home CareAll41365</v>
      </c>
      <c r="K711" s="57" t="s">
        <v>323</v>
      </c>
      <c r="L711" s="73">
        <v>41365</v>
      </c>
      <c r="M711" s="124">
        <v>10</v>
      </c>
      <c r="N711" s="124">
        <v>9</v>
      </c>
      <c r="O711" s="68">
        <f>M711/N711</f>
        <v>1.1111111111111112</v>
      </c>
      <c r="P711" s="124">
        <v>49</v>
      </c>
      <c r="Q711" s="124">
        <v>60</v>
      </c>
      <c r="R711" s="68">
        <f>P711/Q711</f>
        <v>0.81666666666666665</v>
      </c>
      <c r="S711" s="124">
        <v>72.5</v>
      </c>
      <c r="T711" s="68">
        <f>Q711/S711</f>
        <v>0.82758620689655171</v>
      </c>
      <c r="U711" s="124"/>
      <c r="V711" s="284"/>
      <c r="W711" s="124">
        <v>2</v>
      </c>
      <c r="X711" s="124">
        <v>3</v>
      </c>
      <c r="Y711" s="68">
        <f>W711/X711</f>
        <v>0.66666666666666663</v>
      </c>
      <c r="Z711" s="260"/>
      <c r="AA711" s="284">
        <v>0.52</v>
      </c>
    </row>
    <row r="712" spans="9:27">
      <c r="I712" s="57" t="str">
        <f t="shared" si="194"/>
        <v>First Home CareFFTApr-13</v>
      </c>
      <c r="J712" s="76" t="str">
        <f t="shared" si="192"/>
        <v>First Home CareFFT41365</v>
      </c>
      <c r="K712" s="57" t="s">
        <v>325</v>
      </c>
      <c r="L712" s="73">
        <v>41365</v>
      </c>
      <c r="M712" s="124">
        <v>4</v>
      </c>
      <c r="N712" s="124">
        <v>5</v>
      </c>
      <c r="O712" s="68">
        <f>M712/N712</f>
        <v>0.8</v>
      </c>
      <c r="P712" s="124">
        <v>28</v>
      </c>
      <c r="Q712" s="124">
        <v>35</v>
      </c>
      <c r="R712" s="68">
        <f>P712/Q712</f>
        <v>0.8</v>
      </c>
      <c r="S712" s="124">
        <v>45</v>
      </c>
      <c r="T712" s="68">
        <f>Q712/S712</f>
        <v>0.77777777777777779</v>
      </c>
      <c r="U712" s="258">
        <v>21</v>
      </c>
      <c r="V712" s="284">
        <v>0.97500000000000009</v>
      </c>
      <c r="W712" s="124">
        <v>2</v>
      </c>
      <c r="X712" s="124">
        <v>3</v>
      </c>
      <c r="Y712" s="68">
        <f>W712/X712</f>
        <v>0.66666666666666663</v>
      </c>
      <c r="Z712" s="124">
        <v>7</v>
      </c>
      <c r="AA712" s="284">
        <v>0.97500000000000009</v>
      </c>
    </row>
    <row r="713" spans="9:27">
      <c r="I713" s="57" t="str">
        <f t="shared" si="194"/>
        <v>First Home CareTF-CBTApr-13</v>
      </c>
      <c r="J713" s="76" t="str">
        <f t="shared" si="192"/>
        <v>First Home CareTF-CBT41365</v>
      </c>
      <c r="K713" s="57" t="s">
        <v>324</v>
      </c>
      <c r="L713" s="73">
        <v>41365</v>
      </c>
      <c r="M713" s="124">
        <v>6</v>
      </c>
      <c r="N713" s="124">
        <v>4</v>
      </c>
      <c r="O713" s="68">
        <f>M713/N713</f>
        <v>1.5</v>
      </c>
      <c r="P713" s="124">
        <v>21</v>
      </c>
      <c r="Q713" s="124">
        <v>25</v>
      </c>
      <c r="R713" s="68">
        <f>P713/Q713</f>
        <v>0.84</v>
      </c>
      <c r="S713" s="124">
        <v>27.5</v>
      </c>
      <c r="T713" s="68">
        <f>Q713/S713</f>
        <v>0.90909090909090906</v>
      </c>
      <c r="U713" s="124"/>
      <c r="V713" s="284"/>
      <c r="W713" s="124"/>
      <c r="X713" s="124"/>
      <c r="Y713" s="68"/>
      <c r="Z713" s="124"/>
      <c r="AA713" s="284"/>
    </row>
    <row r="714" spans="9:27">
      <c r="I714" s="57" t="str">
        <f t="shared" si="194"/>
        <v>First Home CareTIPApr-13</v>
      </c>
      <c r="J714" s="76" t="str">
        <f t="shared" si="192"/>
        <v>First Home CareTIP41365</v>
      </c>
      <c r="K714" s="57" t="s">
        <v>330</v>
      </c>
      <c r="L714" s="73">
        <v>41365</v>
      </c>
      <c r="M714" s="124"/>
      <c r="N714" s="124"/>
      <c r="O714" s="68" t="e">
        <f>M714/N714</f>
        <v>#DIV/0!</v>
      </c>
      <c r="P714" s="124"/>
      <c r="Q714" s="124"/>
      <c r="R714" s="68" t="e">
        <f>P714/Q714</f>
        <v>#DIV/0!</v>
      </c>
      <c r="S714" s="124"/>
      <c r="T714" s="68" t="e">
        <f>Q714/S714</f>
        <v>#DIV/0!</v>
      </c>
      <c r="U714" s="258"/>
      <c r="V714" s="284"/>
      <c r="W714" s="124"/>
      <c r="X714" s="124"/>
      <c r="Y714" s="68" t="e">
        <f>W714/X714</f>
        <v>#DIV/0!</v>
      </c>
      <c r="Z714" s="124"/>
      <c r="AA714" s="284"/>
    </row>
    <row r="715" spans="9:27">
      <c r="I715" s="57" t="str">
        <f t="shared" si="194"/>
        <v>FPSAllApr-13</v>
      </c>
      <c r="J715" s="76" t="str">
        <f t="shared" si="192"/>
        <v>FPSAll41365</v>
      </c>
      <c r="K715" s="57" t="s">
        <v>355</v>
      </c>
      <c r="L715" s="73">
        <v>41365</v>
      </c>
      <c r="M715" s="124"/>
      <c r="N715" s="124"/>
      <c r="O715" s="68"/>
      <c r="P715" s="124"/>
      <c r="Q715" s="124"/>
      <c r="R715" s="68"/>
      <c r="S715" s="124"/>
      <c r="T715" s="68"/>
      <c r="U715" s="124"/>
      <c r="V715" s="284"/>
      <c r="W715" s="124"/>
      <c r="X715" s="124"/>
      <c r="Y715" s="68" t="e">
        <f>W715/X715</f>
        <v>#DIV/0!</v>
      </c>
      <c r="Z715" s="124"/>
      <c r="AA715" s="284"/>
    </row>
    <row r="716" spans="9:27">
      <c r="I716" s="57" t="str">
        <f t="shared" si="194"/>
        <v>FPSTIPApr-13</v>
      </c>
      <c r="J716" s="76" t="str">
        <f t="shared" si="192"/>
        <v>FPSTIP41365</v>
      </c>
      <c r="K716" s="57" t="s">
        <v>356</v>
      </c>
      <c r="L716" s="73">
        <v>41365</v>
      </c>
      <c r="M716" s="124"/>
      <c r="N716" s="124"/>
      <c r="O716" s="68"/>
      <c r="P716" s="124"/>
      <c r="Q716" s="124"/>
      <c r="R716" s="68"/>
      <c r="S716" s="124"/>
      <c r="T716" s="68"/>
      <c r="U716" s="124"/>
      <c r="V716" s="284"/>
      <c r="W716" s="124"/>
      <c r="X716" s="124"/>
      <c r="Y716" s="68" t="e">
        <f>W716/X716</f>
        <v>#DIV/0!</v>
      </c>
      <c r="Z716" s="124"/>
      <c r="AA716" s="284"/>
    </row>
    <row r="717" spans="9:27">
      <c r="I717" s="57" t="str">
        <f t="shared" si="194"/>
        <v>HillcrestA-CRAApr-13</v>
      </c>
      <c r="J717" s="76" t="str">
        <f t="shared" si="192"/>
        <v>HillcrestA-CRA41365</v>
      </c>
      <c r="K717" s="57" t="s">
        <v>336</v>
      </c>
      <c r="L717" s="73">
        <v>41365</v>
      </c>
      <c r="M717" s="124"/>
      <c r="N717" s="124"/>
      <c r="O717" s="68" t="e">
        <f>M717/N717</f>
        <v>#DIV/0!</v>
      </c>
      <c r="P717" s="124"/>
      <c r="Q717" s="124"/>
      <c r="R717" s="68" t="e">
        <f>P717/Q717</f>
        <v>#DIV/0!</v>
      </c>
      <c r="S717" s="124"/>
      <c r="T717" s="68" t="e">
        <f>Q717/S717</f>
        <v>#DIV/0!</v>
      </c>
      <c r="U717" s="124">
        <v>0</v>
      </c>
      <c r="V717" s="284"/>
      <c r="W717" s="124"/>
      <c r="X717" s="124"/>
      <c r="Y717" s="68" t="e">
        <f>W717/X717</f>
        <v>#DIV/0!</v>
      </c>
      <c r="Z717" s="124"/>
      <c r="AA717" s="284"/>
    </row>
    <row r="718" spans="9:27">
      <c r="I718" s="57" t="str">
        <f t="shared" si="194"/>
        <v>HillcrestAllApr-13</v>
      </c>
      <c r="J718" s="76" t="str">
        <f t="shared" si="192"/>
        <v>HillcrestAll41365</v>
      </c>
      <c r="K718" s="57" t="s">
        <v>331</v>
      </c>
      <c r="L718" s="73">
        <v>41365</v>
      </c>
      <c r="M718" s="124">
        <v>7</v>
      </c>
      <c r="N718" s="124">
        <v>7</v>
      </c>
      <c r="O718" s="68">
        <f>M718/N718</f>
        <v>1</v>
      </c>
      <c r="P718" s="124">
        <v>18</v>
      </c>
      <c r="Q718" s="124">
        <v>52</v>
      </c>
      <c r="R718" s="68">
        <f>P718/Q718</f>
        <v>0.34615384615384615</v>
      </c>
      <c r="S718" s="124">
        <v>62</v>
      </c>
      <c r="T718" s="68">
        <f>Q718/S718</f>
        <v>0.83870967741935487</v>
      </c>
      <c r="U718" s="124">
        <v>13</v>
      </c>
      <c r="V718" s="284"/>
      <c r="W718" s="124">
        <v>3</v>
      </c>
      <c r="X718" s="124">
        <v>6</v>
      </c>
      <c r="Y718" s="68">
        <f>W718/X718</f>
        <v>0.5</v>
      </c>
      <c r="Z718" s="124">
        <v>5</v>
      </c>
      <c r="AA718" s="284">
        <v>0.74285714285714288</v>
      </c>
    </row>
    <row r="719" spans="9:27">
      <c r="I719" s="57" t="str">
        <f t="shared" si="194"/>
        <v>HillcrestCPP-FVApr-13</v>
      </c>
      <c r="J719" s="76" t="str">
        <f t="shared" si="192"/>
        <v>HillcrestCPP-FV41365</v>
      </c>
      <c r="K719" s="57" t="s">
        <v>334</v>
      </c>
      <c r="L719" s="73">
        <v>41365</v>
      </c>
      <c r="M719" s="124"/>
      <c r="N719" s="124"/>
      <c r="O719" s="68"/>
      <c r="P719" s="124"/>
      <c r="Q719" s="124"/>
      <c r="R719" s="68"/>
      <c r="S719" s="124"/>
      <c r="T719" s="68"/>
      <c r="U719" s="124"/>
      <c r="V719" s="284"/>
      <c r="W719" s="124"/>
      <c r="X719" s="124"/>
      <c r="Y719" s="68"/>
      <c r="Z719" s="124"/>
      <c r="AA719" s="284"/>
    </row>
    <row r="720" spans="9:27">
      <c r="I720" s="57" t="str">
        <f t="shared" si="194"/>
        <v>HillcrestFFTApr-13</v>
      </c>
      <c r="J720" s="76" t="str">
        <f t="shared" si="192"/>
        <v>HillcrestFFT41365</v>
      </c>
      <c r="K720" s="57" t="s">
        <v>335</v>
      </c>
      <c r="L720" s="73">
        <v>41365</v>
      </c>
      <c r="M720" s="124">
        <v>4</v>
      </c>
      <c r="N720" s="124">
        <v>4</v>
      </c>
      <c r="O720" s="68">
        <f>M720/N720</f>
        <v>1</v>
      </c>
      <c r="P720" s="124">
        <v>18</v>
      </c>
      <c r="Q720" s="124">
        <v>35</v>
      </c>
      <c r="R720" s="68">
        <f>P720/Q720</f>
        <v>0.51428571428571423</v>
      </c>
      <c r="S720" s="124">
        <v>35</v>
      </c>
      <c r="T720" s="68">
        <f>Q720/S720</f>
        <v>1</v>
      </c>
      <c r="U720" s="124">
        <v>13</v>
      </c>
      <c r="V720" s="284">
        <v>0.97500000000000009</v>
      </c>
      <c r="W720" s="124">
        <v>3</v>
      </c>
      <c r="X720" s="124">
        <v>6</v>
      </c>
      <c r="Y720" s="68">
        <f>W720/X720</f>
        <v>0.5</v>
      </c>
      <c r="Z720" s="124">
        <v>5</v>
      </c>
      <c r="AA720" s="284">
        <v>0.97500000000000009</v>
      </c>
    </row>
    <row r="721" spans="9:27">
      <c r="I721" s="57" t="str">
        <f t="shared" si="194"/>
        <v>HillcrestTF-CBTApr-13</v>
      </c>
      <c r="J721" s="76" t="str">
        <f t="shared" si="192"/>
        <v>HillcrestTF-CBT41365</v>
      </c>
      <c r="K721" s="57" t="s">
        <v>332</v>
      </c>
      <c r="L721" s="73">
        <v>41365</v>
      </c>
      <c r="M721" s="124">
        <v>3</v>
      </c>
      <c r="N721" s="124">
        <v>3</v>
      </c>
      <c r="O721" s="68">
        <f>M721/N721</f>
        <v>1</v>
      </c>
      <c r="P721" s="124"/>
      <c r="Q721" s="124">
        <v>17</v>
      </c>
      <c r="R721" s="68">
        <f>P721/Q721</f>
        <v>0</v>
      </c>
      <c r="S721" s="124">
        <v>27</v>
      </c>
      <c r="T721" s="68">
        <f>Q721/S721</f>
        <v>0.62962962962962965</v>
      </c>
      <c r="U721" s="124"/>
      <c r="V721" s="284"/>
      <c r="W721" s="124"/>
      <c r="X721" s="124"/>
      <c r="Y721" s="68" t="e">
        <f>W721/X721</f>
        <v>#DIV/0!</v>
      </c>
      <c r="Z721" s="124"/>
      <c r="AA721" s="284"/>
    </row>
    <row r="722" spans="9:27">
      <c r="I722" s="57" t="str">
        <f t="shared" si="194"/>
        <v>LAYCA-CRAApr-13</v>
      </c>
      <c r="J722" s="76" t="str">
        <f t="shared" si="192"/>
        <v>LAYCA-CRA41365</v>
      </c>
      <c r="K722" s="57" t="s">
        <v>339</v>
      </c>
      <c r="L722" s="73">
        <v>41365</v>
      </c>
      <c r="M722" s="124"/>
      <c r="N722" s="124"/>
      <c r="O722" s="68"/>
      <c r="P722" s="124"/>
      <c r="Q722" s="124"/>
      <c r="R722" s="68"/>
      <c r="S722" s="124"/>
      <c r="T722" s="68"/>
      <c r="U722" s="124"/>
      <c r="V722" s="284"/>
      <c r="W722" s="124"/>
      <c r="X722" s="124"/>
      <c r="Y722" s="68"/>
      <c r="Z722" s="124"/>
      <c r="AA722" s="284"/>
    </row>
    <row r="723" spans="9:27">
      <c r="I723" s="57" t="str">
        <f t="shared" si="194"/>
        <v>LAYCAllApr-13</v>
      </c>
      <c r="J723" s="76" t="str">
        <f t="shared" si="192"/>
        <v>LAYCAll41365</v>
      </c>
      <c r="K723" s="57" t="s">
        <v>337</v>
      </c>
      <c r="L723" s="73">
        <v>41365</v>
      </c>
      <c r="M723" s="124">
        <v>0</v>
      </c>
      <c r="N723" s="124">
        <v>0</v>
      </c>
      <c r="O723" s="68" t="e">
        <f>M723/N723</f>
        <v>#DIV/0!</v>
      </c>
      <c r="P723" s="124">
        <v>0</v>
      </c>
      <c r="Q723" s="124">
        <v>0</v>
      </c>
      <c r="R723" s="68" t="e">
        <f>P723/Q723</f>
        <v>#DIV/0!</v>
      </c>
      <c r="S723" s="124">
        <v>0</v>
      </c>
      <c r="T723" s="68" t="e">
        <f>Q723/S723</f>
        <v>#DIV/0!</v>
      </c>
      <c r="U723" s="124">
        <v>0</v>
      </c>
      <c r="V723" s="284"/>
      <c r="W723" s="124">
        <v>0</v>
      </c>
      <c r="X723" s="124">
        <v>0</v>
      </c>
      <c r="Y723" s="68" t="e">
        <f>W723/X723</f>
        <v>#DIV/0!</v>
      </c>
      <c r="Z723" s="124">
        <v>0</v>
      </c>
      <c r="AA723" s="284"/>
    </row>
    <row r="724" spans="9:27">
      <c r="I724" s="57" t="str">
        <f t="shared" si="194"/>
        <v>LAYCCPPApr-13</v>
      </c>
      <c r="J724" s="76" t="str">
        <f t="shared" si="192"/>
        <v>LAYCCPP41365</v>
      </c>
      <c r="K724" s="57" t="s">
        <v>338</v>
      </c>
      <c r="L724" s="73">
        <v>41365</v>
      </c>
      <c r="M724" s="124"/>
      <c r="N724" s="124"/>
      <c r="O724" s="68"/>
      <c r="P724" s="124"/>
      <c r="Q724" s="124"/>
      <c r="R724" s="68"/>
      <c r="S724" s="124"/>
      <c r="T724" s="68"/>
      <c r="U724" s="124"/>
      <c r="V724" s="284"/>
      <c r="W724" s="124"/>
      <c r="X724" s="124"/>
      <c r="Y724" s="68"/>
      <c r="Z724" s="124"/>
      <c r="AA724" s="284"/>
    </row>
    <row r="725" spans="9:27">
      <c r="I725" s="57" t="str">
        <f t="shared" si="194"/>
        <v>LESAllApr-13</v>
      </c>
      <c r="J725" s="76" t="str">
        <f t="shared" si="192"/>
        <v>LESAll41365</v>
      </c>
      <c r="K725" s="57" t="s">
        <v>357</v>
      </c>
      <c r="L725" s="73">
        <v>41365</v>
      </c>
      <c r="M725" s="124"/>
      <c r="N725" s="124"/>
      <c r="O725" s="68"/>
      <c r="P725" s="124"/>
      <c r="Q725" s="124"/>
      <c r="R725" s="68"/>
      <c r="S725" s="124"/>
      <c r="T725" s="68"/>
      <c r="U725" s="124"/>
      <c r="V725" s="284"/>
      <c r="W725" s="124"/>
      <c r="X725" s="124"/>
      <c r="Y725" s="68" t="e">
        <f t="shared" ref="Y725:Y730" si="196">W725/X725</f>
        <v>#DIV/0!</v>
      </c>
      <c r="Z725" s="124"/>
      <c r="AA725" s="284"/>
    </row>
    <row r="726" spans="9:27">
      <c r="I726" s="57" t="str">
        <f t="shared" si="194"/>
        <v>LESTIPApr-13</v>
      </c>
      <c r="J726" s="76" t="str">
        <f t="shared" ref="J726:J789" si="197">K726&amp;L726</f>
        <v>LESTIP41365</v>
      </c>
      <c r="K726" s="57" t="s">
        <v>358</v>
      </c>
      <c r="L726" s="73">
        <v>41365</v>
      </c>
      <c r="M726" s="124"/>
      <c r="N726" s="124"/>
      <c r="O726" s="68"/>
      <c r="P726" s="124"/>
      <c r="Q726" s="124"/>
      <c r="R726" s="68"/>
      <c r="S726" s="124"/>
      <c r="T726" s="68"/>
      <c r="U726" s="124"/>
      <c r="V726" s="284"/>
      <c r="W726" s="124"/>
      <c r="X726" s="124"/>
      <c r="Y726" s="68" t="e">
        <f t="shared" si="196"/>
        <v>#DIV/0!</v>
      </c>
      <c r="Z726" s="124"/>
      <c r="AA726" s="284"/>
    </row>
    <row r="727" spans="9:27">
      <c r="I727" s="57" t="str">
        <f t="shared" si="194"/>
        <v>Marys CenterAllApr-13</v>
      </c>
      <c r="J727" s="76" t="str">
        <f t="shared" si="197"/>
        <v>Marys CenterAll41365</v>
      </c>
      <c r="K727" s="57" t="s">
        <v>341</v>
      </c>
      <c r="L727" s="73">
        <v>41365</v>
      </c>
      <c r="M727" s="124"/>
      <c r="N727" s="124"/>
      <c r="O727" s="68"/>
      <c r="P727" s="124">
        <v>6</v>
      </c>
      <c r="Q727" s="124"/>
      <c r="R727" s="68"/>
      <c r="S727" s="124"/>
      <c r="T727" s="68"/>
      <c r="U727" s="124">
        <v>6</v>
      </c>
      <c r="V727" s="284"/>
      <c r="W727" s="124">
        <v>1</v>
      </c>
      <c r="X727" s="124">
        <v>3</v>
      </c>
      <c r="Y727" s="68">
        <f t="shared" si="196"/>
        <v>0.33333333333333331</v>
      </c>
      <c r="Z727" s="124">
        <v>0</v>
      </c>
      <c r="AA727" s="284"/>
    </row>
    <row r="728" spans="9:27">
      <c r="I728" s="57" t="str">
        <f t="shared" si="194"/>
        <v>Marys CenterPCITApr-13</v>
      </c>
      <c r="J728" s="76" t="str">
        <f t="shared" si="197"/>
        <v>Marys CenterPCIT41365</v>
      </c>
      <c r="K728" s="57" t="s">
        <v>340</v>
      </c>
      <c r="L728" s="73">
        <v>41365</v>
      </c>
      <c r="M728" s="124"/>
      <c r="N728" s="124"/>
      <c r="O728" s="68"/>
      <c r="P728" s="124">
        <v>6</v>
      </c>
      <c r="Q728" s="124"/>
      <c r="R728" s="68"/>
      <c r="S728" s="124"/>
      <c r="T728" s="68"/>
      <c r="U728" s="124">
        <v>6</v>
      </c>
      <c r="V728" s="284"/>
      <c r="W728" s="124">
        <v>1</v>
      </c>
      <c r="X728" s="124">
        <v>3</v>
      </c>
      <c r="Y728" s="68">
        <f t="shared" si="196"/>
        <v>0.33333333333333331</v>
      </c>
      <c r="Z728" s="124">
        <v>0</v>
      </c>
      <c r="AA728" s="284"/>
    </row>
    <row r="729" spans="9:27">
      <c r="I729" s="57" t="str">
        <f t="shared" si="194"/>
        <v>MBI HSAllApr-13</v>
      </c>
      <c r="J729" s="76" t="str">
        <f t="shared" si="197"/>
        <v>MBI HSAll41365</v>
      </c>
      <c r="K729" s="57" t="s">
        <v>364</v>
      </c>
      <c r="L729" s="73">
        <v>41365</v>
      </c>
      <c r="M729" s="124"/>
      <c r="N729" s="124"/>
      <c r="O729" s="68"/>
      <c r="P729" s="124"/>
      <c r="Q729" s="124"/>
      <c r="R729" s="68"/>
      <c r="S729" s="124"/>
      <c r="T729" s="68"/>
      <c r="U729" s="124"/>
      <c r="V729" s="284"/>
      <c r="W729" s="124"/>
      <c r="X729" s="124"/>
      <c r="Y729" s="68" t="e">
        <f t="shared" si="196"/>
        <v>#DIV/0!</v>
      </c>
      <c r="Z729" s="124"/>
      <c r="AA729" s="284"/>
    </row>
    <row r="730" spans="9:27">
      <c r="I730" s="57" t="str">
        <f t="shared" si="194"/>
        <v>MBI HSTIPApr-13</v>
      </c>
      <c r="J730" s="76" t="str">
        <f t="shared" si="197"/>
        <v>MBI HSTIP41365</v>
      </c>
      <c r="K730" s="57" t="s">
        <v>363</v>
      </c>
      <c r="L730" s="73">
        <v>41365</v>
      </c>
      <c r="M730" s="124"/>
      <c r="N730" s="124"/>
      <c r="O730" s="68"/>
      <c r="P730" s="124"/>
      <c r="Q730" s="124"/>
      <c r="R730" s="68"/>
      <c r="S730" s="124"/>
      <c r="T730" s="68"/>
      <c r="U730" s="124"/>
      <c r="V730" s="284"/>
      <c r="W730" s="124"/>
      <c r="X730" s="124"/>
      <c r="Y730" s="68" t="e">
        <f t="shared" si="196"/>
        <v>#DIV/0!</v>
      </c>
      <c r="Z730" s="124"/>
      <c r="AA730" s="284"/>
    </row>
    <row r="731" spans="9:27">
      <c r="I731" s="57" t="str">
        <f t="shared" si="194"/>
        <v>MD Family ResourcesAllApr-13</v>
      </c>
      <c r="J731" s="76" t="str">
        <f t="shared" si="197"/>
        <v>MD Family ResourcesAll41365</v>
      </c>
      <c r="K731" s="57" t="s">
        <v>510</v>
      </c>
      <c r="L731" s="73">
        <v>41365</v>
      </c>
      <c r="M731" s="124"/>
      <c r="N731" s="124"/>
      <c r="O731" s="68"/>
      <c r="P731" s="124"/>
      <c r="Q731" s="124"/>
      <c r="R731" s="68"/>
      <c r="S731" s="124"/>
      <c r="T731" s="68"/>
      <c r="U731" s="124"/>
      <c r="V731" s="284"/>
      <c r="W731" s="124"/>
      <c r="X731" s="124"/>
      <c r="Y731" s="68"/>
      <c r="Z731" s="124"/>
      <c r="AA731" s="284"/>
    </row>
    <row r="732" spans="9:27">
      <c r="I732" s="57" t="str">
        <f t="shared" si="194"/>
        <v>MD Family ResourcesTF-CBTApr-13</v>
      </c>
      <c r="J732" s="76" t="str">
        <f t="shared" si="197"/>
        <v>MD Family ResourcesTF-CBT41365</v>
      </c>
      <c r="K732" s="57" t="s">
        <v>509</v>
      </c>
      <c r="L732" s="73">
        <v>41365</v>
      </c>
      <c r="M732" s="124"/>
      <c r="N732" s="124"/>
      <c r="O732" s="68"/>
      <c r="P732" s="124"/>
      <c r="Q732" s="124"/>
      <c r="R732" s="68"/>
      <c r="S732" s="124"/>
      <c r="T732" s="68"/>
      <c r="U732" s="124"/>
      <c r="V732" s="284"/>
      <c r="W732" s="124"/>
      <c r="X732" s="124"/>
      <c r="Y732" s="68"/>
      <c r="Z732" s="124"/>
      <c r="AA732" s="284"/>
    </row>
    <row r="733" spans="9:27">
      <c r="I733" s="57" t="str">
        <f t="shared" si="194"/>
        <v>PASSAllApr-13</v>
      </c>
      <c r="J733" s="76" t="str">
        <f t="shared" si="197"/>
        <v>PASSAll41365</v>
      </c>
      <c r="K733" s="57" t="s">
        <v>342</v>
      </c>
      <c r="L733" s="73">
        <v>41365</v>
      </c>
      <c r="M733" s="124">
        <v>4</v>
      </c>
      <c r="N733" s="124">
        <v>5</v>
      </c>
      <c r="O733" s="68">
        <f>M733/N733</f>
        <v>0.8</v>
      </c>
      <c r="P733" s="124">
        <v>21</v>
      </c>
      <c r="Q733" s="124">
        <v>29</v>
      </c>
      <c r="R733" s="68">
        <f>P733/Q733</f>
        <v>0.72413793103448276</v>
      </c>
      <c r="S733" s="124">
        <v>29</v>
      </c>
      <c r="T733" s="68">
        <f>Q733/S733</f>
        <v>1</v>
      </c>
      <c r="U733" s="124">
        <v>13</v>
      </c>
      <c r="V733" s="284"/>
      <c r="W733" s="124">
        <v>3</v>
      </c>
      <c r="X733" s="124">
        <v>6</v>
      </c>
      <c r="Y733" s="68">
        <f>W733/X733</f>
        <v>0.5</v>
      </c>
      <c r="Z733" s="124">
        <v>8</v>
      </c>
      <c r="AA733" s="284">
        <v>1.0999999999999999</v>
      </c>
    </row>
    <row r="734" spans="9:27">
      <c r="I734" s="57" t="str">
        <f t="shared" si="194"/>
        <v>PASSFFTApr-13</v>
      </c>
      <c r="J734" s="76" t="str">
        <f t="shared" si="197"/>
        <v>PASSFFT41365</v>
      </c>
      <c r="K734" s="57" t="s">
        <v>343</v>
      </c>
      <c r="L734" s="73">
        <v>41365</v>
      </c>
      <c r="M734" s="124">
        <v>4</v>
      </c>
      <c r="N734" s="124">
        <v>5</v>
      </c>
      <c r="O734" s="68">
        <f>M734/N734</f>
        <v>0.8</v>
      </c>
      <c r="P734" s="124">
        <v>21</v>
      </c>
      <c r="Q734" s="124">
        <v>29</v>
      </c>
      <c r="R734" s="68">
        <f>P734/Q734</f>
        <v>0.72413793103448276</v>
      </c>
      <c r="S734" s="124">
        <v>29</v>
      </c>
      <c r="T734" s="68">
        <f>Q734/S734</f>
        <v>1</v>
      </c>
      <c r="U734" s="124">
        <v>13</v>
      </c>
      <c r="V734" s="284">
        <v>0.82499999999999996</v>
      </c>
      <c r="W734" s="124">
        <v>3</v>
      </c>
      <c r="X734" s="124">
        <v>6</v>
      </c>
      <c r="Y734" s="68">
        <f>W734/X734</f>
        <v>0.5</v>
      </c>
      <c r="Z734" s="124">
        <v>8</v>
      </c>
      <c r="AA734" s="284">
        <v>0.82499999999999996</v>
      </c>
    </row>
    <row r="735" spans="9:27">
      <c r="I735" s="57" t="str">
        <f t="shared" si="194"/>
        <v>PASSTIPApr-13</v>
      </c>
      <c r="J735" s="76" t="str">
        <f t="shared" si="197"/>
        <v>PASSTIP41365</v>
      </c>
      <c r="K735" s="57" t="s">
        <v>344</v>
      </c>
      <c r="L735" s="73">
        <v>41365</v>
      </c>
      <c r="M735" s="124"/>
      <c r="N735" s="124"/>
      <c r="O735" s="68" t="e">
        <f>M735/N735</f>
        <v>#DIV/0!</v>
      </c>
      <c r="P735" s="124"/>
      <c r="Q735" s="124"/>
      <c r="R735" s="68" t="e">
        <f>P735/Q735</f>
        <v>#DIV/0!</v>
      </c>
      <c r="S735" s="124"/>
      <c r="T735" s="68" t="e">
        <f>Q735/S735</f>
        <v>#DIV/0!</v>
      </c>
      <c r="U735" s="124"/>
      <c r="V735" s="284"/>
      <c r="W735" s="124"/>
      <c r="X735" s="124"/>
      <c r="Y735" s="68" t="e">
        <f>W735/X735</f>
        <v>#DIV/0!</v>
      </c>
      <c r="Z735" s="124"/>
      <c r="AA735" s="284"/>
    </row>
    <row r="736" spans="9:27">
      <c r="I736" s="57" t="str">
        <f t="shared" si="194"/>
        <v>PIECEAllApr-13</v>
      </c>
      <c r="J736" s="76" t="str">
        <f t="shared" si="197"/>
        <v>PIECEAll41365</v>
      </c>
      <c r="K736" s="57" t="s">
        <v>345</v>
      </c>
      <c r="L736" s="73">
        <v>41365</v>
      </c>
      <c r="M736" s="124">
        <v>0</v>
      </c>
      <c r="N736" s="124">
        <v>0</v>
      </c>
      <c r="O736" s="68"/>
      <c r="P736" s="124">
        <v>8</v>
      </c>
      <c r="Q736" s="124">
        <v>0</v>
      </c>
      <c r="R736" s="68"/>
      <c r="S736" s="124">
        <v>0</v>
      </c>
      <c r="T736" s="68"/>
      <c r="U736" s="124"/>
      <c r="V736" s="284"/>
      <c r="W736" s="124">
        <v>3</v>
      </c>
      <c r="X736" s="124">
        <v>4</v>
      </c>
      <c r="Y736" s="68">
        <f>W736/X736</f>
        <v>0.75</v>
      </c>
      <c r="Z736" s="124"/>
      <c r="AA736" s="284"/>
    </row>
    <row r="737" spans="9:27">
      <c r="I737" s="57" t="str">
        <f t="shared" si="194"/>
        <v>PIECECPP-FVApr-13</v>
      </c>
      <c r="J737" s="76" t="str">
        <f t="shared" si="197"/>
        <v>PIECECPP-FV41365</v>
      </c>
      <c r="K737" s="57" t="s">
        <v>346</v>
      </c>
      <c r="L737" s="73">
        <v>41365</v>
      </c>
      <c r="M737" s="124"/>
      <c r="N737" s="124"/>
      <c r="O737" s="68"/>
      <c r="P737" s="124"/>
      <c r="Q737" s="124"/>
      <c r="R737" s="68"/>
      <c r="S737" s="124"/>
      <c r="T737" s="68"/>
      <c r="U737" s="124"/>
      <c r="V737" s="284"/>
      <c r="W737" s="124"/>
      <c r="X737" s="124"/>
      <c r="Y737" s="68"/>
      <c r="Z737" s="124"/>
      <c r="AA737" s="284"/>
    </row>
    <row r="738" spans="9:27">
      <c r="I738" s="57" t="str">
        <f t="shared" si="194"/>
        <v>PIECEPCITApr-13</v>
      </c>
      <c r="J738" s="76" t="str">
        <f t="shared" si="197"/>
        <v>PIECEPCIT41365</v>
      </c>
      <c r="K738" s="57" t="s">
        <v>347</v>
      </c>
      <c r="L738" s="73">
        <v>41365</v>
      </c>
      <c r="M738" s="124"/>
      <c r="N738" s="124"/>
      <c r="O738" s="68"/>
      <c r="P738" s="124">
        <v>8</v>
      </c>
      <c r="Q738" s="124"/>
      <c r="R738" s="68"/>
      <c r="S738" s="124"/>
      <c r="T738" s="68"/>
      <c r="U738" s="124"/>
      <c r="V738" s="284"/>
      <c r="W738" s="124">
        <v>3</v>
      </c>
      <c r="X738" s="124">
        <v>4</v>
      </c>
      <c r="Y738" s="68">
        <f>W738/X738</f>
        <v>0.75</v>
      </c>
      <c r="Z738" s="124"/>
      <c r="AA738" s="284"/>
    </row>
    <row r="739" spans="9:27">
      <c r="I739" s="57" t="str">
        <f t="shared" si="194"/>
        <v>RiversideA-CRAApr-13</v>
      </c>
      <c r="J739" s="76" t="str">
        <f t="shared" si="197"/>
        <v>RiversideA-CRA41365</v>
      </c>
      <c r="K739" s="57" t="s">
        <v>361</v>
      </c>
      <c r="L739" s="73">
        <v>41365</v>
      </c>
      <c r="M739" s="124"/>
      <c r="N739" s="124"/>
      <c r="O739" s="68"/>
      <c r="P739" s="124"/>
      <c r="Q739" s="124"/>
      <c r="R739" s="68"/>
      <c r="S739" s="124"/>
      <c r="T739" s="68"/>
      <c r="U739" s="124"/>
      <c r="V739" s="284"/>
      <c r="W739" s="124"/>
      <c r="X739" s="124"/>
      <c r="Y739" s="68"/>
      <c r="Z739" s="124"/>
      <c r="AA739" s="284"/>
    </row>
    <row r="740" spans="9:27">
      <c r="I740" s="57" t="str">
        <f t="shared" si="194"/>
        <v>RiversideAllApr-13</v>
      </c>
      <c r="J740" s="76" t="str">
        <f t="shared" si="197"/>
        <v>RiversideAll41365</v>
      </c>
      <c r="K740" s="57" t="s">
        <v>362</v>
      </c>
      <c r="L740" s="73">
        <v>41365</v>
      </c>
      <c r="M740" s="124"/>
      <c r="N740" s="124"/>
      <c r="O740" s="68"/>
      <c r="P740" s="124"/>
      <c r="Q740" s="124"/>
      <c r="R740" s="68"/>
      <c r="S740" s="124"/>
      <c r="T740" s="68"/>
      <c r="U740" s="124"/>
      <c r="V740" s="284"/>
      <c r="W740" s="124"/>
      <c r="X740" s="124"/>
      <c r="Y740" s="68"/>
      <c r="Z740" s="124"/>
      <c r="AA740" s="284"/>
    </row>
    <row r="741" spans="9:27">
      <c r="I741" s="57" t="str">
        <f t="shared" si="194"/>
        <v>TFCCAllApr-13</v>
      </c>
      <c r="J741" s="76" t="str">
        <f t="shared" si="197"/>
        <v>TFCCAll41365</v>
      </c>
      <c r="K741" s="57" t="s">
        <v>366</v>
      </c>
      <c r="L741" s="73">
        <v>41365</v>
      </c>
      <c r="M741" s="124"/>
      <c r="N741" s="124"/>
      <c r="O741" s="68"/>
      <c r="P741" s="124"/>
      <c r="Q741" s="124"/>
      <c r="R741" s="68"/>
      <c r="S741" s="124"/>
      <c r="T741" s="68"/>
      <c r="U741" s="124"/>
      <c r="V741" s="284"/>
      <c r="W741" s="124"/>
      <c r="X741" s="124"/>
      <c r="Y741" s="68" t="e">
        <f>W741/X741</f>
        <v>#DIV/0!</v>
      </c>
      <c r="Z741" s="124"/>
      <c r="AA741" s="284"/>
    </row>
    <row r="742" spans="9:27">
      <c r="I742" s="57" t="str">
        <f t="shared" si="194"/>
        <v>TFCCTIPApr-13</v>
      </c>
      <c r="J742" s="76" t="str">
        <f t="shared" si="197"/>
        <v>TFCCTIP41365</v>
      </c>
      <c r="K742" s="57" t="s">
        <v>365</v>
      </c>
      <c r="L742" s="73">
        <v>41365</v>
      </c>
      <c r="M742" s="124"/>
      <c r="N742" s="124"/>
      <c r="O742" s="68"/>
      <c r="P742" s="124"/>
      <c r="Q742" s="124"/>
      <c r="R742" s="68"/>
      <c r="S742" s="124"/>
      <c r="T742" s="68"/>
      <c r="U742" s="124"/>
      <c r="V742" s="284"/>
      <c r="W742" s="124"/>
      <c r="X742" s="124"/>
      <c r="Y742" s="68" t="e">
        <f>W742/X742</f>
        <v>#DIV/0!</v>
      </c>
      <c r="Z742" s="124"/>
      <c r="AA742" s="284"/>
    </row>
    <row r="743" spans="9:27">
      <c r="I743" s="57" t="str">
        <f t="shared" si="194"/>
        <v>UniversalAllApr-13</v>
      </c>
      <c r="J743" s="76" t="str">
        <f t="shared" si="197"/>
        <v>UniversalAll41365</v>
      </c>
      <c r="K743" s="57" t="s">
        <v>348</v>
      </c>
      <c r="L743" s="73">
        <v>41365</v>
      </c>
      <c r="M743" s="124">
        <v>0</v>
      </c>
      <c r="N743" s="124">
        <v>0</v>
      </c>
      <c r="O743" s="68"/>
      <c r="P743" s="124">
        <v>0</v>
      </c>
      <c r="Q743" s="124"/>
      <c r="R743" s="68"/>
      <c r="S743" s="124">
        <v>0</v>
      </c>
      <c r="T743" s="68"/>
      <c r="U743" s="124">
        <v>5</v>
      </c>
      <c r="V743" s="284"/>
      <c r="W743" s="124"/>
      <c r="X743" s="124"/>
      <c r="Y743" s="68"/>
      <c r="Z743" s="124">
        <v>0</v>
      </c>
      <c r="AA743" s="284"/>
    </row>
    <row r="744" spans="9:27">
      <c r="I744" s="57" t="str">
        <f t="shared" si="194"/>
        <v>UniversalCPP-FVApr-13</v>
      </c>
      <c r="J744" s="76" t="str">
        <f t="shared" si="197"/>
        <v>UniversalCPP-FV41365</v>
      </c>
      <c r="K744" s="56" t="s">
        <v>350</v>
      </c>
      <c r="L744" s="73">
        <v>41365</v>
      </c>
      <c r="M744" s="124"/>
      <c r="N744" s="124"/>
      <c r="O744" s="68"/>
      <c r="P744" s="124"/>
      <c r="Q744" s="124"/>
      <c r="R744" s="68"/>
      <c r="S744" s="124"/>
      <c r="T744" s="68"/>
      <c r="U744" s="124"/>
      <c r="V744" s="284"/>
      <c r="W744" s="124"/>
      <c r="X744" s="124"/>
      <c r="Y744" s="68"/>
      <c r="Z744" s="124"/>
      <c r="AA744" s="284"/>
    </row>
    <row r="745" spans="9:27">
      <c r="I745" s="57" t="str">
        <f t="shared" si="194"/>
        <v>UniversalTF-CBTApr-13</v>
      </c>
      <c r="J745" s="76" t="str">
        <f t="shared" si="197"/>
        <v>UniversalTF-CBT41365</v>
      </c>
      <c r="K745" s="57" t="s">
        <v>349</v>
      </c>
      <c r="L745" s="73">
        <v>41365</v>
      </c>
      <c r="M745" s="124"/>
      <c r="N745" s="124"/>
      <c r="O745" s="68"/>
      <c r="P745" s="124"/>
      <c r="Q745" s="124"/>
      <c r="R745" s="68"/>
      <c r="S745" s="124"/>
      <c r="T745" s="68"/>
      <c r="U745" s="124">
        <v>5</v>
      </c>
      <c r="V745" s="284"/>
      <c r="W745" s="124">
        <v>0</v>
      </c>
      <c r="X745" s="124">
        <v>0</v>
      </c>
      <c r="Y745" s="68"/>
      <c r="Z745" s="124">
        <v>0</v>
      </c>
      <c r="AA745" s="284"/>
    </row>
    <row r="746" spans="9:27">
      <c r="I746" s="57" t="str">
        <f t="shared" si="194"/>
        <v>UniversalTIPApr-13</v>
      </c>
      <c r="J746" s="76" t="str">
        <f t="shared" si="197"/>
        <v>UniversalTIP41365</v>
      </c>
      <c r="K746" s="57" t="s">
        <v>351</v>
      </c>
      <c r="L746" s="73">
        <v>41365</v>
      </c>
      <c r="M746" s="124"/>
      <c r="N746" s="124"/>
      <c r="O746" s="68"/>
      <c r="P746" s="124"/>
      <c r="Q746" s="124"/>
      <c r="R746" s="68"/>
      <c r="S746" s="124"/>
      <c r="T746" s="68"/>
      <c r="U746" s="124"/>
      <c r="V746" s="284"/>
      <c r="W746" s="124"/>
      <c r="X746" s="124"/>
      <c r="Y746" s="68"/>
      <c r="Z746" s="124"/>
      <c r="AA746" s="284"/>
    </row>
    <row r="747" spans="9:27">
      <c r="I747" s="57" t="str">
        <f t="shared" si="194"/>
        <v>Youth VillagesAllApr-13</v>
      </c>
      <c r="J747" s="76" t="str">
        <f t="shared" si="197"/>
        <v>Youth VillagesAll41365</v>
      </c>
      <c r="K747" s="57" t="s">
        <v>352</v>
      </c>
      <c r="L747" s="73">
        <v>41365</v>
      </c>
      <c r="M747" s="124">
        <v>7.5</v>
      </c>
      <c r="N747" s="124">
        <v>12.5</v>
      </c>
      <c r="O747" s="68">
        <f>M747/N747</f>
        <v>0.6</v>
      </c>
      <c r="P747" s="124">
        <v>30</v>
      </c>
      <c r="Q747" s="124">
        <v>30.96</v>
      </c>
      <c r="R747" s="68">
        <f>P747/Q747</f>
        <v>0.96899224806201545</v>
      </c>
      <c r="S747" s="124">
        <v>54</v>
      </c>
      <c r="T747" s="68">
        <f>Q747/S747</f>
        <v>0.57333333333333336</v>
      </c>
      <c r="U747" s="124"/>
      <c r="V747" s="284"/>
      <c r="W747" s="124">
        <v>8</v>
      </c>
      <c r="X747" s="124">
        <v>10</v>
      </c>
      <c r="Y747" s="68">
        <f>W747/X747</f>
        <v>0.8</v>
      </c>
      <c r="Z747" s="124"/>
      <c r="AA747" s="284">
        <v>0.78866666666666663</v>
      </c>
    </row>
    <row r="748" spans="9:27">
      <c r="I748" s="57" t="str">
        <f t="shared" si="194"/>
        <v>Youth VillagesMSTApr-13</v>
      </c>
      <c r="J748" s="76" t="str">
        <f t="shared" si="197"/>
        <v>Youth VillagesMST41365</v>
      </c>
      <c r="K748" s="57" t="s">
        <v>353</v>
      </c>
      <c r="L748" s="73">
        <v>41365</v>
      </c>
      <c r="M748" s="124">
        <v>6.34</v>
      </c>
      <c r="N748" s="124">
        <v>7.5</v>
      </c>
      <c r="O748" s="68">
        <f>M748/N748</f>
        <v>0.84533333333333327</v>
      </c>
      <c r="P748" s="124">
        <v>24</v>
      </c>
      <c r="Q748" s="124">
        <v>24</v>
      </c>
      <c r="R748" s="68">
        <f>P748/Q748</f>
        <v>1</v>
      </c>
      <c r="S748" s="124">
        <v>45</v>
      </c>
      <c r="T748" s="68">
        <f>Q748/S748</f>
        <v>0.53333333333333333</v>
      </c>
      <c r="U748" s="124"/>
      <c r="V748" s="284">
        <v>0.75</v>
      </c>
      <c r="W748" s="124">
        <v>8</v>
      </c>
      <c r="X748" s="124">
        <v>10</v>
      </c>
      <c r="Y748" s="68">
        <f>W748/X748</f>
        <v>0.8</v>
      </c>
      <c r="Z748" s="124"/>
      <c r="AA748" s="284">
        <v>0.75</v>
      </c>
    </row>
    <row r="749" spans="9:27">
      <c r="I749" s="57" t="str">
        <f>K749&amp;"Apr-13"</f>
        <v>Youth VillagesMST-PSBApr-13</v>
      </c>
      <c r="J749" s="76" t="str">
        <f t="shared" si="197"/>
        <v>Youth VillagesMST-PSB41365</v>
      </c>
      <c r="K749" s="57" t="s">
        <v>354</v>
      </c>
      <c r="L749" s="73">
        <v>41365</v>
      </c>
      <c r="M749" s="124">
        <v>1.1599999999999999</v>
      </c>
      <c r="N749" s="124">
        <v>5</v>
      </c>
      <c r="O749" s="68">
        <f>M749/N749</f>
        <v>0.23199999999999998</v>
      </c>
      <c r="P749" s="124">
        <v>6</v>
      </c>
      <c r="Q749" s="124">
        <v>6.9599999999999991</v>
      </c>
      <c r="R749" s="68">
        <f>P749/Q749</f>
        <v>0.86206896551724155</v>
      </c>
      <c r="S749" s="124">
        <v>9</v>
      </c>
      <c r="T749" s="68">
        <f>Q749/S749</f>
        <v>0.77333333333333321</v>
      </c>
      <c r="U749" s="124"/>
      <c r="V749" s="284">
        <v>1</v>
      </c>
      <c r="W749" s="124">
        <v>0</v>
      </c>
      <c r="X749" s="124">
        <v>0</v>
      </c>
      <c r="Y749" s="68" t="e">
        <f>W749/X749</f>
        <v>#DIV/0!</v>
      </c>
      <c r="Z749" s="124"/>
      <c r="AA749" s="284">
        <v>1</v>
      </c>
    </row>
    <row r="750" spans="9:27">
      <c r="I750" s="57" t="str">
        <f t="shared" ref="I750:I804" si="198">K750&amp;"May-13"</f>
        <v>Adoptions TogetherAllMay-13</v>
      </c>
      <c r="J750" s="76" t="str">
        <f t="shared" si="197"/>
        <v>Adoptions TogetherAll41395</v>
      </c>
      <c r="K750" s="57" t="s">
        <v>318</v>
      </c>
      <c r="L750" s="73">
        <v>41395</v>
      </c>
      <c r="M750" s="124"/>
      <c r="N750" s="124"/>
      <c r="O750" s="68"/>
      <c r="P750" s="124"/>
      <c r="Q750" s="124"/>
      <c r="R750" s="68"/>
      <c r="S750" s="124"/>
      <c r="T750" s="68"/>
      <c r="U750" s="124"/>
      <c r="V750" s="284"/>
      <c r="W750" s="124"/>
      <c r="X750" s="124"/>
      <c r="Y750" s="68"/>
      <c r="Z750" s="124"/>
      <c r="AA750" s="284"/>
    </row>
    <row r="751" spans="9:27">
      <c r="I751" s="57" t="str">
        <f t="shared" si="198"/>
        <v>Adoptions TogetherCPP-FVMay-13</v>
      </c>
      <c r="J751" s="76" t="str">
        <f t="shared" si="197"/>
        <v>Adoptions TogetherCPP-FV41395</v>
      </c>
      <c r="K751" s="57" t="s">
        <v>317</v>
      </c>
      <c r="L751" s="73">
        <v>41395</v>
      </c>
      <c r="M751" s="124"/>
      <c r="N751" s="124"/>
      <c r="O751" s="68"/>
      <c r="P751" s="124"/>
      <c r="Q751" s="124"/>
      <c r="R751" s="68"/>
      <c r="S751" s="124"/>
      <c r="T751" s="68"/>
      <c r="U751" s="124"/>
      <c r="V751" s="284"/>
      <c r="W751" s="124"/>
      <c r="X751" s="124"/>
      <c r="Y751" s="68"/>
      <c r="Z751" s="124"/>
      <c r="AA751" s="284"/>
    </row>
    <row r="752" spans="9:27">
      <c r="I752" s="57" t="str">
        <f t="shared" si="198"/>
        <v>All A-CRA ProvidersA-CRAMay-13</v>
      </c>
      <c r="J752" s="76" t="str">
        <f t="shared" si="197"/>
        <v>All A-CRA ProvidersA-CRA41395</v>
      </c>
      <c r="K752" s="57" t="s">
        <v>379</v>
      </c>
      <c r="L752" s="73">
        <v>41395</v>
      </c>
      <c r="M752" s="258">
        <v>0</v>
      </c>
      <c r="N752" s="258">
        <v>0</v>
      </c>
      <c r="O752" s="68" t="e">
        <f>M752/N752</f>
        <v>#DIV/0!</v>
      </c>
      <c r="P752" s="258">
        <v>0</v>
      </c>
      <c r="Q752" s="258">
        <v>0</v>
      </c>
      <c r="R752" s="68" t="e">
        <f>P752/Q752</f>
        <v>#DIV/0!</v>
      </c>
      <c r="S752" s="258">
        <v>0</v>
      </c>
      <c r="T752" s="68" t="e">
        <f>Q752/S752</f>
        <v>#DIV/0!</v>
      </c>
      <c r="U752" s="258">
        <v>0</v>
      </c>
      <c r="V752" s="284"/>
      <c r="W752" s="258">
        <v>0</v>
      </c>
      <c r="X752" s="258">
        <v>0</v>
      </c>
      <c r="Y752" s="68" t="e">
        <f t="shared" ref="Y752:Y764" si="199">W752/X752</f>
        <v>#DIV/0!</v>
      </c>
      <c r="Z752" s="258">
        <v>0</v>
      </c>
      <c r="AA752" s="284">
        <v>0</v>
      </c>
    </row>
    <row r="753" spans="9:27">
      <c r="I753" s="57" t="str">
        <f t="shared" si="198"/>
        <v>All CPP-FV ProvidersCPP-FVMay-13</v>
      </c>
      <c r="J753" s="57" t="str">
        <f t="shared" si="197"/>
        <v>All CPP-FV ProvidersCPP-FV41395</v>
      </c>
      <c r="K753" s="57" t="s">
        <v>373</v>
      </c>
      <c r="L753" s="73">
        <v>41395</v>
      </c>
      <c r="M753" s="258">
        <v>0</v>
      </c>
      <c r="N753" s="258">
        <v>0</v>
      </c>
      <c r="O753" s="68"/>
      <c r="P753" s="258">
        <v>0</v>
      </c>
      <c r="Q753" s="258">
        <v>0</v>
      </c>
      <c r="R753" s="68"/>
      <c r="S753" s="258">
        <v>0</v>
      </c>
      <c r="T753" s="68"/>
      <c r="U753" s="258">
        <v>0</v>
      </c>
      <c r="V753" s="284"/>
      <c r="W753" s="258">
        <v>0</v>
      </c>
      <c r="X753" s="258">
        <v>0</v>
      </c>
      <c r="Y753" s="68" t="e">
        <f t="shared" si="199"/>
        <v>#DIV/0!</v>
      </c>
      <c r="Z753" s="258">
        <v>0</v>
      </c>
      <c r="AA753" s="284" t="e">
        <v>#DIV/0!</v>
      </c>
    </row>
    <row r="754" spans="9:27">
      <c r="I754" s="57" t="str">
        <f t="shared" si="198"/>
        <v>All FFT ProvidersFFTMay-13</v>
      </c>
      <c r="J754" s="76" t="str">
        <f t="shared" si="197"/>
        <v>All FFT ProvidersFFT41395</v>
      </c>
      <c r="K754" s="57" t="s">
        <v>372</v>
      </c>
      <c r="L754" s="73">
        <v>41395</v>
      </c>
      <c r="M754" s="258">
        <v>16</v>
      </c>
      <c r="N754" s="258">
        <v>18</v>
      </c>
      <c r="O754" s="68">
        <f>M754/N754</f>
        <v>0.88888888888888884</v>
      </c>
      <c r="P754" s="258">
        <v>80</v>
      </c>
      <c r="Q754" s="258">
        <v>139</v>
      </c>
      <c r="R754" s="68">
        <f>P754/Q754</f>
        <v>0.57553956834532372</v>
      </c>
      <c r="S754" s="258">
        <v>149</v>
      </c>
      <c r="T754" s="68">
        <f>Q754/S754</f>
        <v>0.93288590604026844</v>
      </c>
      <c r="U754" s="258">
        <v>58</v>
      </c>
      <c r="V754" s="284">
        <v>0.95</v>
      </c>
      <c r="W754" s="258">
        <v>12</v>
      </c>
      <c r="X754" s="258">
        <v>15</v>
      </c>
      <c r="Y754" s="68">
        <f t="shared" si="199"/>
        <v>0.8</v>
      </c>
      <c r="Z754" s="258">
        <v>22</v>
      </c>
      <c r="AA754" s="284">
        <v>0.95</v>
      </c>
    </row>
    <row r="755" spans="9:27">
      <c r="I755" s="57" t="str">
        <f t="shared" si="198"/>
        <v>All MST ProvidersMSTMay-13</v>
      </c>
      <c r="J755" s="76" t="str">
        <f t="shared" si="197"/>
        <v>All MST ProvidersMST41395</v>
      </c>
      <c r="K755" s="57" t="s">
        <v>374</v>
      </c>
      <c r="L755" s="73">
        <v>41395</v>
      </c>
      <c r="M755" s="258">
        <v>7.58</v>
      </c>
      <c r="N755" s="258">
        <v>15</v>
      </c>
      <c r="O755" s="68">
        <f>M755/N755</f>
        <v>0.5053333333333333</v>
      </c>
      <c r="P755" s="258">
        <v>28</v>
      </c>
      <c r="Q755" s="258">
        <v>28</v>
      </c>
      <c r="R755" s="68">
        <f>P755/Q755</f>
        <v>1</v>
      </c>
      <c r="S755" s="258">
        <v>45</v>
      </c>
      <c r="T755" s="68">
        <f>Q755/S755</f>
        <v>0.62222222222222223</v>
      </c>
      <c r="U755" s="258">
        <v>0</v>
      </c>
      <c r="V755" s="284">
        <v>1</v>
      </c>
      <c r="W755" s="258">
        <v>5</v>
      </c>
      <c r="X755" s="258">
        <v>6</v>
      </c>
      <c r="Y755" s="68">
        <f t="shared" si="199"/>
        <v>0.83333333333333337</v>
      </c>
      <c r="Z755" s="258">
        <v>0</v>
      </c>
      <c r="AA755" s="284">
        <v>1</v>
      </c>
    </row>
    <row r="756" spans="9:27">
      <c r="I756" s="57" t="str">
        <f t="shared" si="198"/>
        <v>All MST-PSB ProvidersMST-PSBMay-13</v>
      </c>
      <c r="J756" s="76" t="str">
        <f t="shared" si="197"/>
        <v>All MST-PSB ProvidersMST-PSB41395</v>
      </c>
      <c r="K756" s="57" t="s">
        <v>375</v>
      </c>
      <c r="L756" s="73">
        <v>41395</v>
      </c>
      <c r="M756" s="258">
        <v>3</v>
      </c>
      <c r="N756" s="258">
        <v>5</v>
      </c>
      <c r="O756" s="68">
        <f>M756/N756</f>
        <v>0.6</v>
      </c>
      <c r="P756" s="258">
        <v>5</v>
      </c>
      <c r="Q756" s="258">
        <v>5.9955555555555549</v>
      </c>
      <c r="R756" s="68">
        <f>P756/Q756</f>
        <v>0.83395107487027442</v>
      </c>
      <c r="S756" s="258">
        <v>9</v>
      </c>
      <c r="T756" s="68">
        <f>Q756/S756</f>
        <v>0.66617283950617279</v>
      </c>
      <c r="U756" s="258">
        <v>0</v>
      </c>
      <c r="V756" s="284">
        <v>0.83</v>
      </c>
      <c r="W756" s="258">
        <v>1</v>
      </c>
      <c r="X756" s="258">
        <v>2</v>
      </c>
      <c r="Y756" s="68">
        <f t="shared" si="199"/>
        <v>0.5</v>
      </c>
      <c r="Z756" s="258">
        <v>0</v>
      </c>
      <c r="AA756" s="284">
        <v>0.83</v>
      </c>
    </row>
    <row r="757" spans="9:27">
      <c r="I757" s="57" t="str">
        <f t="shared" si="198"/>
        <v>All PCIT ProvidersPCITMay-13</v>
      </c>
      <c r="J757" s="76" t="str">
        <f t="shared" si="197"/>
        <v>All PCIT ProvidersPCIT41395</v>
      </c>
      <c r="K757" s="57" t="s">
        <v>376</v>
      </c>
      <c r="L757" s="73">
        <v>41395</v>
      </c>
      <c r="M757" s="258">
        <v>0</v>
      </c>
      <c r="N757" s="258">
        <v>0</v>
      </c>
      <c r="O757" s="68"/>
      <c r="P757" s="258">
        <v>15</v>
      </c>
      <c r="Q757" s="258">
        <v>0</v>
      </c>
      <c r="R757" s="68"/>
      <c r="S757" s="258">
        <v>0</v>
      </c>
      <c r="T757" s="68"/>
      <c r="U757" s="258">
        <v>4</v>
      </c>
      <c r="V757" s="284"/>
      <c r="W757" s="258">
        <v>1</v>
      </c>
      <c r="X757" s="258">
        <v>4</v>
      </c>
      <c r="Y757" s="68">
        <f t="shared" si="199"/>
        <v>0.25</v>
      </c>
      <c r="Z757" s="258">
        <v>5</v>
      </c>
      <c r="AA757" s="284">
        <v>0</v>
      </c>
    </row>
    <row r="758" spans="9:27">
      <c r="I758" s="57" t="str">
        <f t="shared" si="198"/>
        <v>All TF-CBT ProvidersTF-CBTMay-13</v>
      </c>
      <c r="J758" s="76" t="str">
        <f t="shared" si="197"/>
        <v>All TF-CBT ProvidersTF-CBT41395</v>
      </c>
      <c r="K758" s="57" t="s">
        <v>377</v>
      </c>
      <c r="L758" s="73">
        <v>41395</v>
      </c>
      <c r="M758" s="258">
        <v>11</v>
      </c>
      <c r="N758" s="258">
        <v>11</v>
      </c>
      <c r="O758" s="68">
        <f>M758/N758</f>
        <v>1</v>
      </c>
      <c r="P758" s="258">
        <v>37</v>
      </c>
      <c r="Q758" s="258">
        <v>52</v>
      </c>
      <c r="R758" s="68">
        <f>P758/Q758</f>
        <v>0.71153846153846156</v>
      </c>
      <c r="S758" s="258">
        <v>74.5</v>
      </c>
      <c r="T758" s="68">
        <f>Q758/S758</f>
        <v>0.69798657718120805</v>
      </c>
      <c r="U758" s="258">
        <v>5</v>
      </c>
      <c r="V758" s="284"/>
      <c r="W758" s="258">
        <v>1</v>
      </c>
      <c r="X758" s="258">
        <v>1</v>
      </c>
      <c r="Y758" s="68">
        <f t="shared" si="199"/>
        <v>1</v>
      </c>
      <c r="Z758" s="258">
        <v>2</v>
      </c>
      <c r="AA758" s="284">
        <v>0</v>
      </c>
    </row>
    <row r="759" spans="9:27">
      <c r="I759" s="57" t="str">
        <f t="shared" si="198"/>
        <v>All TIP ProvidersTIPMay-13</v>
      </c>
      <c r="J759" s="76" t="str">
        <f t="shared" si="197"/>
        <v>All TIP ProvidersTIP41395</v>
      </c>
      <c r="K759" s="57" t="s">
        <v>378</v>
      </c>
      <c r="L759" s="73">
        <v>41395</v>
      </c>
      <c r="M759" s="258">
        <v>0</v>
      </c>
      <c r="N759" s="258">
        <v>0</v>
      </c>
      <c r="O759" s="68"/>
      <c r="P759" s="258">
        <v>0</v>
      </c>
      <c r="Q759" s="258">
        <v>0</v>
      </c>
      <c r="R759" s="68"/>
      <c r="S759" s="258">
        <v>0</v>
      </c>
      <c r="T759" s="68"/>
      <c r="U759" s="124"/>
      <c r="V759" s="284"/>
      <c r="W759" s="258">
        <v>0</v>
      </c>
      <c r="X759" s="258">
        <v>0</v>
      </c>
      <c r="Y759" s="68" t="e">
        <f t="shared" si="199"/>
        <v>#DIV/0!</v>
      </c>
      <c r="Z759" s="124"/>
      <c r="AA759" s="284">
        <v>0</v>
      </c>
    </row>
    <row r="760" spans="9:27">
      <c r="I760" s="57" t="str">
        <f t="shared" si="198"/>
        <v>AllAllMay-13</v>
      </c>
      <c r="J760" s="76" t="str">
        <f t="shared" si="197"/>
        <v>AllAll41395</v>
      </c>
      <c r="K760" s="57" t="s">
        <v>367</v>
      </c>
      <c r="L760" s="73">
        <v>41395</v>
      </c>
      <c r="M760" s="124">
        <v>37.58</v>
      </c>
      <c r="N760" s="124">
        <v>49</v>
      </c>
      <c r="O760" s="68">
        <f>M760/N760</f>
        <v>0.76693877551020406</v>
      </c>
      <c r="P760" s="124">
        <v>165</v>
      </c>
      <c r="Q760" s="124">
        <v>224.99555555555554</v>
      </c>
      <c r="R760" s="68">
        <f>P760/Q760</f>
        <v>0.73334781921618208</v>
      </c>
      <c r="S760" s="124">
        <v>277.5</v>
      </c>
      <c r="T760" s="68">
        <f>Q760/S760</f>
        <v>0.81079479479479477</v>
      </c>
      <c r="U760" s="124">
        <v>67</v>
      </c>
      <c r="V760" s="284"/>
      <c r="W760" s="124">
        <v>20</v>
      </c>
      <c r="X760" s="124">
        <v>28</v>
      </c>
      <c r="Y760" s="68">
        <f t="shared" si="199"/>
        <v>0.7142857142857143</v>
      </c>
      <c r="Z760" s="124">
        <v>29</v>
      </c>
      <c r="AA760" s="284">
        <v>1.0322222222222222</v>
      </c>
    </row>
    <row r="761" spans="9:27">
      <c r="I761" s="57" t="str">
        <f t="shared" si="198"/>
        <v>Community ConnectionsAllMay-13</v>
      </c>
      <c r="J761" s="76" t="str">
        <f t="shared" si="197"/>
        <v>Community ConnectionsAll41395</v>
      </c>
      <c r="K761" s="57" t="s">
        <v>319</v>
      </c>
      <c r="L761" s="73">
        <v>41395</v>
      </c>
      <c r="M761" s="124">
        <v>6</v>
      </c>
      <c r="N761" s="124">
        <v>8</v>
      </c>
      <c r="O761" s="68">
        <f>M761/N761</f>
        <v>0.75</v>
      </c>
      <c r="P761" s="124">
        <v>15</v>
      </c>
      <c r="Q761" s="124">
        <v>50</v>
      </c>
      <c r="R761" s="68">
        <f>P761/Q761</f>
        <v>0.3</v>
      </c>
      <c r="S761" s="124">
        <v>60</v>
      </c>
      <c r="T761" s="68">
        <f>Q761/S761</f>
        <v>0.83333333333333337</v>
      </c>
      <c r="U761" s="124">
        <v>9</v>
      </c>
      <c r="V761" s="284"/>
      <c r="W761" s="124">
        <v>3</v>
      </c>
      <c r="X761" s="124">
        <v>3</v>
      </c>
      <c r="Y761" s="68">
        <f t="shared" si="199"/>
        <v>1</v>
      </c>
      <c r="Z761" s="124">
        <v>3</v>
      </c>
      <c r="AA761" s="284">
        <v>0.97777777777777786</v>
      </c>
    </row>
    <row r="762" spans="9:27">
      <c r="I762" s="57" t="str">
        <f t="shared" si="198"/>
        <v>Community ConnectionsFFTMay-13</v>
      </c>
      <c r="J762" s="204" t="str">
        <f t="shared" si="197"/>
        <v>Community ConnectionsFFT41395</v>
      </c>
      <c r="K762" s="57" t="s">
        <v>321</v>
      </c>
      <c r="L762" s="73">
        <v>41395</v>
      </c>
      <c r="M762" s="124">
        <v>4</v>
      </c>
      <c r="N762" s="124">
        <v>4</v>
      </c>
      <c r="O762" s="68">
        <f>M762/N762</f>
        <v>1</v>
      </c>
      <c r="P762" s="124">
        <v>12</v>
      </c>
      <c r="Q762" s="124">
        <v>40</v>
      </c>
      <c r="R762" s="68">
        <f>P762/Q762</f>
        <v>0.3</v>
      </c>
      <c r="S762" s="124">
        <v>40</v>
      </c>
      <c r="T762" s="68">
        <f>Q762/S762</f>
        <v>1</v>
      </c>
      <c r="U762" s="124">
        <v>9</v>
      </c>
      <c r="V762" s="284">
        <v>1.1000000000000001</v>
      </c>
      <c r="W762" s="124">
        <v>2</v>
      </c>
      <c r="X762" s="124">
        <v>2</v>
      </c>
      <c r="Y762" s="68">
        <f t="shared" si="199"/>
        <v>1</v>
      </c>
      <c r="Z762" s="124">
        <v>3</v>
      </c>
      <c r="AA762" s="284">
        <v>1.1000000000000001</v>
      </c>
    </row>
    <row r="763" spans="9:27">
      <c r="I763" s="57" t="str">
        <f t="shared" si="198"/>
        <v>Community ConnectionsTF-CBTMay-13</v>
      </c>
      <c r="J763" s="76" t="str">
        <f t="shared" si="197"/>
        <v>Community ConnectionsTF-CBT41395</v>
      </c>
      <c r="K763" s="57" t="s">
        <v>320</v>
      </c>
      <c r="L763" s="73">
        <v>41395</v>
      </c>
      <c r="M763" s="124">
        <v>2</v>
      </c>
      <c r="N763" s="124">
        <v>4</v>
      </c>
      <c r="O763" s="68">
        <f>M763/N763</f>
        <v>0.5</v>
      </c>
      <c r="P763" s="124">
        <v>3</v>
      </c>
      <c r="Q763" s="124">
        <v>10</v>
      </c>
      <c r="R763" s="68">
        <f>P763/Q763</f>
        <v>0.3</v>
      </c>
      <c r="S763" s="124">
        <v>20</v>
      </c>
      <c r="T763" s="68">
        <f>Q763/S763</f>
        <v>0.5</v>
      </c>
      <c r="U763" s="124"/>
      <c r="V763" s="284"/>
      <c r="W763" s="124">
        <v>1</v>
      </c>
      <c r="X763" s="124">
        <v>1</v>
      </c>
      <c r="Y763" s="68">
        <f t="shared" si="199"/>
        <v>1</v>
      </c>
      <c r="Z763" s="124"/>
      <c r="AA763" s="284"/>
    </row>
    <row r="764" spans="9:27">
      <c r="I764" s="57" t="str">
        <f t="shared" si="198"/>
        <v>Community ConnectionsTIPMay-13</v>
      </c>
      <c r="J764" s="204" t="str">
        <f t="shared" si="197"/>
        <v>Community ConnectionsTIP41395</v>
      </c>
      <c r="K764" s="57" t="s">
        <v>322</v>
      </c>
      <c r="L764" s="73">
        <v>41395</v>
      </c>
      <c r="M764" s="124"/>
      <c r="N764" s="124"/>
      <c r="O764" s="68" t="e">
        <f>M764/N764</f>
        <v>#DIV/0!</v>
      </c>
      <c r="P764" s="124"/>
      <c r="Q764" s="124"/>
      <c r="R764" s="68" t="e">
        <f>P764/Q764</f>
        <v>#DIV/0!</v>
      </c>
      <c r="S764" s="124"/>
      <c r="T764" s="68" t="e">
        <f>Q764/S764</f>
        <v>#DIV/0!</v>
      </c>
      <c r="U764" s="124"/>
      <c r="V764" s="284"/>
      <c r="W764" s="124"/>
      <c r="X764" s="124"/>
      <c r="Y764" s="68" t="e">
        <f t="shared" si="199"/>
        <v>#DIV/0!</v>
      </c>
      <c r="Z764" s="124"/>
      <c r="AA764" s="284"/>
    </row>
    <row r="765" spans="9:27">
      <c r="I765" s="57" t="str">
        <f t="shared" si="198"/>
        <v>Federal CityA-CRAMay-13</v>
      </c>
      <c r="J765" s="76" t="str">
        <f t="shared" si="197"/>
        <v>Federal CityA-CRA41395</v>
      </c>
      <c r="K765" s="57" t="s">
        <v>360</v>
      </c>
      <c r="L765" s="73">
        <v>41395</v>
      </c>
      <c r="M765" s="124"/>
      <c r="N765" s="124"/>
      <c r="O765" s="68"/>
      <c r="P765" s="124"/>
      <c r="Q765" s="124"/>
      <c r="R765" s="68"/>
      <c r="S765" s="124"/>
      <c r="T765" s="68"/>
      <c r="U765" s="124"/>
      <c r="V765" s="284"/>
      <c r="W765" s="124"/>
      <c r="X765" s="124"/>
      <c r="Y765" s="68"/>
      <c r="Z765" s="124"/>
      <c r="AA765" s="284"/>
    </row>
    <row r="766" spans="9:27">
      <c r="I766" s="57" t="str">
        <f t="shared" si="198"/>
        <v>Federal CityAllMay-13</v>
      </c>
      <c r="J766" s="76" t="str">
        <f t="shared" si="197"/>
        <v>Federal CityAll41395</v>
      </c>
      <c r="K766" s="57" t="s">
        <v>359</v>
      </c>
      <c r="L766" s="73">
        <v>41395</v>
      </c>
      <c r="M766" s="124"/>
      <c r="N766" s="124"/>
      <c r="O766" s="68"/>
      <c r="P766" s="124"/>
      <c r="Q766" s="124"/>
      <c r="R766" s="68"/>
      <c r="S766" s="124"/>
      <c r="T766" s="68"/>
      <c r="U766" s="124"/>
      <c r="V766" s="284"/>
      <c r="W766" s="124"/>
      <c r="X766" s="124"/>
      <c r="Y766" s="68"/>
      <c r="Z766" s="124"/>
      <c r="AA766" s="284"/>
    </row>
    <row r="767" spans="9:27">
      <c r="I767" s="57" t="str">
        <f t="shared" si="198"/>
        <v>First Home CareAllMay-13</v>
      </c>
      <c r="J767" s="76" t="str">
        <f t="shared" si="197"/>
        <v>First Home CareAll41395</v>
      </c>
      <c r="K767" s="57" t="s">
        <v>323</v>
      </c>
      <c r="L767" s="73">
        <v>41395</v>
      </c>
      <c r="M767" s="124">
        <v>10</v>
      </c>
      <c r="N767" s="124">
        <v>9</v>
      </c>
      <c r="O767" s="68">
        <f>M767/N767</f>
        <v>1.1111111111111112</v>
      </c>
      <c r="P767" s="124">
        <v>60</v>
      </c>
      <c r="Q767" s="124">
        <v>60</v>
      </c>
      <c r="R767" s="68">
        <f>P767/Q767</f>
        <v>1</v>
      </c>
      <c r="S767" s="124">
        <v>72.5</v>
      </c>
      <c r="T767" s="68">
        <f>Q767/S767</f>
        <v>0.82758620689655171</v>
      </c>
      <c r="U767" s="124"/>
      <c r="V767" s="284"/>
      <c r="W767" s="124">
        <v>3</v>
      </c>
      <c r="X767" s="124">
        <v>3</v>
      </c>
      <c r="Y767" s="68">
        <f>W767/X767</f>
        <v>1</v>
      </c>
      <c r="Z767" s="260"/>
      <c r="AA767" s="284">
        <v>0.53333333333333333</v>
      </c>
    </row>
    <row r="768" spans="9:27">
      <c r="I768" s="57" t="str">
        <f t="shared" si="198"/>
        <v>First Home CareFFTMay-13</v>
      </c>
      <c r="J768" s="76" t="str">
        <f t="shared" si="197"/>
        <v>First Home CareFFT41395</v>
      </c>
      <c r="K768" s="57" t="s">
        <v>325</v>
      </c>
      <c r="L768" s="73">
        <v>41395</v>
      </c>
      <c r="M768" s="124">
        <v>4</v>
      </c>
      <c r="N768" s="124">
        <v>5</v>
      </c>
      <c r="O768" s="68">
        <f>M768/N768</f>
        <v>0.8</v>
      </c>
      <c r="P768" s="124">
        <v>31</v>
      </c>
      <c r="Q768" s="124">
        <v>35</v>
      </c>
      <c r="R768" s="68">
        <f>P768/Q768</f>
        <v>0.88571428571428568</v>
      </c>
      <c r="S768" s="124">
        <v>45</v>
      </c>
      <c r="T768" s="68">
        <f>Q768/S768</f>
        <v>0.77777777777777779</v>
      </c>
      <c r="U768" s="258">
        <v>24</v>
      </c>
      <c r="V768" s="284">
        <v>1</v>
      </c>
      <c r="W768" s="124">
        <v>3</v>
      </c>
      <c r="X768" s="124">
        <v>3</v>
      </c>
      <c r="Y768" s="68">
        <f>W768/X768</f>
        <v>1</v>
      </c>
      <c r="Z768" s="124">
        <v>7</v>
      </c>
      <c r="AA768" s="284">
        <v>1</v>
      </c>
    </row>
    <row r="769" spans="9:27">
      <c r="I769" s="57" t="str">
        <f t="shared" si="198"/>
        <v>First Home CareTF-CBTMay-13</v>
      </c>
      <c r="J769" s="76" t="str">
        <f t="shared" si="197"/>
        <v>First Home CareTF-CBT41395</v>
      </c>
      <c r="K769" s="57" t="s">
        <v>324</v>
      </c>
      <c r="L769" s="73">
        <v>41395</v>
      </c>
      <c r="M769" s="124">
        <v>6</v>
      </c>
      <c r="N769" s="124">
        <v>4</v>
      </c>
      <c r="O769" s="68">
        <f>M769/N769</f>
        <v>1.5</v>
      </c>
      <c r="P769" s="124">
        <v>29</v>
      </c>
      <c r="Q769" s="124">
        <v>25</v>
      </c>
      <c r="R769" s="68">
        <f>P769/Q769</f>
        <v>1.1599999999999999</v>
      </c>
      <c r="S769" s="124">
        <v>27.5</v>
      </c>
      <c r="T769" s="68">
        <f>Q769/S769</f>
        <v>0.90909090909090906</v>
      </c>
      <c r="U769" s="124"/>
      <c r="V769" s="284"/>
      <c r="W769" s="124"/>
      <c r="X769" s="124"/>
      <c r="Y769" s="68"/>
      <c r="Z769" s="124"/>
      <c r="AA769" s="284"/>
    </row>
    <row r="770" spans="9:27">
      <c r="I770" s="57" t="str">
        <f t="shared" si="198"/>
        <v>First Home CareTIPMay-13</v>
      </c>
      <c r="J770" s="76" t="str">
        <f t="shared" si="197"/>
        <v>First Home CareTIP41395</v>
      </c>
      <c r="K770" s="57" t="s">
        <v>330</v>
      </c>
      <c r="L770" s="73">
        <v>41395</v>
      </c>
      <c r="M770" s="124"/>
      <c r="N770" s="124"/>
      <c r="O770" s="68" t="e">
        <f>M770/N770</f>
        <v>#DIV/0!</v>
      </c>
      <c r="P770" s="124"/>
      <c r="Q770" s="124"/>
      <c r="R770" s="68" t="e">
        <f>P770/Q770</f>
        <v>#DIV/0!</v>
      </c>
      <c r="S770" s="124"/>
      <c r="T770" s="68" t="e">
        <f>Q770/S770</f>
        <v>#DIV/0!</v>
      </c>
      <c r="U770" s="258"/>
      <c r="V770" s="284"/>
      <c r="W770" s="124"/>
      <c r="X770" s="124"/>
      <c r="Y770" s="68" t="e">
        <f>W770/X770</f>
        <v>#DIV/0!</v>
      </c>
      <c r="Z770" s="124"/>
      <c r="AA770" s="284"/>
    </row>
    <row r="771" spans="9:27">
      <c r="I771" s="57" t="str">
        <f t="shared" si="198"/>
        <v>FPSAllMay-13</v>
      </c>
      <c r="J771" s="76" t="str">
        <f t="shared" si="197"/>
        <v>FPSAll41395</v>
      </c>
      <c r="K771" s="57" t="s">
        <v>355</v>
      </c>
      <c r="L771" s="73">
        <v>41395</v>
      </c>
      <c r="M771" s="124"/>
      <c r="N771" s="124"/>
      <c r="O771" s="68"/>
      <c r="P771" s="124"/>
      <c r="Q771" s="124"/>
      <c r="R771" s="68"/>
      <c r="S771" s="124"/>
      <c r="T771" s="68"/>
      <c r="U771" s="124"/>
      <c r="V771" s="284"/>
      <c r="W771" s="124"/>
      <c r="X771" s="124"/>
      <c r="Y771" s="68" t="e">
        <f>W771/X771</f>
        <v>#DIV/0!</v>
      </c>
      <c r="Z771" s="124"/>
      <c r="AA771" s="284"/>
    </row>
    <row r="772" spans="9:27">
      <c r="I772" s="57" t="str">
        <f t="shared" si="198"/>
        <v>FPSTIPMay-13</v>
      </c>
      <c r="J772" s="76" t="str">
        <f t="shared" si="197"/>
        <v>FPSTIP41395</v>
      </c>
      <c r="K772" s="57" t="s">
        <v>356</v>
      </c>
      <c r="L772" s="73">
        <v>41395</v>
      </c>
      <c r="M772" s="124"/>
      <c r="N772" s="124"/>
      <c r="O772" s="68"/>
      <c r="P772" s="124"/>
      <c r="Q772" s="124"/>
      <c r="R772" s="68"/>
      <c r="S772" s="124"/>
      <c r="T772" s="68"/>
      <c r="U772" s="124"/>
      <c r="V772" s="284"/>
      <c r="W772" s="124"/>
      <c r="X772" s="124"/>
      <c r="Y772" s="68" t="e">
        <f>W772/X772</f>
        <v>#DIV/0!</v>
      </c>
      <c r="Z772" s="124"/>
      <c r="AA772" s="284"/>
    </row>
    <row r="773" spans="9:27">
      <c r="I773" s="57" t="str">
        <f t="shared" si="198"/>
        <v>HillcrestA-CRAMay-13</v>
      </c>
      <c r="J773" s="76" t="str">
        <f t="shared" si="197"/>
        <v>HillcrestA-CRA41395</v>
      </c>
      <c r="K773" s="57" t="s">
        <v>336</v>
      </c>
      <c r="L773" s="73">
        <v>41395</v>
      </c>
      <c r="M773" s="124"/>
      <c r="N773" s="124"/>
      <c r="O773" s="68" t="e">
        <f>M773/N773</f>
        <v>#DIV/0!</v>
      </c>
      <c r="P773" s="124"/>
      <c r="Q773" s="124"/>
      <c r="R773" s="68" t="e">
        <f>P773/Q773</f>
        <v>#DIV/0!</v>
      </c>
      <c r="S773" s="124"/>
      <c r="T773" s="68" t="e">
        <f>Q773/S773</f>
        <v>#DIV/0!</v>
      </c>
      <c r="U773" s="124">
        <v>0</v>
      </c>
      <c r="V773" s="284"/>
      <c r="W773" s="124"/>
      <c r="X773" s="124"/>
      <c r="Y773" s="68" t="e">
        <f>W773/X773</f>
        <v>#DIV/0!</v>
      </c>
      <c r="Z773" s="124"/>
      <c r="AA773" s="284"/>
    </row>
    <row r="774" spans="9:27">
      <c r="I774" s="57" t="str">
        <f t="shared" si="198"/>
        <v>HillcrestAllMay-13</v>
      </c>
      <c r="J774" s="76" t="str">
        <f t="shared" si="197"/>
        <v>HillcrestAll41395</v>
      </c>
      <c r="K774" s="57" t="s">
        <v>331</v>
      </c>
      <c r="L774" s="73">
        <v>41395</v>
      </c>
      <c r="M774" s="124">
        <v>7</v>
      </c>
      <c r="N774" s="124">
        <v>7</v>
      </c>
      <c r="O774" s="68">
        <f>M774/N774</f>
        <v>1</v>
      </c>
      <c r="P774" s="124">
        <v>28</v>
      </c>
      <c r="Q774" s="124">
        <v>52</v>
      </c>
      <c r="R774" s="68">
        <f>P774/Q774</f>
        <v>0.53846153846153844</v>
      </c>
      <c r="S774" s="124">
        <v>62</v>
      </c>
      <c r="T774" s="68">
        <f>Q774/S774</f>
        <v>0.83870967741935487</v>
      </c>
      <c r="U774" s="124">
        <v>13</v>
      </c>
      <c r="V774" s="284"/>
      <c r="W774" s="124">
        <v>2</v>
      </c>
      <c r="X774" s="124">
        <v>2</v>
      </c>
      <c r="Y774" s="68">
        <f>W774/X774</f>
        <v>1</v>
      </c>
      <c r="Z774" s="124">
        <v>10</v>
      </c>
      <c r="AA774" s="284">
        <v>0.83809523809523812</v>
      </c>
    </row>
    <row r="775" spans="9:27">
      <c r="I775" s="57" t="str">
        <f t="shared" si="198"/>
        <v>HillcrestCPP-FVMay-13</v>
      </c>
      <c r="J775" s="76" t="str">
        <f t="shared" si="197"/>
        <v>HillcrestCPP-FV41395</v>
      </c>
      <c r="K775" s="57" t="s">
        <v>334</v>
      </c>
      <c r="L775" s="73">
        <v>41395</v>
      </c>
      <c r="M775" s="124"/>
      <c r="N775" s="124"/>
      <c r="O775" s="68"/>
      <c r="P775" s="124"/>
      <c r="Q775" s="124"/>
      <c r="R775" s="68"/>
      <c r="S775" s="124"/>
      <c r="T775" s="68"/>
      <c r="U775" s="124"/>
      <c r="V775" s="284"/>
      <c r="W775" s="124"/>
      <c r="X775" s="124"/>
      <c r="Y775" s="68"/>
      <c r="Z775" s="124"/>
      <c r="AA775" s="284"/>
    </row>
    <row r="776" spans="9:27">
      <c r="I776" s="57" t="str">
        <f t="shared" si="198"/>
        <v>HillcrestFFTMay-13</v>
      </c>
      <c r="J776" s="76" t="str">
        <f t="shared" si="197"/>
        <v>HillcrestFFT41395</v>
      </c>
      <c r="K776" s="57" t="s">
        <v>335</v>
      </c>
      <c r="L776" s="73">
        <v>41395</v>
      </c>
      <c r="M776" s="124">
        <v>4</v>
      </c>
      <c r="N776" s="124">
        <v>4</v>
      </c>
      <c r="O776" s="68">
        <f>M776/N776</f>
        <v>1</v>
      </c>
      <c r="P776" s="124">
        <v>23</v>
      </c>
      <c r="Q776" s="124">
        <v>35</v>
      </c>
      <c r="R776" s="68">
        <f>P776/Q776</f>
        <v>0.65714285714285714</v>
      </c>
      <c r="S776" s="124">
        <v>35</v>
      </c>
      <c r="T776" s="68">
        <f>Q776/S776</f>
        <v>1</v>
      </c>
      <c r="U776" s="124">
        <v>13</v>
      </c>
      <c r="V776" s="284">
        <v>1.1000000000000001</v>
      </c>
      <c r="W776" s="124">
        <v>2</v>
      </c>
      <c r="X776" s="124">
        <v>2</v>
      </c>
      <c r="Y776" s="68">
        <f>W776/X776</f>
        <v>1</v>
      </c>
      <c r="Z776" s="124">
        <v>10</v>
      </c>
      <c r="AA776" s="284">
        <v>1.1000000000000001</v>
      </c>
    </row>
    <row r="777" spans="9:27">
      <c r="I777" s="57" t="str">
        <f t="shared" si="198"/>
        <v>HillcrestTF-CBTMay-13</v>
      </c>
      <c r="J777" s="76" t="str">
        <f t="shared" si="197"/>
        <v>HillcrestTF-CBT41395</v>
      </c>
      <c r="K777" s="57" t="s">
        <v>332</v>
      </c>
      <c r="L777" s="73">
        <v>41395</v>
      </c>
      <c r="M777" s="124">
        <v>3</v>
      </c>
      <c r="N777" s="124">
        <v>3</v>
      </c>
      <c r="O777" s="68">
        <f>M777/N777</f>
        <v>1</v>
      </c>
      <c r="P777" s="124">
        <v>5</v>
      </c>
      <c r="Q777" s="124">
        <v>17</v>
      </c>
      <c r="R777" s="68">
        <f>P777/Q777</f>
        <v>0.29411764705882354</v>
      </c>
      <c r="S777" s="124">
        <v>27</v>
      </c>
      <c r="T777" s="68">
        <f>Q777/S777</f>
        <v>0.62962962962962965</v>
      </c>
      <c r="U777" s="124"/>
      <c r="V777" s="284"/>
      <c r="W777" s="124"/>
      <c r="X777" s="124"/>
      <c r="Y777" s="68" t="e">
        <f>W777/X777</f>
        <v>#DIV/0!</v>
      </c>
      <c r="Z777" s="124"/>
      <c r="AA777" s="284"/>
    </row>
    <row r="778" spans="9:27">
      <c r="I778" s="57" t="str">
        <f t="shared" si="198"/>
        <v>LAYCA-CRAMay-13</v>
      </c>
      <c r="J778" s="76" t="str">
        <f t="shared" si="197"/>
        <v>LAYCA-CRA41395</v>
      </c>
      <c r="K778" s="57" t="s">
        <v>339</v>
      </c>
      <c r="L778" s="73">
        <v>41395</v>
      </c>
      <c r="M778" s="124"/>
      <c r="N778" s="124"/>
      <c r="O778" s="68"/>
      <c r="P778" s="124"/>
      <c r="Q778" s="124"/>
      <c r="R778" s="68"/>
      <c r="S778" s="124"/>
      <c r="T778" s="68"/>
      <c r="U778" s="124"/>
      <c r="V778" s="284"/>
      <c r="W778" s="124"/>
      <c r="X778" s="124"/>
      <c r="Y778" s="68"/>
      <c r="Z778" s="124"/>
      <c r="AA778" s="284"/>
    </row>
    <row r="779" spans="9:27">
      <c r="I779" s="57" t="str">
        <f t="shared" si="198"/>
        <v>LAYCAllMay-13</v>
      </c>
      <c r="J779" s="76" t="str">
        <f t="shared" si="197"/>
        <v>LAYCAll41395</v>
      </c>
      <c r="K779" s="57" t="s">
        <v>337</v>
      </c>
      <c r="L779" s="73">
        <v>41395</v>
      </c>
      <c r="M779" s="124">
        <v>0</v>
      </c>
      <c r="N779" s="124">
        <v>0</v>
      </c>
      <c r="O779" s="68" t="e">
        <f>M779/N779</f>
        <v>#DIV/0!</v>
      </c>
      <c r="P779" s="124">
        <v>0</v>
      </c>
      <c r="Q779" s="124">
        <v>0</v>
      </c>
      <c r="R779" s="68" t="e">
        <f>P779/Q779</f>
        <v>#DIV/0!</v>
      </c>
      <c r="S779" s="124">
        <v>0</v>
      </c>
      <c r="T779" s="68" t="e">
        <f>Q779/S779</f>
        <v>#DIV/0!</v>
      </c>
      <c r="U779" s="124">
        <v>0</v>
      </c>
      <c r="V779" s="284"/>
      <c r="W779" s="124">
        <v>0</v>
      </c>
      <c r="X779" s="124">
        <v>0</v>
      </c>
      <c r="Y779" s="68" t="e">
        <f>W779/X779</f>
        <v>#DIV/0!</v>
      </c>
      <c r="Z779" s="124">
        <v>0</v>
      </c>
      <c r="AA779" s="284"/>
    </row>
    <row r="780" spans="9:27">
      <c r="I780" s="57" t="str">
        <f t="shared" si="198"/>
        <v>LAYCCPPMay-13</v>
      </c>
      <c r="J780" s="76" t="str">
        <f t="shared" si="197"/>
        <v>LAYCCPP41395</v>
      </c>
      <c r="K780" s="57" t="s">
        <v>338</v>
      </c>
      <c r="L780" s="73">
        <v>41395</v>
      </c>
      <c r="M780" s="124"/>
      <c r="N780" s="124"/>
      <c r="O780" s="68"/>
      <c r="P780" s="124"/>
      <c r="Q780" s="124"/>
      <c r="R780" s="68"/>
      <c r="S780" s="124"/>
      <c r="T780" s="68"/>
      <c r="U780" s="124"/>
      <c r="V780" s="284"/>
      <c r="W780" s="124"/>
      <c r="X780" s="124"/>
      <c r="Y780" s="68"/>
      <c r="Z780" s="124"/>
      <c r="AA780" s="284"/>
    </row>
    <row r="781" spans="9:27">
      <c r="I781" s="57" t="str">
        <f t="shared" si="198"/>
        <v>LESAllMay-13</v>
      </c>
      <c r="J781" s="76" t="str">
        <f t="shared" si="197"/>
        <v>LESAll41395</v>
      </c>
      <c r="K781" s="57" t="s">
        <v>357</v>
      </c>
      <c r="L781" s="73">
        <v>41395</v>
      </c>
      <c r="M781" s="124"/>
      <c r="N781" s="124"/>
      <c r="O781" s="68"/>
      <c r="P781" s="124"/>
      <c r="Q781" s="124"/>
      <c r="R781" s="68"/>
      <c r="S781" s="124"/>
      <c r="T781" s="68"/>
      <c r="U781" s="124"/>
      <c r="V781" s="284"/>
      <c r="W781" s="124"/>
      <c r="X781" s="124"/>
      <c r="Y781" s="68" t="e">
        <f t="shared" ref="Y781:Y786" si="200">W781/X781</f>
        <v>#DIV/0!</v>
      </c>
      <c r="Z781" s="124"/>
      <c r="AA781" s="284"/>
    </row>
    <row r="782" spans="9:27">
      <c r="I782" s="57" t="str">
        <f t="shared" si="198"/>
        <v>LESTIPMay-13</v>
      </c>
      <c r="J782" s="76" t="str">
        <f t="shared" si="197"/>
        <v>LESTIP41395</v>
      </c>
      <c r="K782" s="57" t="s">
        <v>358</v>
      </c>
      <c r="L782" s="73">
        <v>41395</v>
      </c>
      <c r="M782" s="124"/>
      <c r="N782" s="124"/>
      <c r="O782" s="68"/>
      <c r="P782" s="124"/>
      <c r="Q782" s="124"/>
      <c r="R782" s="68"/>
      <c r="S782" s="124"/>
      <c r="T782" s="68"/>
      <c r="U782" s="124"/>
      <c r="V782" s="284"/>
      <c r="W782" s="124"/>
      <c r="X782" s="124"/>
      <c r="Y782" s="68" t="e">
        <f t="shared" si="200"/>
        <v>#DIV/0!</v>
      </c>
      <c r="Z782" s="124"/>
      <c r="AA782" s="284"/>
    </row>
    <row r="783" spans="9:27">
      <c r="I783" s="57" t="str">
        <f t="shared" si="198"/>
        <v>Marys CenterAllMay-13</v>
      </c>
      <c r="J783" s="76" t="str">
        <f t="shared" si="197"/>
        <v>Marys CenterAll41395</v>
      </c>
      <c r="K783" s="57" t="s">
        <v>341</v>
      </c>
      <c r="L783" s="73">
        <v>41395</v>
      </c>
      <c r="M783" s="124"/>
      <c r="N783" s="124"/>
      <c r="O783" s="68"/>
      <c r="P783" s="124">
        <v>9</v>
      </c>
      <c r="Q783" s="124"/>
      <c r="R783" s="68"/>
      <c r="S783" s="124"/>
      <c r="T783" s="68"/>
      <c r="U783" s="124">
        <v>4</v>
      </c>
      <c r="V783" s="284"/>
      <c r="W783" s="124">
        <v>0</v>
      </c>
      <c r="X783" s="124">
        <v>2</v>
      </c>
      <c r="Y783" s="68">
        <f t="shared" si="200"/>
        <v>0</v>
      </c>
      <c r="Z783" s="124">
        <v>5</v>
      </c>
      <c r="AA783" s="284"/>
    </row>
    <row r="784" spans="9:27">
      <c r="I784" s="57" t="str">
        <f t="shared" si="198"/>
        <v>Marys CenterPCITMay-13</v>
      </c>
      <c r="J784" s="76" t="str">
        <f t="shared" si="197"/>
        <v>Marys CenterPCIT41395</v>
      </c>
      <c r="K784" s="57" t="s">
        <v>340</v>
      </c>
      <c r="L784" s="73">
        <v>41395</v>
      </c>
      <c r="M784" s="124"/>
      <c r="N784" s="124"/>
      <c r="O784" s="68"/>
      <c r="P784" s="124">
        <v>9</v>
      </c>
      <c r="Q784" s="124"/>
      <c r="R784" s="68"/>
      <c r="S784" s="124"/>
      <c r="T784" s="68"/>
      <c r="U784" s="124">
        <v>4</v>
      </c>
      <c r="V784" s="284"/>
      <c r="W784" s="124">
        <v>0</v>
      </c>
      <c r="X784" s="124">
        <v>2</v>
      </c>
      <c r="Y784" s="68">
        <f t="shared" si="200"/>
        <v>0</v>
      </c>
      <c r="Z784" s="124">
        <v>5</v>
      </c>
      <c r="AA784" s="284"/>
    </row>
    <row r="785" spans="9:27">
      <c r="I785" s="57" t="str">
        <f t="shared" si="198"/>
        <v>MBI HSAllMay-13</v>
      </c>
      <c r="J785" s="76" t="str">
        <f t="shared" si="197"/>
        <v>MBI HSAll41395</v>
      </c>
      <c r="K785" s="57" t="s">
        <v>364</v>
      </c>
      <c r="L785" s="73">
        <v>41395</v>
      </c>
      <c r="M785" s="124"/>
      <c r="N785" s="124"/>
      <c r="O785" s="68"/>
      <c r="P785" s="124"/>
      <c r="Q785" s="124"/>
      <c r="R785" s="68"/>
      <c r="S785" s="124"/>
      <c r="T785" s="68"/>
      <c r="U785" s="124"/>
      <c r="V785" s="284"/>
      <c r="W785" s="124"/>
      <c r="X785" s="124"/>
      <c r="Y785" s="68" t="e">
        <f t="shared" si="200"/>
        <v>#DIV/0!</v>
      </c>
      <c r="Z785" s="124"/>
      <c r="AA785" s="284"/>
    </row>
    <row r="786" spans="9:27">
      <c r="I786" s="57" t="str">
        <f t="shared" si="198"/>
        <v>MBI HSTIPMay-13</v>
      </c>
      <c r="J786" s="76" t="str">
        <f t="shared" si="197"/>
        <v>MBI HSTIP41395</v>
      </c>
      <c r="K786" s="57" t="s">
        <v>363</v>
      </c>
      <c r="L786" s="73">
        <v>41395</v>
      </c>
      <c r="M786" s="124"/>
      <c r="N786" s="124"/>
      <c r="O786" s="68"/>
      <c r="P786" s="124"/>
      <c r="Q786" s="124"/>
      <c r="R786" s="68"/>
      <c r="S786" s="124"/>
      <c r="T786" s="68"/>
      <c r="U786" s="124"/>
      <c r="V786" s="284"/>
      <c r="W786" s="124"/>
      <c r="X786" s="124"/>
      <c r="Y786" s="68" t="e">
        <f t="shared" si="200"/>
        <v>#DIV/0!</v>
      </c>
      <c r="Z786" s="124"/>
      <c r="AA786" s="284"/>
    </row>
    <row r="787" spans="9:27">
      <c r="I787" s="57" t="str">
        <f t="shared" si="198"/>
        <v>MD Family ResourcesAllMay-13</v>
      </c>
      <c r="J787" s="76" t="str">
        <f t="shared" si="197"/>
        <v>MD Family ResourcesAll41395</v>
      </c>
      <c r="K787" s="57" t="s">
        <v>510</v>
      </c>
      <c r="L787" s="73">
        <v>41395</v>
      </c>
      <c r="M787" s="124"/>
      <c r="N787" s="124"/>
      <c r="O787" s="68"/>
      <c r="P787" s="124"/>
      <c r="Q787" s="124"/>
      <c r="R787" s="68"/>
      <c r="S787" s="124"/>
      <c r="T787" s="68"/>
      <c r="U787" s="124"/>
      <c r="V787" s="284"/>
      <c r="W787" s="124"/>
      <c r="X787" s="124"/>
      <c r="Y787" s="68"/>
      <c r="Z787" s="124"/>
      <c r="AA787" s="284"/>
    </row>
    <row r="788" spans="9:27">
      <c r="I788" s="57" t="str">
        <f t="shared" si="198"/>
        <v>MD Family ResourcesTF-CBTMay-13</v>
      </c>
      <c r="J788" s="76" t="str">
        <f t="shared" si="197"/>
        <v>MD Family ResourcesTF-CBT41395</v>
      </c>
      <c r="K788" s="57" t="s">
        <v>509</v>
      </c>
      <c r="L788" s="73">
        <v>41395</v>
      </c>
      <c r="M788" s="124"/>
      <c r="N788" s="124"/>
      <c r="O788" s="68"/>
      <c r="P788" s="124"/>
      <c r="Q788" s="124"/>
      <c r="R788" s="68"/>
      <c r="S788" s="124"/>
      <c r="T788" s="68"/>
      <c r="U788" s="124"/>
      <c r="V788" s="284"/>
      <c r="W788" s="124"/>
      <c r="X788" s="124"/>
      <c r="Y788" s="68"/>
      <c r="Z788" s="124"/>
      <c r="AA788" s="284"/>
    </row>
    <row r="789" spans="9:27">
      <c r="I789" s="57" t="str">
        <f t="shared" si="198"/>
        <v>PASSAllMay-13</v>
      </c>
      <c r="J789" s="76" t="str">
        <f t="shared" si="197"/>
        <v>PASSAll41395</v>
      </c>
      <c r="K789" s="57" t="s">
        <v>342</v>
      </c>
      <c r="L789" s="73">
        <v>41395</v>
      </c>
      <c r="M789" s="124">
        <v>4</v>
      </c>
      <c r="N789" s="124">
        <v>5</v>
      </c>
      <c r="O789" s="68">
        <f>M789/N789</f>
        <v>0.8</v>
      </c>
      <c r="P789" s="124">
        <v>14</v>
      </c>
      <c r="Q789" s="124">
        <v>29</v>
      </c>
      <c r="R789" s="68">
        <f>P789/Q789</f>
        <v>0.48275862068965519</v>
      </c>
      <c r="S789" s="124">
        <v>29</v>
      </c>
      <c r="T789" s="68">
        <f>Q789/S789</f>
        <v>1</v>
      </c>
      <c r="U789" s="124">
        <v>12</v>
      </c>
      <c r="V789" s="284"/>
      <c r="W789" s="124">
        <v>5</v>
      </c>
      <c r="X789" s="124">
        <v>8</v>
      </c>
      <c r="Y789" s="68">
        <f>W789/X789</f>
        <v>0.625</v>
      </c>
      <c r="Z789" s="124">
        <v>2</v>
      </c>
      <c r="AA789" s="284">
        <v>0.79999999999999993</v>
      </c>
    </row>
    <row r="790" spans="9:27">
      <c r="I790" s="57" t="str">
        <f t="shared" si="198"/>
        <v>PASSFFTMay-13</v>
      </c>
      <c r="J790" s="76" t="str">
        <f t="shared" ref="J790:J853" si="201">K790&amp;L790</f>
        <v>PASSFFT41395</v>
      </c>
      <c r="K790" s="57" t="s">
        <v>343</v>
      </c>
      <c r="L790" s="73">
        <v>41395</v>
      </c>
      <c r="M790" s="124">
        <v>4</v>
      </c>
      <c r="N790" s="124">
        <v>5</v>
      </c>
      <c r="O790" s="68">
        <f>M790/N790</f>
        <v>0.8</v>
      </c>
      <c r="P790" s="124">
        <v>14</v>
      </c>
      <c r="Q790" s="124">
        <v>29</v>
      </c>
      <c r="R790" s="68">
        <f>P790/Q790</f>
        <v>0.48275862068965519</v>
      </c>
      <c r="S790" s="124">
        <v>29</v>
      </c>
      <c r="T790" s="68">
        <f>Q790/S790</f>
        <v>1</v>
      </c>
      <c r="U790" s="124">
        <v>12</v>
      </c>
      <c r="V790" s="284">
        <v>0.6</v>
      </c>
      <c r="W790" s="124">
        <v>5</v>
      </c>
      <c r="X790" s="124">
        <v>8</v>
      </c>
      <c r="Y790" s="68">
        <f>W790/X790</f>
        <v>0.625</v>
      </c>
      <c r="Z790" s="124">
        <v>2</v>
      </c>
      <c r="AA790" s="284">
        <v>0.6</v>
      </c>
    </row>
    <row r="791" spans="9:27">
      <c r="I791" s="57" t="str">
        <f t="shared" si="198"/>
        <v>PASSTIPMay-13</v>
      </c>
      <c r="J791" s="76" t="str">
        <f t="shared" si="201"/>
        <v>PASSTIP41395</v>
      </c>
      <c r="K791" s="57" t="s">
        <v>344</v>
      </c>
      <c r="L791" s="73">
        <v>41395</v>
      </c>
      <c r="M791" s="124"/>
      <c r="N791" s="124"/>
      <c r="O791" s="68" t="e">
        <f>M791/N791</f>
        <v>#DIV/0!</v>
      </c>
      <c r="P791" s="124"/>
      <c r="Q791" s="124"/>
      <c r="R791" s="68" t="e">
        <f>P791/Q791</f>
        <v>#DIV/0!</v>
      </c>
      <c r="S791" s="124"/>
      <c r="T791" s="68" t="e">
        <f>Q791/S791</f>
        <v>#DIV/0!</v>
      </c>
      <c r="U791" s="124"/>
      <c r="V791" s="284"/>
      <c r="W791" s="124"/>
      <c r="X791" s="124"/>
      <c r="Y791" s="68" t="e">
        <f>W791/X791</f>
        <v>#DIV/0!</v>
      </c>
      <c r="Z791" s="124"/>
      <c r="AA791" s="284"/>
    </row>
    <row r="792" spans="9:27">
      <c r="I792" s="57" t="str">
        <f t="shared" si="198"/>
        <v>PIECEAllMay-13</v>
      </c>
      <c r="J792" s="76" t="str">
        <f t="shared" si="201"/>
        <v>PIECEAll41395</v>
      </c>
      <c r="K792" s="57" t="s">
        <v>345</v>
      </c>
      <c r="L792" s="73">
        <v>41395</v>
      </c>
      <c r="M792" s="124">
        <v>0</v>
      </c>
      <c r="N792" s="124">
        <v>0</v>
      </c>
      <c r="O792" s="68"/>
      <c r="P792" s="124">
        <v>6</v>
      </c>
      <c r="Q792" s="124">
        <v>0</v>
      </c>
      <c r="R792" s="68"/>
      <c r="S792" s="124">
        <v>0</v>
      </c>
      <c r="T792" s="68"/>
      <c r="U792" s="124"/>
      <c r="V792" s="284"/>
      <c r="W792" s="124">
        <v>1</v>
      </c>
      <c r="X792" s="124">
        <v>2</v>
      </c>
      <c r="Y792" s="68">
        <f>W792/X792</f>
        <v>0.5</v>
      </c>
      <c r="Z792" s="124"/>
      <c r="AA792" s="284"/>
    </row>
    <row r="793" spans="9:27">
      <c r="I793" s="57" t="str">
        <f t="shared" si="198"/>
        <v>PIECECPP-FVMay-13</v>
      </c>
      <c r="J793" s="76" t="str">
        <f t="shared" si="201"/>
        <v>PIECECPP-FV41395</v>
      </c>
      <c r="K793" s="57" t="s">
        <v>346</v>
      </c>
      <c r="L793" s="73">
        <v>41395</v>
      </c>
      <c r="M793" s="124"/>
      <c r="N793" s="124"/>
      <c r="O793" s="68"/>
      <c r="P793" s="124"/>
      <c r="Q793" s="124"/>
      <c r="R793" s="68"/>
      <c r="S793" s="124"/>
      <c r="T793" s="68"/>
      <c r="U793" s="124"/>
      <c r="V793" s="284"/>
      <c r="W793" s="124"/>
      <c r="X793" s="124"/>
      <c r="Y793" s="68"/>
      <c r="Z793" s="124"/>
      <c r="AA793" s="284"/>
    </row>
    <row r="794" spans="9:27">
      <c r="I794" s="57" t="str">
        <f t="shared" si="198"/>
        <v>PIECEPCITMay-13</v>
      </c>
      <c r="J794" s="76" t="str">
        <f t="shared" si="201"/>
        <v>PIECEPCIT41395</v>
      </c>
      <c r="K794" s="57" t="s">
        <v>347</v>
      </c>
      <c r="L794" s="73">
        <v>41395</v>
      </c>
      <c r="M794" s="124"/>
      <c r="N794" s="124"/>
      <c r="O794" s="68"/>
      <c r="P794" s="124">
        <v>6</v>
      </c>
      <c r="Q794" s="124"/>
      <c r="R794" s="68"/>
      <c r="S794" s="124"/>
      <c r="T794" s="68"/>
      <c r="U794" s="124"/>
      <c r="V794" s="284"/>
      <c r="W794" s="124">
        <v>1</v>
      </c>
      <c r="X794" s="124">
        <v>2</v>
      </c>
      <c r="Y794" s="68">
        <f>W794/X794</f>
        <v>0.5</v>
      </c>
      <c r="Z794" s="124"/>
      <c r="AA794" s="284"/>
    </row>
    <row r="795" spans="9:27">
      <c r="I795" s="57" t="str">
        <f t="shared" si="198"/>
        <v>RiversideA-CRAMay-13</v>
      </c>
      <c r="J795" s="76" t="str">
        <f t="shared" si="201"/>
        <v>RiversideA-CRA41395</v>
      </c>
      <c r="K795" s="57" t="s">
        <v>361</v>
      </c>
      <c r="L795" s="73">
        <v>41395</v>
      </c>
      <c r="M795" s="124"/>
      <c r="N795" s="124"/>
      <c r="O795" s="68"/>
      <c r="P795" s="124"/>
      <c r="Q795" s="124"/>
      <c r="R795" s="68"/>
      <c r="S795" s="124"/>
      <c r="T795" s="68"/>
      <c r="U795" s="124"/>
      <c r="V795" s="284"/>
      <c r="W795" s="124"/>
      <c r="X795" s="124"/>
      <c r="Y795" s="68"/>
      <c r="Z795" s="124"/>
      <c r="AA795" s="284"/>
    </row>
    <row r="796" spans="9:27">
      <c r="I796" s="57" t="str">
        <f t="shared" si="198"/>
        <v>RiversideAllMay-13</v>
      </c>
      <c r="J796" s="76" t="str">
        <f t="shared" si="201"/>
        <v>RiversideAll41395</v>
      </c>
      <c r="K796" s="57" t="s">
        <v>362</v>
      </c>
      <c r="L796" s="73">
        <v>41395</v>
      </c>
      <c r="M796" s="124"/>
      <c r="N796" s="124"/>
      <c r="O796" s="68"/>
      <c r="P796" s="124"/>
      <c r="Q796" s="124"/>
      <c r="R796" s="68"/>
      <c r="S796" s="124"/>
      <c r="T796" s="68"/>
      <c r="U796" s="124"/>
      <c r="V796" s="284"/>
      <c r="W796" s="124"/>
      <c r="X796" s="124"/>
      <c r="Y796" s="68"/>
      <c r="Z796" s="124"/>
      <c r="AA796" s="284"/>
    </row>
    <row r="797" spans="9:27">
      <c r="I797" s="57" t="str">
        <f t="shared" si="198"/>
        <v>TFCCAllMay-13</v>
      </c>
      <c r="J797" s="76" t="str">
        <f t="shared" si="201"/>
        <v>TFCCAll41395</v>
      </c>
      <c r="K797" s="57" t="s">
        <v>366</v>
      </c>
      <c r="L797" s="73">
        <v>41395</v>
      </c>
      <c r="M797" s="124"/>
      <c r="N797" s="124"/>
      <c r="O797" s="68"/>
      <c r="P797" s="124"/>
      <c r="Q797" s="124"/>
      <c r="R797" s="68"/>
      <c r="S797" s="124"/>
      <c r="T797" s="68"/>
      <c r="U797" s="124"/>
      <c r="V797" s="284"/>
      <c r="W797" s="124"/>
      <c r="X797" s="124"/>
      <c r="Y797" s="68" t="e">
        <f>W797/X797</f>
        <v>#DIV/0!</v>
      </c>
      <c r="Z797" s="124"/>
      <c r="AA797" s="284"/>
    </row>
    <row r="798" spans="9:27">
      <c r="I798" s="57" t="str">
        <f t="shared" si="198"/>
        <v>TFCCTIPMay-13</v>
      </c>
      <c r="J798" s="76" t="str">
        <f t="shared" si="201"/>
        <v>TFCCTIP41395</v>
      </c>
      <c r="K798" s="57" t="s">
        <v>365</v>
      </c>
      <c r="L798" s="73">
        <v>41395</v>
      </c>
      <c r="M798" s="124"/>
      <c r="N798" s="124"/>
      <c r="O798" s="68"/>
      <c r="P798" s="124"/>
      <c r="Q798" s="124"/>
      <c r="R798" s="68"/>
      <c r="S798" s="124"/>
      <c r="T798" s="68"/>
      <c r="U798" s="124"/>
      <c r="V798" s="284"/>
      <c r="W798" s="124"/>
      <c r="X798" s="124"/>
      <c r="Y798" s="68" t="e">
        <f>W798/X798</f>
        <v>#DIV/0!</v>
      </c>
      <c r="Z798" s="124"/>
      <c r="AA798" s="284"/>
    </row>
    <row r="799" spans="9:27">
      <c r="I799" s="57" t="str">
        <f t="shared" si="198"/>
        <v>UniversalAllMay-13</v>
      </c>
      <c r="J799" s="76" t="str">
        <f t="shared" si="201"/>
        <v>UniversalAll41395</v>
      </c>
      <c r="K799" s="57" t="s">
        <v>348</v>
      </c>
      <c r="L799" s="73">
        <v>41395</v>
      </c>
      <c r="M799" s="124">
        <v>0</v>
      </c>
      <c r="N799" s="124">
        <v>0</v>
      </c>
      <c r="O799" s="68"/>
      <c r="P799" s="124">
        <v>0</v>
      </c>
      <c r="Q799" s="124"/>
      <c r="R799" s="68"/>
      <c r="S799" s="124">
        <v>0</v>
      </c>
      <c r="T799" s="68"/>
      <c r="U799" s="124">
        <v>5</v>
      </c>
      <c r="V799" s="284"/>
      <c r="W799" s="124"/>
      <c r="X799" s="124"/>
      <c r="Y799" s="68"/>
      <c r="Z799" s="124">
        <v>2</v>
      </c>
      <c r="AA799" s="284"/>
    </row>
    <row r="800" spans="9:27">
      <c r="I800" s="57" t="str">
        <f t="shared" si="198"/>
        <v>UniversalCPP-FVMay-13</v>
      </c>
      <c r="J800" s="76" t="str">
        <f t="shared" si="201"/>
        <v>UniversalCPP-FV41395</v>
      </c>
      <c r="K800" s="56" t="s">
        <v>350</v>
      </c>
      <c r="L800" s="73">
        <v>41395</v>
      </c>
      <c r="M800" s="124"/>
      <c r="N800" s="124"/>
      <c r="O800" s="68"/>
      <c r="P800" s="124"/>
      <c r="Q800" s="124"/>
      <c r="R800" s="68"/>
      <c r="S800" s="124"/>
      <c r="T800" s="68"/>
      <c r="U800" s="124"/>
      <c r="V800" s="284"/>
      <c r="W800" s="124"/>
      <c r="X800" s="124"/>
      <c r="Y800" s="68"/>
      <c r="Z800" s="124"/>
      <c r="AA800" s="284"/>
    </row>
    <row r="801" spans="9:27">
      <c r="I801" s="57" t="str">
        <f t="shared" si="198"/>
        <v>UniversalTF-CBTMay-13</v>
      </c>
      <c r="J801" s="76" t="str">
        <f t="shared" si="201"/>
        <v>UniversalTF-CBT41395</v>
      </c>
      <c r="K801" s="57" t="s">
        <v>349</v>
      </c>
      <c r="L801" s="73">
        <v>41395</v>
      </c>
      <c r="M801" s="124"/>
      <c r="N801" s="124"/>
      <c r="O801" s="68"/>
      <c r="P801" s="124"/>
      <c r="Q801" s="124"/>
      <c r="R801" s="68"/>
      <c r="S801" s="124"/>
      <c r="T801" s="68"/>
      <c r="U801" s="124">
        <v>5</v>
      </c>
      <c r="V801" s="284"/>
      <c r="W801" s="124">
        <v>0</v>
      </c>
      <c r="X801" s="124">
        <v>0</v>
      </c>
      <c r="Y801" s="68"/>
      <c r="Z801" s="124">
        <v>2</v>
      </c>
      <c r="AA801" s="284"/>
    </row>
    <row r="802" spans="9:27">
      <c r="I802" s="57" t="str">
        <f t="shared" si="198"/>
        <v>UniversalTIPMay-13</v>
      </c>
      <c r="J802" s="76" t="str">
        <f t="shared" si="201"/>
        <v>UniversalTIP41395</v>
      </c>
      <c r="K802" s="57" t="s">
        <v>351</v>
      </c>
      <c r="L802" s="73">
        <v>41395</v>
      </c>
      <c r="M802" s="124"/>
      <c r="N802" s="124"/>
      <c r="O802" s="68"/>
      <c r="P802" s="124"/>
      <c r="Q802" s="124"/>
      <c r="R802" s="68"/>
      <c r="S802" s="124"/>
      <c r="T802" s="68"/>
      <c r="U802" s="124"/>
      <c r="V802" s="284"/>
      <c r="W802" s="124"/>
      <c r="X802" s="124"/>
      <c r="Y802" s="68"/>
      <c r="Z802" s="124"/>
      <c r="AA802" s="284"/>
    </row>
    <row r="803" spans="9:27">
      <c r="I803" s="57" t="str">
        <f t="shared" si="198"/>
        <v>Youth VillagesAllMay-13</v>
      </c>
      <c r="J803" s="76" t="str">
        <f t="shared" si="201"/>
        <v>Youth VillagesAll41395</v>
      </c>
      <c r="K803" s="57" t="s">
        <v>352</v>
      </c>
      <c r="L803" s="73">
        <v>41395</v>
      </c>
      <c r="M803" s="124">
        <v>9</v>
      </c>
      <c r="N803" s="124">
        <v>14</v>
      </c>
      <c r="O803" s="68">
        <f>M803/N803</f>
        <v>0.6428571428571429</v>
      </c>
      <c r="P803" s="124">
        <v>33</v>
      </c>
      <c r="Q803" s="124">
        <v>33.995555555555555</v>
      </c>
      <c r="R803" s="68">
        <f>P803/Q803</f>
        <v>0.97071512616028244</v>
      </c>
      <c r="S803" s="124">
        <v>54</v>
      </c>
      <c r="T803" s="68">
        <f>Q803/S803</f>
        <v>0.62954732510288069</v>
      </c>
      <c r="U803" s="124"/>
      <c r="V803" s="284"/>
      <c r="W803" s="124">
        <v>6</v>
      </c>
      <c r="X803" s="124">
        <v>8</v>
      </c>
      <c r="Y803" s="68">
        <f t="shared" ref="Y803:Y818" si="202">W803/X803</f>
        <v>0.75</v>
      </c>
      <c r="Z803" s="124"/>
      <c r="AA803" s="284">
        <v>0.9731777777777777</v>
      </c>
    </row>
    <row r="804" spans="9:27">
      <c r="I804" s="57" t="str">
        <f t="shared" si="198"/>
        <v>Youth VillagesMSTMay-13</v>
      </c>
      <c r="J804" s="76" t="str">
        <f t="shared" si="201"/>
        <v>Youth VillagesMST41395</v>
      </c>
      <c r="K804" s="57" t="s">
        <v>353</v>
      </c>
      <c r="L804" s="73">
        <v>41395</v>
      </c>
      <c r="M804" s="124">
        <v>7.58</v>
      </c>
      <c r="N804" s="124">
        <v>9</v>
      </c>
      <c r="O804" s="68">
        <f>M804/N804</f>
        <v>0.84222222222222221</v>
      </c>
      <c r="P804" s="124">
        <v>28</v>
      </c>
      <c r="Q804" s="124">
        <v>28</v>
      </c>
      <c r="R804" s="68">
        <f>P804/Q804</f>
        <v>1</v>
      </c>
      <c r="S804" s="124">
        <v>45</v>
      </c>
      <c r="T804" s="68">
        <f>Q804/S804</f>
        <v>0.62222222222222223</v>
      </c>
      <c r="U804" s="124"/>
      <c r="V804" s="284">
        <v>1</v>
      </c>
      <c r="W804" s="124">
        <v>5</v>
      </c>
      <c r="X804" s="124">
        <v>6</v>
      </c>
      <c r="Y804" s="68">
        <f t="shared" si="202"/>
        <v>0.83333333333333337</v>
      </c>
      <c r="Z804" s="124"/>
      <c r="AA804" s="284">
        <v>1</v>
      </c>
    </row>
    <row r="805" spans="9:27">
      <c r="I805" s="57" t="str">
        <f>K805&amp;"May-13"</f>
        <v>Youth VillagesMST-PSBMay-13</v>
      </c>
      <c r="J805" s="76" t="str">
        <f t="shared" si="201"/>
        <v>Youth VillagesMST-PSB41395</v>
      </c>
      <c r="K805" s="57" t="s">
        <v>354</v>
      </c>
      <c r="L805" s="73">
        <v>41395</v>
      </c>
      <c r="M805" s="124">
        <v>1.42</v>
      </c>
      <c r="N805" s="124">
        <v>5</v>
      </c>
      <c r="O805" s="68">
        <f>M805/N805</f>
        <v>0.28399999999999997</v>
      </c>
      <c r="P805" s="124">
        <v>5</v>
      </c>
      <c r="Q805" s="124">
        <v>5.9955555555555549</v>
      </c>
      <c r="R805" s="68">
        <f>P805/Q805</f>
        <v>0.83395107487027442</v>
      </c>
      <c r="S805" s="124">
        <v>9</v>
      </c>
      <c r="T805" s="68">
        <f>Q805/S805</f>
        <v>0.66617283950617279</v>
      </c>
      <c r="U805" s="124"/>
      <c r="V805" s="284">
        <v>0.83</v>
      </c>
      <c r="W805" s="124">
        <v>1</v>
      </c>
      <c r="X805" s="124">
        <v>2</v>
      </c>
      <c r="Y805" s="68">
        <f t="shared" si="202"/>
        <v>0.5</v>
      </c>
      <c r="Z805" s="124"/>
      <c r="AA805" s="284">
        <v>0.83</v>
      </c>
    </row>
    <row r="806" spans="9:27">
      <c r="I806" s="57" t="str">
        <f t="shared" ref="I806:I860" si="203">K806&amp;"Jun-13"</f>
        <v>Adoptions TogetherAllJun-13</v>
      </c>
      <c r="J806" s="76" t="str">
        <f t="shared" si="201"/>
        <v>Adoptions TogetherAll41426</v>
      </c>
      <c r="K806" s="57" t="s">
        <v>318</v>
      </c>
      <c r="L806" s="73">
        <v>41426</v>
      </c>
      <c r="M806" s="124"/>
      <c r="N806" s="124"/>
      <c r="O806" s="68"/>
      <c r="P806" s="124"/>
      <c r="Q806" s="124"/>
      <c r="R806" s="68"/>
      <c r="S806" s="124"/>
      <c r="T806" s="68"/>
      <c r="U806" s="124"/>
      <c r="V806" s="284"/>
      <c r="W806" s="124">
        <v>2</v>
      </c>
      <c r="X806" s="124">
        <v>2</v>
      </c>
      <c r="Y806" s="68">
        <f t="shared" si="202"/>
        <v>1</v>
      </c>
      <c r="Z806" s="124"/>
      <c r="AA806" s="284"/>
    </row>
    <row r="807" spans="9:27">
      <c r="I807" s="57" t="str">
        <f t="shared" si="203"/>
        <v>Adoptions TogetherCPP-FVJun-13</v>
      </c>
      <c r="J807" s="76" t="str">
        <f t="shared" si="201"/>
        <v>Adoptions TogetherCPP-FV41426</v>
      </c>
      <c r="K807" s="57" t="s">
        <v>317</v>
      </c>
      <c r="L807" s="73">
        <v>41426</v>
      </c>
      <c r="M807" s="124"/>
      <c r="N807" s="124"/>
      <c r="O807" s="68"/>
      <c r="P807" s="124"/>
      <c r="Q807" s="124"/>
      <c r="R807" s="68"/>
      <c r="S807" s="124"/>
      <c r="T807" s="68"/>
      <c r="U807" s="124"/>
      <c r="V807" s="284"/>
      <c r="W807" s="124">
        <v>2</v>
      </c>
      <c r="X807" s="124">
        <v>2</v>
      </c>
      <c r="Y807" s="68">
        <f t="shared" si="202"/>
        <v>1</v>
      </c>
      <c r="Z807" s="124"/>
      <c r="AA807" s="284"/>
    </row>
    <row r="808" spans="9:27">
      <c r="I808" s="57" t="str">
        <f t="shared" si="203"/>
        <v>All A-CRA ProvidersA-CRAJun-13</v>
      </c>
      <c r="J808" s="76" t="str">
        <f t="shared" si="201"/>
        <v>All A-CRA ProvidersA-CRA41426</v>
      </c>
      <c r="K808" s="57" t="s">
        <v>379</v>
      </c>
      <c r="L808" s="73">
        <v>41426</v>
      </c>
      <c r="M808" s="258">
        <v>0</v>
      </c>
      <c r="N808" s="258">
        <v>0</v>
      </c>
      <c r="O808" s="68" t="e">
        <f>M808/N808</f>
        <v>#DIV/0!</v>
      </c>
      <c r="P808" s="258">
        <v>0</v>
      </c>
      <c r="Q808" s="258">
        <v>0</v>
      </c>
      <c r="R808" s="68"/>
      <c r="S808" s="258">
        <v>0</v>
      </c>
      <c r="T808" s="68" t="e">
        <f>Q808/S808</f>
        <v>#DIV/0!</v>
      </c>
      <c r="U808" s="258">
        <v>0</v>
      </c>
      <c r="V808" s="284"/>
      <c r="W808" s="258">
        <v>0</v>
      </c>
      <c r="X808" s="258">
        <v>0</v>
      </c>
      <c r="Y808" s="68" t="e">
        <f t="shared" si="202"/>
        <v>#DIV/0!</v>
      </c>
      <c r="Z808" s="258">
        <v>0</v>
      </c>
      <c r="AA808" s="284">
        <v>0</v>
      </c>
    </row>
    <row r="809" spans="9:27">
      <c r="I809" s="57" t="str">
        <f t="shared" si="203"/>
        <v>All CPP-FV ProvidersCPP-FVJun-13</v>
      </c>
      <c r="J809" s="57" t="str">
        <f t="shared" si="201"/>
        <v>All CPP-FV ProvidersCPP-FV41426</v>
      </c>
      <c r="K809" s="57" t="s">
        <v>373</v>
      </c>
      <c r="L809" s="73">
        <v>41426</v>
      </c>
      <c r="M809" s="258">
        <v>0</v>
      </c>
      <c r="N809" s="258">
        <v>0</v>
      </c>
      <c r="O809" s="68"/>
      <c r="P809" s="258">
        <v>0</v>
      </c>
      <c r="Q809" s="258">
        <v>0</v>
      </c>
      <c r="R809" s="68"/>
      <c r="S809" s="258">
        <v>0</v>
      </c>
      <c r="T809" s="68"/>
      <c r="U809" s="258">
        <v>0</v>
      </c>
      <c r="V809" s="284"/>
      <c r="W809" s="258">
        <v>2</v>
      </c>
      <c r="X809" s="258">
        <v>2</v>
      </c>
      <c r="Y809" s="68">
        <f t="shared" si="202"/>
        <v>1</v>
      </c>
      <c r="Z809" s="258">
        <v>0</v>
      </c>
      <c r="AA809" s="284" t="e">
        <v>#DIV/0!</v>
      </c>
    </row>
    <row r="810" spans="9:27">
      <c r="I810" s="57" t="str">
        <f t="shared" si="203"/>
        <v>All FFT ProvidersFFTJun-13</v>
      </c>
      <c r="J810" s="76" t="str">
        <f t="shared" si="201"/>
        <v>All FFT ProvidersFFT41426</v>
      </c>
      <c r="K810" s="57" t="s">
        <v>372</v>
      </c>
      <c r="L810" s="73">
        <v>41426</v>
      </c>
      <c r="M810" s="258">
        <v>16</v>
      </c>
      <c r="N810" s="258">
        <v>18</v>
      </c>
      <c r="O810" s="68">
        <f>M810/N810</f>
        <v>0.88888888888888884</v>
      </c>
      <c r="P810" s="258">
        <v>75</v>
      </c>
      <c r="Q810" s="258">
        <v>139</v>
      </c>
      <c r="R810" s="68">
        <f>P810/Q810</f>
        <v>0.53956834532374098</v>
      </c>
      <c r="S810" s="258">
        <v>149</v>
      </c>
      <c r="T810" s="68">
        <f>Q810/S810</f>
        <v>0.93288590604026844</v>
      </c>
      <c r="U810" s="258">
        <v>54</v>
      </c>
      <c r="V810" s="284">
        <v>0.95000000000000018</v>
      </c>
      <c r="W810" s="258">
        <v>14</v>
      </c>
      <c r="X810" s="258">
        <v>18</v>
      </c>
      <c r="Y810" s="68">
        <f t="shared" si="202"/>
        <v>0.77777777777777779</v>
      </c>
      <c r="Z810" s="258">
        <v>24</v>
      </c>
      <c r="AA810" s="284">
        <v>0.95000000000000018</v>
      </c>
    </row>
    <row r="811" spans="9:27">
      <c r="I811" s="57" t="str">
        <f t="shared" si="203"/>
        <v>All MST ProvidersMSTJun-13</v>
      </c>
      <c r="J811" s="76" t="str">
        <f t="shared" si="201"/>
        <v>All MST ProvidersMST41426</v>
      </c>
      <c r="K811" s="57" t="s">
        <v>374</v>
      </c>
      <c r="L811" s="73">
        <v>41426</v>
      </c>
      <c r="M811" s="258">
        <v>9.08</v>
      </c>
      <c r="N811" s="258">
        <v>15</v>
      </c>
      <c r="O811" s="68">
        <f>M811/N811</f>
        <v>0.60533333333333339</v>
      </c>
      <c r="P811" s="258">
        <v>29</v>
      </c>
      <c r="Q811" s="258">
        <v>29</v>
      </c>
      <c r="R811" s="68">
        <f>P811/Q811</f>
        <v>1</v>
      </c>
      <c r="S811" s="258">
        <v>45</v>
      </c>
      <c r="T811" s="68">
        <f>Q811/S811</f>
        <v>0.64444444444444449</v>
      </c>
      <c r="U811" s="258">
        <v>0</v>
      </c>
      <c r="V811" s="284">
        <v>1</v>
      </c>
      <c r="W811" s="258">
        <v>3</v>
      </c>
      <c r="X811" s="258">
        <v>3</v>
      </c>
      <c r="Y811" s="68">
        <f t="shared" si="202"/>
        <v>1</v>
      </c>
      <c r="Z811" s="258">
        <v>0</v>
      </c>
      <c r="AA811" s="284">
        <v>1</v>
      </c>
    </row>
    <row r="812" spans="9:27">
      <c r="I812" s="57" t="str">
        <f t="shared" si="203"/>
        <v>All MST-PSB ProvidersMST-PSBJun-13</v>
      </c>
      <c r="J812" s="76" t="str">
        <f t="shared" si="201"/>
        <v>All MST-PSB ProvidersMST-PSB41426</v>
      </c>
      <c r="K812" s="57" t="s">
        <v>375</v>
      </c>
      <c r="L812" s="73">
        <v>41426</v>
      </c>
      <c r="M812" s="258">
        <v>3</v>
      </c>
      <c r="N812" s="258">
        <v>5</v>
      </c>
      <c r="O812" s="68">
        <f>M812/N812</f>
        <v>0.6</v>
      </c>
      <c r="P812" s="258">
        <v>6</v>
      </c>
      <c r="Q812" s="258">
        <v>6.0857142857142854</v>
      </c>
      <c r="R812" s="68">
        <f>P812/Q812</f>
        <v>0.9859154929577465</v>
      </c>
      <c r="S812" s="258">
        <v>9</v>
      </c>
      <c r="T812" s="68">
        <f>Q812/S812</f>
        <v>0.67619047619047612</v>
      </c>
      <c r="U812" s="258">
        <v>0</v>
      </c>
      <c r="V812" s="284">
        <v>0.83</v>
      </c>
      <c r="W812" s="258">
        <v>1</v>
      </c>
      <c r="X812" s="258">
        <v>1</v>
      </c>
      <c r="Y812" s="68">
        <f t="shared" si="202"/>
        <v>1</v>
      </c>
      <c r="Z812" s="258">
        <v>0</v>
      </c>
      <c r="AA812" s="284">
        <v>0.83</v>
      </c>
    </row>
    <row r="813" spans="9:27">
      <c r="I813" s="57" t="str">
        <f t="shared" si="203"/>
        <v>All PCIT ProvidersPCITJun-13</v>
      </c>
      <c r="J813" s="76" t="str">
        <f t="shared" si="201"/>
        <v>All PCIT ProvidersPCIT41426</v>
      </c>
      <c r="K813" s="57" t="s">
        <v>376</v>
      </c>
      <c r="L813" s="73">
        <v>41426</v>
      </c>
      <c r="M813" s="258">
        <v>0</v>
      </c>
      <c r="N813" s="258">
        <v>0</v>
      </c>
      <c r="O813" s="68"/>
      <c r="P813" s="258">
        <v>7</v>
      </c>
      <c r="Q813" s="258">
        <v>0</v>
      </c>
      <c r="R813" s="68"/>
      <c r="S813" s="258">
        <v>0</v>
      </c>
      <c r="T813" s="68"/>
      <c r="U813" s="258">
        <v>5</v>
      </c>
      <c r="V813" s="284"/>
      <c r="W813" s="258">
        <v>5</v>
      </c>
      <c r="X813" s="258">
        <v>8</v>
      </c>
      <c r="Y813" s="68">
        <f t="shared" si="202"/>
        <v>0.625</v>
      </c>
      <c r="Z813" s="258">
        <v>0</v>
      </c>
      <c r="AA813" s="284">
        <v>0</v>
      </c>
    </row>
    <row r="814" spans="9:27">
      <c r="I814" s="57" t="str">
        <f t="shared" si="203"/>
        <v>All TF-CBT ProvidersTF-CBTJun-13</v>
      </c>
      <c r="J814" s="76" t="str">
        <f t="shared" si="201"/>
        <v>All TF-CBT ProvidersTF-CBT41426</v>
      </c>
      <c r="K814" s="57" t="s">
        <v>377</v>
      </c>
      <c r="L814" s="73">
        <v>41426</v>
      </c>
      <c r="M814" s="258">
        <v>3</v>
      </c>
      <c r="N814" s="258">
        <v>3</v>
      </c>
      <c r="O814" s="68">
        <f>M814/N814</f>
        <v>1</v>
      </c>
      <c r="P814" s="258">
        <v>0</v>
      </c>
      <c r="Q814" s="258">
        <v>17</v>
      </c>
      <c r="R814" s="68"/>
      <c r="S814" s="258">
        <v>74.5</v>
      </c>
      <c r="T814" s="68">
        <f>Q814/S814</f>
        <v>0.22818791946308725</v>
      </c>
      <c r="U814" s="258">
        <v>7</v>
      </c>
      <c r="V814" s="284"/>
      <c r="W814" s="258">
        <v>0</v>
      </c>
      <c r="X814" s="258">
        <v>0</v>
      </c>
      <c r="Y814" s="68" t="e">
        <f t="shared" si="202"/>
        <v>#DIV/0!</v>
      </c>
      <c r="Z814" s="258">
        <v>4</v>
      </c>
      <c r="AA814" s="284">
        <v>0</v>
      </c>
    </row>
    <row r="815" spans="9:27">
      <c r="I815" s="57" t="str">
        <f t="shared" si="203"/>
        <v>All TIP ProvidersTIPJun-13</v>
      </c>
      <c r="J815" s="76" t="str">
        <f t="shared" si="201"/>
        <v>All TIP ProvidersTIP41426</v>
      </c>
      <c r="K815" s="57" t="s">
        <v>378</v>
      </c>
      <c r="L815" s="73">
        <v>41426</v>
      </c>
      <c r="M815" s="258">
        <v>0</v>
      </c>
      <c r="N815" s="258">
        <v>0</v>
      </c>
      <c r="O815" s="68"/>
      <c r="P815" s="258">
        <v>0</v>
      </c>
      <c r="Q815" s="258">
        <v>0</v>
      </c>
      <c r="R815" s="68"/>
      <c r="S815" s="258">
        <v>0</v>
      </c>
      <c r="T815" s="68"/>
      <c r="U815" s="124"/>
      <c r="V815" s="284"/>
      <c r="W815" s="258">
        <v>0</v>
      </c>
      <c r="X815" s="258">
        <v>0</v>
      </c>
      <c r="Y815" s="68" t="e">
        <f t="shared" si="202"/>
        <v>#DIV/0!</v>
      </c>
      <c r="Z815" s="124"/>
      <c r="AA815" s="284">
        <v>0</v>
      </c>
    </row>
    <row r="816" spans="9:27">
      <c r="I816" s="57" t="str">
        <f t="shared" si="203"/>
        <v>AllAllJun-13</v>
      </c>
      <c r="J816" s="76" t="str">
        <f t="shared" si="201"/>
        <v>AllAll41426</v>
      </c>
      <c r="K816" s="57" t="s">
        <v>367</v>
      </c>
      <c r="L816" s="73">
        <v>41426</v>
      </c>
      <c r="M816" s="124">
        <v>31.08</v>
      </c>
      <c r="N816" s="124">
        <v>41</v>
      </c>
      <c r="O816" s="68">
        <f>M816/N816</f>
        <v>0.75804878048780489</v>
      </c>
      <c r="P816" s="124">
        <v>117</v>
      </c>
      <c r="Q816" s="124">
        <v>191.08571428571429</v>
      </c>
      <c r="R816" s="68">
        <f>P816/Q816</f>
        <v>0.6122906698564593</v>
      </c>
      <c r="S816" s="124">
        <v>277.5</v>
      </c>
      <c r="T816" s="68">
        <f>Q816/S816</f>
        <v>0.68859716859716857</v>
      </c>
      <c r="U816" s="124">
        <v>66</v>
      </c>
      <c r="V816" s="284"/>
      <c r="W816" s="124">
        <v>25</v>
      </c>
      <c r="X816" s="124">
        <v>32</v>
      </c>
      <c r="Y816" s="68">
        <f t="shared" si="202"/>
        <v>0.78125</v>
      </c>
      <c r="Z816" s="124">
        <v>28</v>
      </c>
      <c r="AA816" s="284">
        <v>1.0322222222222222</v>
      </c>
    </row>
    <row r="817" spans="9:27">
      <c r="I817" s="57" t="str">
        <f t="shared" si="203"/>
        <v>Community ConnectionsAllJun-13</v>
      </c>
      <c r="J817" s="204" t="str">
        <f t="shared" si="201"/>
        <v>Community ConnectionsAll41426</v>
      </c>
      <c r="K817" s="57" t="s">
        <v>319</v>
      </c>
      <c r="L817" s="73">
        <v>41426</v>
      </c>
      <c r="M817" s="124">
        <v>4</v>
      </c>
      <c r="N817" s="124">
        <v>4</v>
      </c>
      <c r="O817" s="68">
        <f>M817/N817</f>
        <v>1</v>
      </c>
      <c r="P817" s="124">
        <v>13</v>
      </c>
      <c r="Q817" s="124">
        <v>40</v>
      </c>
      <c r="R817" s="68">
        <f>P817/Q817</f>
        <v>0.32500000000000001</v>
      </c>
      <c r="S817" s="124">
        <v>60</v>
      </c>
      <c r="T817" s="68">
        <f>Q817/S817</f>
        <v>0.66666666666666663</v>
      </c>
      <c r="U817" s="124">
        <v>10</v>
      </c>
      <c r="V817" s="284"/>
      <c r="W817" s="124">
        <v>0</v>
      </c>
      <c r="X817" s="124">
        <v>2</v>
      </c>
      <c r="Y817" s="68">
        <f t="shared" si="202"/>
        <v>0</v>
      </c>
      <c r="Z817" s="124">
        <v>3</v>
      </c>
      <c r="AA817" s="284">
        <v>1.2333333333333334</v>
      </c>
    </row>
    <row r="818" spans="9:27">
      <c r="I818" s="57" t="str">
        <f t="shared" si="203"/>
        <v>Community ConnectionsFFTJun-13</v>
      </c>
      <c r="J818" s="204" t="str">
        <f t="shared" si="201"/>
        <v>Community ConnectionsFFT41426</v>
      </c>
      <c r="K818" s="57" t="s">
        <v>321</v>
      </c>
      <c r="L818" s="73">
        <v>41426</v>
      </c>
      <c r="M818" s="124">
        <v>4</v>
      </c>
      <c r="N818" s="124">
        <v>4</v>
      </c>
      <c r="O818" s="68">
        <f>M818/N818</f>
        <v>1</v>
      </c>
      <c r="P818" s="124">
        <v>13</v>
      </c>
      <c r="Q818" s="124">
        <v>40</v>
      </c>
      <c r="R818" s="68">
        <f>P818/Q818</f>
        <v>0.32500000000000001</v>
      </c>
      <c r="S818" s="124">
        <v>40</v>
      </c>
      <c r="T818" s="68">
        <f>Q818/S818</f>
        <v>1</v>
      </c>
      <c r="U818" s="124">
        <v>10</v>
      </c>
      <c r="V818" s="284">
        <v>0.92500000000000004</v>
      </c>
      <c r="W818" s="124">
        <v>0</v>
      </c>
      <c r="X818" s="124">
        <v>2</v>
      </c>
      <c r="Y818" s="68">
        <f t="shared" si="202"/>
        <v>0</v>
      </c>
      <c r="Z818" s="124">
        <v>3</v>
      </c>
      <c r="AA818" s="284">
        <v>0.92500000000000004</v>
      </c>
    </row>
    <row r="819" spans="9:27">
      <c r="I819" s="57" t="str">
        <f t="shared" si="203"/>
        <v>Community ConnectionsTF-CBTJun-13</v>
      </c>
      <c r="J819" s="204" t="str">
        <f t="shared" si="201"/>
        <v>Community ConnectionsTF-CBT41426</v>
      </c>
      <c r="K819" s="57" t="s">
        <v>320</v>
      </c>
      <c r="L819" s="73">
        <v>41426</v>
      </c>
      <c r="M819" s="124"/>
      <c r="N819" s="124"/>
      <c r="O819" s="68"/>
      <c r="P819" s="124"/>
      <c r="Q819" s="124"/>
      <c r="R819" s="68"/>
      <c r="S819" s="124">
        <v>20</v>
      </c>
      <c r="T819" s="68">
        <f>Q819/S819</f>
        <v>0</v>
      </c>
      <c r="U819" s="124"/>
      <c r="V819" s="284"/>
      <c r="W819" s="124"/>
      <c r="X819" s="124"/>
      <c r="Y819" s="68">
        <v>0</v>
      </c>
      <c r="Z819" s="124"/>
      <c r="AA819" s="284"/>
    </row>
    <row r="820" spans="9:27">
      <c r="I820" s="57" t="str">
        <f t="shared" si="203"/>
        <v>Community ConnectionsTIPJun-13</v>
      </c>
      <c r="J820" s="204" t="str">
        <f t="shared" si="201"/>
        <v>Community ConnectionsTIP41426</v>
      </c>
      <c r="K820" s="57" t="s">
        <v>322</v>
      </c>
      <c r="L820" s="73">
        <v>41426</v>
      </c>
      <c r="M820" s="124"/>
      <c r="N820" s="124"/>
      <c r="O820" s="68" t="e">
        <f>M820/N820</f>
        <v>#DIV/0!</v>
      </c>
      <c r="P820" s="124"/>
      <c r="Q820" s="124"/>
      <c r="R820" s="68" t="e">
        <f>P820/Q820</f>
        <v>#DIV/0!</v>
      </c>
      <c r="S820" s="124"/>
      <c r="T820" s="68" t="e">
        <f>Q820/S820</f>
        <v>#DIV/0!</v>
      </c>
      <c r="U820" s="124"/>
      <c r="V820" s="284"/>
      <c r="W820" s="124"/>
      <c r="X820" s="124"/>
      <c r="Y820" s="68" t="e">
        <f>W820/X820</f>
        <v>#DIV/0!</v>
      </c>
      <c r="Z820" s="124"/>
      <c r="AA820" s="284"/>
    </row>
    <row r="821" spans="9:27">
      <c r="I821" s="57" t="str">
        <f t="shared" si="203"/>
        <v>Federal CityA-CRAJun-13</v>
      </c>
      <c r="J821" s="76" t="str">
        <f t="shared" si="201"/>
        <v>Federal CityA-CRA41426</v>
      </c>
      <c r="K821" s="57" t="s">
        <v>360</v>
      </c>
      <c r="L821" s="73">
        <v>41426</v>
      </c>
      <c r="M821" s="124"/>
      <c r="N821" s="124"/>
      <c r="O821" s="68"/>
      <c r="P821" s="124"/>
      <c r="Q821" s="124"/>
      <c r="R821" s="68"/>
      <c r="S821" s="124"/>
      <c r="T821" s="68"/>
      <c r="U821" s="124"/>
      <c r="V821" s="284"/>
      <c r="W821" s="124"/>
      <c r="X821" s="124"/>
      <c r="Y821" s="68" t="e">
        <f>W821/X821</f>
        <v>#DIV/0!</v>
      </c>
      <c r="Z821" s="124"/>
      <c r="AA821" s="284"/>
    </row>
    <row r="822" spans="9:27">
      <c r="I822" s="57" t="str">
        <f t="shared" si="203"/>
        <v>Federal CityAllJun-13</v>
      </c>
      <c r="J822" s="76" t="str">
        <f t="shared" si="201"/>
        <v>Federal CityAll41426</v>
      </c>
      <c r="K822" s="57" t="s">
        <v>359</v>
      </c>
      <c r="L822" s="73">
        <v>41426</v>
      </c>
      <c r="M822" s="124"/>
      <c r="N822" s="124"/>
      <c r="O822" s="68"/>
      <c r="P822" s="124"/>
      <c r="Q822" s="124"/>
      <c r="R822" s="68"/>
      <c r="S822" s="124"/>
      <c r="T822" s="68"/>
      <c r="U822" s="124"/>
      <c r="V822" s="284"/>
      <c r="W822" s="124"/>
      <c r="X822" s="124"/>
      <c r="Y822" s="68" t="e">
        <f>W822/X822</f>
        <v>#DIV/0!</v>
      </c>
      <c r="Z822" s="124"/>
      <c r="AA822" s="284"/>
    </row>
    <row r="823" spans="9:27">
      <c r="I823" s="57" t="str">
        <f t="shared" si="203"/>
        <v>First Home CareAllJun-13</v>
      </c>
      <c r="J823" s="76" t="str">
        <f t="shared" si="201"/>
        <v>First Home CareAll41426</v>
      </c>
      <c r="K823" s="57" t="s">
        <v>323</v>
      </c>
      <c r="L823" s="73">
        <v>41426</v>
      </c>
      <c r="M823" s="124">
        <v>4</v>
      </c>
      <c r="N823" s="124">
        <v>5</v>
      </c>
      <c r="O823" s="68">
        <f>M823/N823</f>
        <v>0.8</v>
      </c>
      <c r="P823" s="124">
        <v>26</v>
      </c>
      <c r="Q823" s="124">
        <v>35</v>
      </c>
      <c r="R823" s="68">
        <f>P823/Q823</f>
        <v>0.74285714285714288</v>
      </c>
      <c r="S823" s="124">
        <v>72.5</v>
      </c>
      <c r="T823" s="68">
        <f>Q823/S823</f>
        <v>0.48275862068965519</v>
      </c>
      <c r="U823" s="124"/>
      <c r="V823" s="284"/>
      <c r="W823" s="124">
        <v>8</v>
      </c>
      <c r="X823" s="124">
        <v>9</v>
      </c>
      <c r="Y823" s="68">
        <f>W823/X823</f>
        <v>0.88888888888888884</v>
      </c>
      <c r="Z823" s="260"/>
      <c r="AA823" s="284">
        <v>1.4000000000000001</v>
      </c>
    </row>
    <row r="824" spans="9:27">
      <c r="I824" s="57" t="str">
        <f t="shared" si="203"/>
        <v>First Home CareFFTJun-13</v>
      </c>
      <c r="J824" s="76" t="str">
        <f t="shared" si="201"/>
        <v>First Home CareFFT41426</v>
      </c>
      <c r="K824" s="57" t="s">
        <v>325</v>
      </c>
      <c r="L824" s="73">
        <v>41426</v>
      </c>
      <c r="M824" s="124">
        <v>4</v>
      </c>
      <c r="N824" s="124">
        <v>5</v>
      </c>
      <c r="O824" s="68">
        <f>M824/N824</f>
        <v>0.8</v>
      </c>
      <c r="P824" s="124">
        <v>26</v>
      </c>
      <c r="Q824" s="124">
        <v>35</v>
      </c>
      <c r="R824" s="68">
        <f>P824/Q824</f>
        <v>0.74285714285714288</v>
      </c>
      <c r="S824" s="124">
        <v>45</v>
      </c>
      <c r="T824" s="68">
        <f>Q824/S824</f>
        <v>0.77777777777777779</v>
      </c>
      <c r="U824" s="258">
        <v>19</v>
      </c>
      <c r="V824" s="284">
        <v>1.05</v>
      </c>
      <c r="W824" s="124">
        <v>8</v>
      </c>
      <c r="X824" s="124">
        <v>9</v>
      </c>
      <c r="Y824" s="68">
        <f>W824/X824</f>
        <v>0.88888888888888884</v>
      </c>
      <c r="Z824" s="124">
        <v>7</v>
      </c>
      <c r="AA824" s="284">
        <v>1.05</v>
      </c>
    </row>
    <row r="825" spans="9:27">
      <c r="I825" s="57" t="str">
        <f t="shared" si="203"/>
        <v>First Home CareTF-CBTJun-13</v>
      </c>
      <c r="J825" s="76" t="str">
        <f t="shared" si="201"/>
        <v>First Home CareTF-CBT41426</v>
      </c>
      <c r="K825" s="57" t="s">
        <v>324</v>
      </c>
      <c r="L825" s="73">
        <v>41426</v>
      </c>
      <c r="M825" s="124"/>
      <c r="N825" s="124"/>
      <c r="O825" s="68"/>
      <c r="P825" s="124"/>
      <c r="Q825" s="124"/>
      <c r="R825" s="68"/>
      <c r="S825" s="124">
        <v>27.5</v>
      </c>
      <c r="T825" s="68">
        <f>Q825/S825</f>
        <v>0</v>
      </c>
      <c r="U825" s="124"/>
      <c r="V825" s="284"/>
      <c r="W825" s="124"/>
      <c r="X825" s="124"/>
      <c r="Y825" s="68"/>
      <c r="Z825" s="124"/>
      <c r="AA825" s="284"/>
    </row>
    <row r="826" spans="9:27">
      <c r="I826" s="57" t="str">
        <f t="shared" si="203"/>
        <v>First Home CareTIPJun-13</v>
      </c>
      <c r="J826" s="76" t="str">
        <f t="shared" si="201"/>
        <v>First Home CareTIP41426</v>
      </c>
      <c r="K826" s="57" t="s">
        <v>330</v>
      </c>
      <c r="L826" s="73">
        <v>41426</v>
      </c>
      <c r="M826" s="124"/>
      <c r="N826" s="124"/>
      <c r="O826" s="68" t="e">
        <f>M826/N826</f>
        <v>#DIV/0!</v>
      </c>
      <c r="P826" s="124"/>
      <c r="Q826" s="124"/>
      <c r="R826" s="68" t="e">
        <f>P826/Q826</f>
        <v>#DIV/0!</v>
      </c>
      <c r="S826" s="124"/>
      <c r="T826" s="68" t="e">
        <f>Q826/S826</f>
        <v>#DIV/0!</v>
      </c>
      <c r="U826" s="258"/>
      <c r="V826" s="284"/>
      <c r="W826" s="124"/>
      <c r="X826" s="124"/>
      <c r="Y826" s="68" t="e">
        <f>W826/X826</f>
        <v>#DIV/0!</v>
      </c>
      <c r="Z826" s="124"/>
      <c r="AA826" s="284"/>
    </row>
    <row r="827" spans="9:27">
      <c r="I827" s="57" t="str">
        <f t="shared" si="203"/>
        <v>FPSAllJun-13</v>
      </c>
      <c r="J827" s="76" t="str">
        <f t="shared" si="201"/>
        <v>FPSAll41426</v>
      </c>
      <c r="K827" s="57" t="s">
        <v>355</v>
      </c>
      <c r="L827" s="73">
        <v>41426</v>
      </c>
      <c r="M827" s="124"/>
      <c r="N827" s="124"/>
      <c r="O827" s="68"/>
      <c r="P827" s="124"/>
      <c r="Q827" s="124"/>
      <c r="R827" s="68"/>
      <c r="S827" s="124"/>
      <c r="T827" s="68"/>
      <c r="U827" s="124"/>
      <c r="V827" s="284"/>
      <c r="W827" s="124"/>
      <c r="X827" s="124"/>
      <c r="Y827" s="68" t="e">
        <f>W827/X827</f>
        <v>#DIV/0!</v>
      </c>
      <c r="Z827" s="124"/>
      <c r="AA827" s="284"/>
    </row>
    <row r="828" spans="9:27">
      <c r="I828" s="57" t="str">
        <f t="shared" si="203"/>
        <v>FPSTIPJun-13</v>
      </c>
      <c r="J828" s="76" t="str">
        <f t="shared" si="201"/>
        <v>FPSTIP41426</v>
      </c>
      <c r="K828" s="57" t="s">
        <v>356</v>
      </c>
      <c r="L828" s="73">
        <v>41426</v>
      </c>
      <c r="M828" s="124"/>
      <c r="N828" s="124"/>
      <c r="O828" s="68"/>
      <c r="P828" s="124"/>
      <c r="Q828" s="124"/>
      <c r="R828" s="68"/>
      <c r="S828" s="124"/>
      <c r="T828" s="68"/>
      <c r="U828" s="124"/>
      <c r="V828" s="284"/>
      <c r="W828" s="124"/>
      <c r="X828" s="124"/>
      <c r="Y828" s="68" t="e">
        <f>W828/X828</f>
        <v>#DIV/0!</v>
      </c>
      <c r="Z828" s="124"/>
      <c r="AA828" s="284"/>
    </row>
    <row r="829" spans="9:27">
      <c r="I829" s="57" t="str">
        <f t="shared" si="203"/>
        <v>HillcrestA-CRAJun-13</v>
      </c>
      <c r="J829" s="76" t="str">
        <f t="shared" si="201"/>
        <v>HillcrestA-CRA41426</v>
      </c>
      <c r="K829" s="57" t="s">
        <v>336</v>
      </c>
      <c r="L829" s="73">
        <v>41426</v>
      </c>
      <c r="M829" s="124"/>
      <c r="N829" s="124"/>
      <c r="O829" s="68" t="e">
        <f>M829/N829</f>
        <v>#DIV/0!</v>
      </c>
      <c r="P829" s="124"/>
      <c r="Q829" s="124"/>
      <c r="R829" s="68" t="e">
        <f>P829/Q829</f>
        <v>#DIV/0!</v>
      </c>
      <c r="S829" s="124"/>
      <c r="T829" s="68" t="e">
        <f>Q829/S829</f>
        <v>#DIV/0!</v>
      </c>
      <c r="U829" s="124">
        <v>0</v>
      </c>
      <c r="V829" s="284"/>
      <c r="W829" s="124"/>
      <c r="X829" s="124"/>
      <c r="Y829" s="68" t="e">
        <f>W829/X829</f>
        <v>#DIV/0!</v>
      </c>
      <c r="Z829" s="124"/>
      <c r="AA829" s="284"/>
    </row>
    <row r="830" spans="9:27">
      <c r="I830" s="57" t="str">
        <f t="shared" si="203"/>
        <v>HillcrestAllJun-13</v>
      </c>
      <c r="J830" s="76" t="str">
        <f t="shared" si="201"/>
        <v>HillcrestAll41426</v>
      </c>
      <c r="K830" s="57" t="s">
        <v>331</v>
      </c>
      <c r="L830" s="73">
        <v>41426</v>
      </c>
      <c r="M830" s="124">
        <v>7</v>
      </c>
      <c r="N830" s="124">
        <v>7</v>
      </c>
      <c r="O830" s="68">
        <f>M830/N830</f>
        <v>1</v>
      </c>
      <c r="P830" s="124">
        <v>23</v>
      </c>
      <c r="Q830" s="124">
        <v>52</v>
      </c>
      <c r="R830" s="68">
        <f>P830/Q830</f>
        <v>0.44230769230769229</v>
      </c>
      <c r="S830" s="124">
        <v>62</v>
      </c>
      <c r="T830" s="68">
        <f>Q830/S830</f>
        <v>0.83870967741935487</v>
      </c>
      <c r="U830" s="124">
        <v>17</v>
      </c>
      <c r="V830" s="284"/>
      <c r="W830" s="124">
        <v>3</v>
      </c>
      <c r="X830" s="124">
        <v>3</v>
      </c>
      <c r="Y830" s="68">
        <f>W830/X830</f>
        <v>1</v>
      </c>
      <c r="Z830" s="124">
        <v>6</v>
      </c>
      <c r="AA830" s="284">
        <v>0.81904761904761902</v>
      </c>
    </row>
    <row r="831" spans="9:27">
      <c r="I831" s="57" t="str">
        <f t="shared" si="203"/>
        <v>HillcrestCPP-FVJun-13</v>
      </c>
      <c r="J831" s="76" t="str">
        <f t="shared" si="201"/>
        <v>HillcrestCPP-FV41426</v>
      </c>
      <c r="K831" s="57" t="s">
        <v>334</v>
      </c>
      <c r="L831" s="73">
        <v>41426</v>
      </c>
      <c r="M831" s="124"/>
      <c r="N831" s="124"/>
      <c r="O831" s="68"/>
      <c r="P831" s="124"/>
      <c r="Q831" s="124"/>
      <c r="R831" s="68"/>
      <c r="S831" s="124"/>
      <c r="T831" s="68"/>
      <c r="U831" s="124"/>
      <c r="V831" s="284"/>
      <c r="W831" s="124"/>
      <c r="X831" s="124"/>
      <c r="Y831" s="68"/>
      <c r="Z831" s="124"/>
      <c r="AA831" s="284"/>
    </row>
    <row r="832" spans="9:27">
      <c r="I832" s="57" t="str">
        <f t="shared" si="203"/>
        <v>HillcrestFFTJun-13</v>
      </c>
      <c r="J832" s="76" t="str">
        <f t="shared" si="201"/>
        <v>HillcrestFFT41426</v>
      </c>
      <c r="K832" s="57" t="s">
        <v>335</v>
      </c>
      <c r="L832" s="73">
        <v>41426</v>
      </c>
      <c r="M832" s="124">
        <v>4</v>
      </c>
      <c r="N832" s="124">
        <v>4</v>
      </c>
      <c r="O832" s="68">
        <f>M832/N832</f>
        <v>1</v>
      </c>
      <c r="P832" s="124">
        <v>23</v>
      </c>
      <c r="Q832" s="124">
        <v>35</v>
      </c>
      <c r="R832" s="68">
        <f>P832/Q832</f>
        <v>0.65714285714285714</v>
      </c>
      <c r="S832" s="124">
        <v>35</v>
      </c>
      <c r="T832" s="68">
        <f>Q832/S832</f>
        <v>1</v>
      </c>
      <c r="U832" s="124">
        <v>17</v>
      </c>
      <c r="V832" s="284">
        <v>1.075</v>
      </c>
      <c r="W832" s="124">
        <v>3</v>
      </c>
      <c r="X832" s="124">
        <v>3</v>
      </c>
      <c r="Y832" s="68">
        <f>W832/X832</f>
        <v>1</v>
      </c>
      <c r="Z832" s="124">
        <v>6</v>
      </c>
      <c r="AA832" s="284">
        <v>1.075</v>
      </c>
    </row>
    <row r="833" spans="9:27">
      <c r="I833" s="57" t="str">
        <f t="shared" si="203"/>
        <v>HillcrestTF-CBTJun-13</v>
      </c>
      <c r="J833" s="76" t="str">
        <f t="shared" si="201"/>
        <v>HillcrestTF-CBT41426</v>
      </c>
      <c r="K833" s="57" t="s">
        <v>332</v>
      </c>
      <c r="L833" s="73">
        <v>41426</v>
      </c>
      <c r="M833" s="124">
        <v>3</v>
      </c>
      <c r="N833" s="124">
        <v>3</v>
      </c>
      <c r="O833" s="68">
        <f>M833/N833</f>
        <v>1</v>
      </c>
      <c r="P833" s="124"/>
      <c r="Q833" s="124">
        <v>17</v>
      </c>
      <c r="R833" s="68">
        <f>P833/Q833</f>
        <v>0</v>
      </c>
      <c r="S833" s="124">
        <v>27</v>
      </c>
      <c r="T833" s="68">
        <f>Q833/S833</f>
        <v>0.62962962962962965</v>
      </c>
      <c r="U833" s="124"/>
      <c r="V833" s="284"/>
      <c r="W833" s="124"/>
      <c r="X833" s="124"/>
      <c r="Y833" s="68" t="e">
        <f>W833/X833</f>
        <v>#DIV/0!</v>
      </c>
      <c r="Z833" s="124"/>
      <c r="AA833" s="284"/>
    </row>
    <row r="834" spans="9:27">
      <c r="I834" s="57" t="str">
        <f t="shared" si="203"/>
        <v>LAYCA-CRAJun-13</v>
      </c>
      <c r="J834" s="76" t="str">
        <f t="shared" si="201"/>
        <v>LAYCA-CRA41426</v>
      </c>
      <c r="K834" s="57" t="s">
        <v>339</v>
      </c>
      <c r="L834" s="73">
        <v>41426</v>
      </c>
      <c r="M834" s="124"/>
      <c r="N834" s="124"/>
      <c r="O834" s="68"/>
      <c r="P834" s="124"/>
      <c r="Q834" s="124"/>
      <c r="R834" s="68"/>
      <c r="S834" s="124"/>
      <c r="T834" s="68"/>
      <c r="U834" s="124"/>
      <c r="V834" s="284"/>
      <c r="W834" s="124">
        <v>0</v>
      </c>
      <c r="X834" s="124">
        <v>0</v>
      </c>
      <c r="Y834" s="68"/>
      <c r="Z834" s="124"/>
      <c r="AA834" s="284"/>
    </row>
    <row r="835" spans="9:27">
      <c r="I835" s="57" t="str">
        <f t="shared" si="203"/>
        <v>LAYCAllJun-13</v>
      </c>
      <c r="J835" s="76" t="str">
        <f t="shared" si="201"/>
        <v>LAYCAll41426</v>
      </c>
      <c r="K835" s="57" t="s">
        <v>337</v>
      </c>
      <c r="L835" s="73">
        <v>41426</v>
      </c>
      <c r="M835" s="124">
        <v>0</v>
      </c>
      <c r="N835" s="124">
        <v>0</v>
      </c>
      <c r="O835" s="68" t="e">
        <f>M835/N835</f>
        <v>#DIV/0!</v>
      </c>
      <c r="P835" s="124">
        <v>0</v>
      </c>
      <c r="Q835" s="124">
        <v>0</v>
      </c>
      <c r="R835" s="68" t="e">
        <f>P835/Q835</f>
        <v>#DIV/0!</v>
      </c>
      <c r="S835" s="124">
        <v>0</v>
      </c>
      <c r="T835" s="68" t="e">
        <f>Q835/S835</f>
        <v>#DIV/0!</v>
      </c>
      <c r="U835" s="124">
        <v>0</v>
      </c>
      <c r="V835" s="284"/>
      <c r="W835" s="124">
        <v>0</v>
      </c>
      <c r="X835" s="124">
        <v>0</v>
      </c>
      <c r="Y835" s="68" t="e">
        <f>W835/X835</f>
        <v>#DIV/0!</v>
      </c>
      <c r="Z835" s="124">
        <v>0</v>
      </c>
      <c r="AA835" s="284"/>
    </row>
    <row r="836" spans="9:27">
      <c r="I836" s="57" t="str">
        <f t="shared" si="203"/>
        <v>LAYCCPPJun-13</v>
      </c>
      <c r="J836" s="76" t="str">
        <f t="shared" si="201"/>
        <v>LAYCCPP41426</v>
      </c>
      <c r="K836" s="57" t="s">
        <v>338</v>
      </c>
      <c r="L836" s="73">
        <v>41426</v>
      </c>
      <c r="M836" s="124"/>
      <c r="N836" s="124"/>
      <c r="O836" s="68"/>
      <c r="P836" s="124"/>
      <c r="Q836" s="124"/>
      <c r="R836" s="68"/>
      <c r="S836" s="124"/>
      <c r="T836" s="68"/>
      <c r="U836" s="124"/>
      <c r="V836" s="284"/>
      <c r="W836" s="124">
        <v>0</v>
      </c>
      <c r="X836" s="124">
        <v>0</v>
      </c>
      <c r="Y836" s="68"/>
      <c r="Z836" s="124"/>
      <c r="AA836" s="284"/>
    </row>
    <row r="837" spans="9:27">
      <c r="I837" s="57" t="str">
        <f t="shared" si="203"/>
        <v>LESAllJun-13</v>
      </c>
      <c r="J837" s="76" t="str">
        <f t="shared" si="201"/>
        <v>LESAll41426</v>
      </c>
      <c r="K837" s="57" t="s">
        <v>357</v>
      </c>
      <c r="L837" s="73">
        <v>41426</v>
      </c>
      <c r="M837" s="124"/>
      <c r="N837" s="124"/>
      <c r="O837" s="68"/>
      <c r="P837" s="124"/>
      <c r="Q837" s="124"/>
      <c r="R837" s="68"/>
      <c r="S837" s="124"/>
      <c r="T837" s="68"/>
      <c r="U837" s="124"/>
      <c r="V837" s="284"/>
      <c r="W837" s="124"/>
      <c r="X837" s="124"/>
      <c r="Y837" s="68" t="e">
        <f t="shared" ref="Y837:Y842" si="204">W837/X837</f>
        <v>#DIV/0!</v>
      </c>
      <c r="Z837" s="124"/>
      <c r="AA837" s="284"/>
    </row>
    <row r="838" spans="9:27">
      <c r="I838" s="57" t="str">
        <f t="shared" si="203"/>
        <v>LESTIPJun-13</v>
      </c>
      <c r="J838" s="76" t="str">
        <f t="shared" si="201"/>
        <v>LESTIP41426</v>
      </c>
      <c r="K838" s="57" t="s">
        <v>358</v>
      </c>
      <c r="L838" s="73">
        <v>41426</v>
      </c>
      <c r="M838" s="124"/>
      <c r="N838" s="124"/>
      <c r="O838" s="68"/>
      <c r="P838" s="124"/>
      <c r="Q838" s="124"/>
      <c r="R838" s="68"/>
      <c r="S838" s="124"/>
      <c r="T838" s="68"/>
      <c r="U838" s="124"/>
      <c r="V838" s="284"/>
      <c r="W838" s="124"/>
      <c r="X838" s="124"/>
      <c r="Y838" s="68" t="e">
        <f t="shared" si="204"/>
        <v>#DIV/0!</v>
      </c>
      <c r="Z838" s="124"/>
      <c r="AA838" s="284"/>
    </row>
    <row r="839" spans="9:27">
      <c r="I839" s="57" t="str">
        <f t="shared" si="203"/>
        <v>Marys CenterAllJun-13</v>
      </c>
      <c r="J839" s="76" t="str">
        <f t="shared" si="201"/>
        <v>Marys CenterAll41426</v>
      </c>
      <c r="K839" s="57" t="s">
        <v>341</v>
      </c>
      <c r="L839" s="73">
        <v>41426</v>
      </c>
      <c r="M839" s="124"/>
      <c r="N839" s="124"/>
      <c r="O839" s="68"/>
      <c r="P839" s="124">
        <v>5</v>
      </c>
      <c r="Q839" s="124"/>
      <c r="R839" s="68"/>
      <c r="S839" s="124"/>
      <c r="T839" s="68"/>
      <c r="U839" s="124">
        <v>5</v>
      </c>
      <c r="V839" s="284"/>
      <c r="W839" s="124">
        <v>2</v>
      </c>
      <c r="X839" s="124">
        <v>4</v>
      </c>
      <c r="Y839" s="68">
        <f t="shared" si="204"/>
        <v>0.5</v>
      </c>
      <c r="Z839" s="124">
        <v>0</v>
      </c>
      <c r="AA839" s="284"/>
    </row>
    <row r="840" spans="9:27">
      <c r="I840" s="57" t="str">
        <f t="shared" si="203"/>
        <v>Marys CenterPCITJun-13</v>
      </c>
      <c r="J840" s="76" t="str">
        <f t="shared" si="201"/>
        <v>Marys CenterPCIT41426</v>
      </c>
      <c r="K840" s="57" t="s">
        <v>340</v>
      </c>
      <c r="L840" s="73">
        <v>41426</v>
      </c>
      <c r="M840" s="124"/>
      <c r="N840" s="124"/>
      <c r="O840" s="68"/>
      <c r="P840" s="124">
        <v>5</v>
      </c>
      <c r="Q840" s="124"/>
      <c r="R840" s="68"/>
      <c r="S840" s="124"/>
      <c r="T840" s="68"/>
      <c r="U840" s="124">
        <v>5</v>
      </c>
      <c r="V840" s="284"/>
      <c r="W840" s="124">
        <v>2</v>
      </c>
      <c r="X840" s="124">
        <v>4</v>
      </c>
      <c r="Y840" s="68">
        <f t="shared" si="204"/>
        <v>0.5</v>
      </c>
      <c r="Z840" s="124">
        <v>0</v>
      </c>
      <c r="AA840" s="284"/>
    </row>
    <row r="841" spans="9:27">
      <c r="I841" s="57" t="str">
        <f t="shared" si="203"/>
        <v>MBI HSAllJun-13</v>
      </c>
      <c r="J841" s="76" t="str">
        <f t="shared" si="201"/>
        <v>MBI HSAll41426</v>
      </c>
      <c r="K841" s="57" t="s">
        <v>364</v>
      </c>
      <c r="L841" s="73">
        <v>41426</v>
      </c>
      <c r="M841" s="124"/>
      <c r="N841" s="124"/>
      <c r="O841" s="68"/>
      <c r="P841" s="124"/>
      <c r="Q841" s="124"/>
      <c r="R841" s="68"/>
      <c r="S841" s="124"/>
      <c r="T841" s="68"/>
      <c r="U841" s="124"/>
      <c r="V841" s="284"/>
      <c r="W841" s="124"/>
      <c r="X841" s="124"/>
      <c r="Y841" s="68" t="e">
        <f t="shared" si="204"/>
        <v>#DIV/0!</v>
      </c>
      <c r="Z841" s="124"/>
      <c r="AA841" s="284"/>
    </row>
    <row r="842" spans="9:27">
      <c r="I842" s="57" t="str">
        <f t="shared" si="203"/>
        <v>MBI HSTIPJun-13</v>
      </c>
      <c r="J842" s="76" t="str">
        <f t="shared" si="201"/>
        <v>MBI HSTIP41426</v>
      </c>
      <c r="K842" s="57" t="s">
        <v>363</v>
      </c>
      <c r="L842" s="73">
        <v>41426</v>
      </c>
      <c r="M842" s="124"/>
      <c r="N842" s="124"/>
      <c r="O842" s="68"/>
      <c r="P842" s="124"/>
      <c r="Q842" s="124"/>
      <c r="R842" s="68"/>
      <c r="S842" s="124"/>
      <c r="T842" s="68"/>
      <c r="U842" s="124"/>
      <c r="V842" s="284"/>
      <c r="W842" s="124"/>
      <c r="X842" s="124"/>
      <c r="Y842" s="68" t="e">
        <f t="shared" si="204"/>
        <v>#DIV/0!</v>
      </c>
      <c r="Z842" s="124"/>
      <c r="AA842" s="284"/>
    </row>
    <row r="843" spans="9:27">
      <c r="I843" s="57" t="str">
        <f t="shared" si="203"/>
        <v>MD Family ResourcesAllJun-13</v>
      </c>
      <c r="J843" s="76" t="str">
        <f t="shared" si="201"/>
        <v>MD Family ResourcesAll41426</v>
      </c>
      <c r="K843" s="57" t="s">
        <v>510</v>
      </c>
      <c r="L843" s="73">
        <v>41426</v>
      </c>
      <c r="M843" s="124"/>
      <c r="N843" s="124"/>
      <c r="O843" s="68"/>
      <c r="P843" s="124"/>
      <c r="Q843" s="124"/>
      <c r="R843" s="68"/>
      <c r="S843" s="124"/>
      <c r="T843" s="68"/>
      <c r="U843" s="124"/>
      <c r="V843" s="284"/>
      <c r="W843" s="124"/>
      <c r="X843" s="124"/>
      <c r="Y843" s="68"/>
      <c r="Z843" s="124"/>
      <c r="AA843" s="284"/>
    </row>
    <row r="844" spans="9:27">
      <c r="I844" s="57" t="str">
        <f t="shared" si="203"/>
        <v>MD Family ResourcesTF-CBTJun-13</v>
      </c>
      <c r="J844" s="76" t="str">
        <f t="shared" si="201"/>
        <v>MD Family ResourcesTF-CBT41426</v>
      </c>
      <c r="K844" s="57" t="s">
        <v>509</v>
      </c>
      <c r="L844" s="73">
        <v>41426</v>
      </c>
      <c r="M844" s="124"/>
      <c r="N844" s="124"/>
      <c r="O844" s="68"/>
      <c r="P844" s="124"/>
      <c r="Q844" s="124"/>
      <c r="R844" s="68"/>
      <c r="S844" s="124"/>
      <c r="T844" s="68"/>
      <c r="U844" s="124"/>
      <c r="V844" s="284"/>
      <c r="W844" s="124"/>
      <c r="X844" s="124"/>
      <c r="Y844" s="68"/>
      <c r="Z844" s="124"/>
      <c r="AA844" s="284"/>
    </row>
    <row r="845" spans="9:27">
      <c r="I845" s="57" t="str">
        <f t="shared" si="203"/>
        <v>PASSAllJun-13</v>
      </c>
      <c r="J845" s="76" t="str">
        <f t="shared" si="201"/>
        <v>PASSAll41426</v>
      </c>
      <c r="K845" s="57" t="s">
        <v>342</v>
      </c>
      <c r="L845" s="73">
        <v>41426</v>
      </c>
      <c r="M845" s="124">
        <v>4</v>
      </c>
      <c r="N845" s="124">
        <v>5</v>
      </c>
      <c r="O845" s="68">
        <f>M845/N845</f>
        <v>0.8</v>
      </c>
      <c r="P845" s="124">
        <v>13</v>
      </c>
      <c r="Q845" s="124">
        <v>29</v>
      </c>
      <c r="R845" s="68">
        <f>P845/Q845</f>
        <v>0.44827586206896552</v>
      </c>
      <c r="S845" s="124">
        <v>29</v>
      </c>
      <c r="T845" s="68">
        <f>Q845/S845</f>
        <v>1</v>
      </c>
      <c r="U845" s="124">
        <v>8</v>
      </c>
      <c r="V845" s="284"/>
      <c r="W845" s="124">
        <v>3</v>
      </c>
      <c r="X845" s="124">
        <v>4</v>
      </c>
      <c r="Y845" s="68">
        <f>W845/X845</f>
        <v>0.75</v>
      </c>
      <c r="Z845" s="124">
        <v>8</v>
      </c>
      <c r="AA845" s="284">
        <v>1</v>
      </c>
    </row>
    <row r="846" spans="9:27">
      <c r="I846" s="57" t="str">
        <f t="shared" si="203"/>
        <v>PASSFFTJun-13</v>
      </c>
      <c r="J846" s="76" t="str">
        <f t="shared" si="201"/>
        <v>PASSFFT41426</v>
      </c>
      <c r="K846" s="57" t="s">
        <v>343</v>
      </c>
      <c r="L846" s="73">
        <v>41426</v>
      </c>
      <c r="M846" s="124">
        <v>4</v>
      </c>
      <c r="N846" s="124">
        <v>5</v>
      </c>
      <c r="O846" s="68">
        <f>M846/N846</f>
        <v>0.8</v>
      </c>
      <c r="P846" s="124">
        <v>13</v>
      </c>
      <c r="Q846" s="124">
        <v>29</v>
      </c>
      <c r="R846" s="68">
        <f>P846/Q846</f>
        <v>0.44827586206896552</v>
      </c>
      <c r="S846" s="124">
        <v>29</v>
      </c>
      <c r="T846" s="68">
        <f>Q846/S846</f>
        <v>1</v>
      </c>
      <c r="U846" s="124">
        <v>8</v>
      </c>
      <c r="V846" s="284">
        <v>0.75</v>
      </c>
      <c r="W846" s="124">
        <v>3</v>
      </c>
      <c r="X846" s="124">
        <v>4</v>
      </c>
      <c r="Y846" s="68">
        <f>W846/X846</f>
        <v>0.75</v>
      </c>
      <c r="Z846" s="124">
        <v>8</v>
      </c>
      <c r="AA846" s="284">
        <v>0.75</v>
      </c>
    </row>
    <row r="847" spans="9:27">
      <c r="I847" s="57" t="str">
        <f t="shared" si="203"/>
        <v>PASSTIPJun-13</v>
      </c>
      <c r="J847" s="76" t="str">
        <f t="shared" si="201"/>
        <v>PASSTIP41426</v>
      </c>
      <c r="K847" s="57" t="s">
        <v>344</v>
      </c>
      <c r="L847" s="73">
        <v>41426</v>
      </c>
      <c r="M847" s="124"/>
      <c r="N847" s="124"/>
      <c r="O847" s="68" t="e">
        <f>M847/N847</f>
        <v>#DIV/0!</v>
      </c>
      <c r="P847" s="124"/>
      <c r="Q847" s="124"/>
      <c r="R847" s="68" t="e">
        <f>P847/Q847</f>
        <v>#DIV/0!</v>
      </c>
      <c r="S847" s="124"/>
      <c r="T847" s="68" t="e">
        <f>Q847/S847</f>
        <v>#DIV/0!</v>
      </c>
      <c r="U847" s="124"/>
      <c r="V847" s="284"/>
      <c r="W847" s="124"/>
      <c r="X847" s="124"/>
      <c r="Y847" s="68" t="e">
        <f>W847/X847</f>
        <v>#DIV/0!</v>
      </c>
      <c r="Z847" s="124"/>
      <c r="AA847" s="284"/>
    </row>
    <row r="848" spans="9:27">
      <c r="I848" s="57" t="str">
        <f t="shared" si="203"/>
        <v>PIECEAllJun-13</v>
      </c>
      <c r="J848" s="76" t="str">
        <f t="shared" si="201"/>
        <v>PIECEAll41426</v>
      </c>
      <c r="K848" s="57" t="s">
        <v>345</v>
      </c>
      <c r="L848" s="73">
        <v>41426</v>
      </c>
      <c r="M848" s="124">
        <v>0</v>
      </c>
      <c r="N848" s="124">
        <v>0</v>
      </c>
      <c r="O848" s="68"/>
      <c r="P848" s="124">
        <v>2</v>
      </c>
      <c r="Q848" s="124">
        <v>0</v>
      </c>
      <c r="R848" s="68"/>
      <c r="S848" s="124">
        <v>0</v>
      </c>
      <c r="T848" s="68"/>
      <c r="U848" s="124"/>
      <c r="V848" s="284"/>
      <c r="W848" s="124">
        <v>3</v>
      </c>
      <c r="X848" s="124">
        <v>4</v>
      </c>
      <c r="Y848" s="68">
        <f>W848/X848</f>
        <v>0.75</v>
      </c>
      <c r="Z848" s="124"/>
      <c r="AA848" s="284"/>
    </row>
    <row r="849" spans="9:27">
      <c r="I849" s="57" t="str">
        <f t="shared" si="203"/>
        <v>PIECECPP-FVJun-13</v>
      </c>
      <c r="J849" s="76" t="str">
        <f t="shared" si="201"/>
        <v>PIECECPP-FV41426</v>
      </c>
      <c r="K849" s="57" t="s">
        <v>346</v>
      </c>
      <c r="L849" s="73">
        <v>41426</v>
      </c>
      <c r="M849" s="124"/>
      <c r="N849" s="124"/>
      <c r="O849" s="68"/>
      <c r="P849" s="124"/>
      <c r="Q849" s="124"/>
      <c r="R849" s="68"/>
      <c r="S849" s="124"/>
      <c r="T849" s="68"/>
      <c r="U849" s="124"/>
      <c r="V849" s="284"/>
      <c r="W849" s="124"/>
      <c r="X849" s="124"/>
      <c r="Y849" s="68"/>
      <c r="Z849" s="124"/>
      <c r="AA849" s="284"/>
    </row>
    <row r="850" spans="9:27">
      <c r="I850" s="57" t="str">
        <f t="shared" si="203"/>
        <v>PIECEPCITJun-13</v>
      </c>
      <c r="J850" s="76" t="str">
        <f t="shared" si="201"/>
        <v>PIECEPCIT41426</v>
      </c>
      <c r="K850" s="57" t="s">
        <v>347</v>
      </c>
      <c r="L850" s="73">
        <v>41426</v>
      </c>
      <c r="M850" s="124"/>
      <c r="N850" s="124"/>
      <c r="O850" s="68"/>
      <c r="P850" s="124">
        <v>2</v>
      </c>
      <c r="Q850" s="124"/>
      <c r="R850" s="68"/>
      <c r="S850" s="124"/>
      <c r="T850" s="68"/>
      <c r="U850" s="124"/>
      <c r="V850" s="284"/>
      <c r="W850" s="124">
        <v>3</v>
      </c>
      <c r="X850" s="124">
        <v>4</v>
      </c>
      <c r="Y850" s="68">
        <f>W850/X850</f>
        <v>0.75</v>
      </c>
      <c r="Z850" s="124"/>
      <c r="AA850" s="284"/>
    </row>
    <row r="851" spans="9:27">
      <c r="I851" s="57" t="str">
        <f t="shared" si="203"/>
        <v>RiversideA-CRAJun-13</v>
      </c>
      <c r="J851" s="76" t="str">
        <f t="shared" si="201"/>
        <v>RiversideA-CRA41426</v>
      </c>
      <c r="K851" s="57" t="s">
        <v>361</v>
      </c>
      <c r="L851" s="73">
        <v>41426</v>
      </c>
      <c r="M851" s="124"/>
      <c r="N851" s="124"/>
      <c r="O851" s="68"/>
      <c r="P851" s="124"/>
      <c r="Q851" s="124"/>
      <c r="R851" s="68"/>
      <c r="S851" s="124"/>
      <c r="T851" s="68"/>
      <c r="U851" s="124"/>
      <c r="V851" s="284"/>
      <c r="W851" s="124"/>
      <c r="X851" s="124"/>
      <c r="Y851" s="68" t="e">
        <f>W851/X851</f>
        <v>#DIV/0!</v>
      </c>
      <c r="Z851" s="124"/>
      <c r="AA851" s="284"/>
    </row>
    <row r="852" spans="9:27">
      <c r="I852" s="57" t="str">
        <f t="shared" si="203"/>
        <v>RiversideAllJun-13</v>
      </c>
      <c r="J852" s="76" t="str">
        <f t="shared" si="201"/>
        <v>RiversideAll41426</v>
      </c>
      <c r="K852" s="57" t="s">
        <v>362</v>
      </c>
      <c r="L852" s="73">
        <v>41426</v>
      </c>
      <c r="M852" s="124"/>
      <c r="N852" s="124"/>
      <c r="O852" s="68"/>
      <c r="P852" s="124"/>
      <c r="Q852" s="124"/>
      <c r="R852" s="68"/>
      <c r="S852" s="124"/>
      <c r="T852" s="68"/>
      <c r="U852" s="124"/>
      <c r="V852" s="284"/>
      <c r="W852" s="124"/>
      <c r="X852" s="124"/>
      <c r="Y852" s="68" t="e">
        <f>W852/X852</f>
        <v>#DIV/0!</v>
      </c>
      <c r="Z852" s="124"/>
      <c r="AA852" s="284"/>
    </row>
    <row r="853" spans="9:27">
      <c r="I853" s="57" t="str">
        <f t="shared" si="203"/>
        <v>TFCCAllJun-13</v>
      </c>
      <c r="J853" s="76" t="str">
        <f t="shared" si="201"/>
        <v>TFCCAll41426</v>
      </c>
      <c r="K853" s="57" t="s">
        <v>366</v>
      </c>
      <c r="L853" s="73">
        <v>41426</v>
      </c>
      <c r="M853" s="124"/>
      <c r="N853" s="124"/>
      <c r="O853" s="68"/>
      <c r="P853" s="124"/>
      <c r="Q853" s="124"/>
      <c r="R853" s="68"/>
      <c r="S853" s="124"/>
      <c r="T853" s="68"/>
      <c r="U853" s="124"/>
      <c r="V853" s="284"/>
      <c r="W853" s="124"/>
      <c r="X853" s="124"/>
      <c r="Y853" s="68" t="e">
        <f>W853/X853</f>
        <v>#DIV/0!</v>
      </c>
      <c r="Z853" s="124"/>
      <c r="AA853" s="284"/>
    </row>
    <row r="854" spans="9:27">
      <c r="I854" s="57" t="str">
        <f t="shared" si="203"/>
        <v>TFCCTIPJun-13</v>
      </c>
      <c r="J854" s="76" t="str">
        <f t="shared" ref="J854:J917" si="205">K854&amp;L854</f>
        <v>TFCCTIP41426</v>
      </c>
      <c r="K854" s="57" t="s">
        <v>365</v>
      </c>
      <c r="L854" s="73">
        <v>41426</v>
      </c>
      <c r="M854" s="124"/>
      <c r="N854" s="124"/>
      <c r="O854" s="68"/>
      <c r="P854" s="124"/>
      <c r="Q854" s="124"/>
      <c r="R854" s="68"/>
      <c r="S854" s="124"/>
      <c r="T854" s="68"/>
      <c r="U854" s="124"/>
      <c r="V854" s="284"/>
      <c r="W854" s="124"/>
      <c r="X854" s="124"/>
      <c r="Y854" s="68" t="e">
        <f>W854/X854</f>
        <v>#DIV/0!</v>
      </c>
      <c r="Z854" s="124"/>
      <c r="AA854" s="284"/>
    </row>
    <row r="855" spans="9:27">
      <c r="I855" s="57" t="str">
        <f t="shared" si="203"/>
        <v>UniversalAllJun-13</v>
      </c>
      <c r="J855" s="76" t="str">
        <f t="shared" si="205"/>
        <v>UniversalAll41426</v>
      </c>
      <c r="K855" s="57" t="s">
        <v>348</v>
      </c>
      <c r="L855" s="73">
        <v>41426</v>
      </c>
      <c r="M855" s="124">
        <v>0</v>
      </c>
      <c r="N855" s="124">
        <v>0</v>
      </c>
      <c r="O855" s="68"/>
      <c r="P855" s="124">
        <v>0</v>
      </c>
      <c r="Q855" s="124"/>
      <c r="R855" s="68"/>
      <c r="S855" s="124">
        <v>0</v>
      </c>
      <c r="T855" s="68"/>
      <c r="U855" s="124">
        <v>7</v>
      </c>
      <c r="V855" s="284"/>
      <c r="W855" s="124"/>
      <c r="X855" s="124"/>
      <c r="Y855" s="68"/>
      <c r="Z855" s="124">
        <v>4</v>
      </c>
      <c r="AA855" s="284"/>
    </row>
    <row r="856" spans="9:27">
      <c r="I856" s="57" t="str">
        <f t="shared" si="203"/>
        <v>UniversalCPP-FVJun-13</v>
      </c>
      <c r="J856" s="76" t="str">
        <f t="shared" si="205"/>
        <v>UniversalCPP-FV41426</v>
      </c>
      <c r="K856" s="56" t="s">
        <v>350</v>
      </c>
      <c r="L856" s="73">
        <v>41426</v>
      </c>
      <c r="M856" s="124"/>
      <c r="N856" s="124"/>
      <c r="O856" s="68"/>
      <c r="P856" s="124"/>
      <c r="Q856" s="124"/>
      <c r="R856" s="68"/>
      <c r="S856" s="124"/>
      <c r="T856" s="68"/>
      <c r="U856" s="124"/>
      <c r="V856" s="284"/>
      <c r="W856" s="124"/>
      <c r="X856" s="124"/>
      <c r="Y856" s="68"/>
      <c r="Z856" s="124"/>
      <c r="AA856" s="284"/>
    </row>
    <row r="857" spans="9:27">
      <c r="I857" s="57" t="str">
        <f t="shared" si="203"/>
        <v>UniversalTF-CBTJun-13</v>
      </c>
      <c r="J857" s="76" t="str">
        <f t="shared" si="205"/>
        <v>UniversalTF-CBT41426</v>
      </c>
      <c r="K857" s="57" t="s">
        <v>349</v>
      </c>
      <c r="L857" s="73">
        <v>41426</v>
      </c>
      <c r="M857" s="124"/>
      <c r="N857" s="124"/>
      <c r="O857" s="68"/>
      <c r="P857" s="124"/>
      <c r="Q857" s="124"/>
      <c r="R857" s="68"/>
      <c r="S857" s="124"/>
      <c r="T857" s="68"/>
      <c r="U857" s="124">
        <v>7</v>
      </c>
      <c r="V857" s="284"/>
      <c r="W857" s="124">
        <v>0</v>
      </c>
      <c r="X857" s="124">
        <v>0</v>
      </c>
      <c r="Y857" s="68"/>
      <c r="Z857" s="124">
        <v>4</v>
      </c>
      <c r="AA857" s="284"/>
    </row>
    <row r="858" spans="9:27">
      <c r="I858" s="57" t="str">
        <f t="shared" si="203"/>
        <v>UniversalTIPJun-13</v>
      </c>
      <c r="J858" s="76" t="str">
        <f t="shared" si="205"/>
        <v>UniversalTIP41426</v>
      </c>
      <c r="K858" s="57" t="s">
        <v>351</v>
      </c>
      <c r="L858" s="73">
        <v>41426</v>
      </c>
      <c r="M858" s="124"/>
      <c r="N858" s="124"/>
      <c r="O858" s="68"/>
      <c r="P858" s="124"/>
      <c r="Q858" s="124"/>
      <c r="R858" s="68"/>
      <c r="S858" s="124"/>
      <c r="T858" s="68"/>
      <c r="U858" s="124"/>
      <c r="V858" s="284"/>
      <c r="W858" s="124"/>
      <c r="X858" s="124"/>
      <c r="Y858" s="68"/>
      <c r="Z858" s="124"/>
      <c r="AA858" s="284"/>
    </row>
    <row r="859" spans="9:27">
      <c r="I859" s="57" t="str">
        <f t="shared" si="203"/>
        <v>Youth VillagesAllJun-13</v>
      </c>
      <c r="J859" s="76" t="str">
        <f t="shared" si="205"/>
        <v>Youth VillagesAll41426</v>
      </c>
      <c r="K859" s="57" t="s">
        <v>352</v>
      </c>
      <c r="L859" s="73">
        <v>41426</v>
      </c>
      <c r="M859" s="124">
        <v>10.5</v>
      </c>
      <c r="N859" s="124">
        <v>16</v>
      </c>
      <c r="O859" s="68">
        <f t="shared" ref="O859:O890" si="206">M859/N859</f>
        <v>0.65625</v>
      </c>
      <c r="P859" s="124">
        <v>35</v>
      </c>
      <c r="Q859" s="124">
        <v>35.085714285714289</v>
      </c>
      <c r="R859" s="68">
        <f t="shared" ref="R859:R874" si="207">P859/Q859</f>
        <v>0.99755700325732888</v>
      </c>
      <c r="S859" s="124">
        <v>54</v>
      </c>
      <c r="T859" s="68">
        <f t="shared" ref="T859:T890" si="208">Q859/S859</f>
        <v>0.64973544973544983</v>
      </c>
      <c r="U859" s="124">
        <v>0</v>
      </c>
      <c r="V859" s="284"/>
      <c r="W859" s="124">
        <v>4</v>
      </c>
      <c r="X859" s="124">
        <v>4</v>
      </c>
      <c r="Y859" s="68">
        <f t="shared" ref="Y859:Y874" si="209">W859/X859</f>
        <v>1</v>
      </c>
      <c r="Z859" s="124">
        <v>0</v>
      </c>
      <c r="AA859" s="284">
        <v>0.97700952380952377</v>
      </c>
    </row>
    <row r="860" spans="9:27">
      <c r="I860" s="57" t="str">
        <f t="shared" si="203"/>
        <v>Youth VillagesMSTJun-13</v>
      </c>
      <c r="J860" s="76" t="str">
        <f t="shared" si="205"/>
        <v>Youth VillagesMST41426</v>
      </c>
      <c r="K860" s="57" t="s">
        <v>353</v>
      </c>
      <c r="L860" s="73">
        <v>41426</v>
      </c>
      <c r="M860" s="124">
        <v>9.08</v>
      </c>
      <c r="N860" s="124">
        <v>11</v>
      </c>
      <c r="O860" s="68">
        <f t="shared" si="206"/>
        <v>0.82545454545454544</v>
      </c>
      <c r="P860" s="124">
        <v>29</v>
      </c>
      <c r="Q860" s="124">
        <v>29</v>
      </c>
      <c r="R860" s="68">
        <f t="shared" si="207"/>
        <v>1</v>
      </c>
      <c r="S860" s="124">
        <v>45</v>
      </c>
      <c r="T860" s="68">
        <f t="shared" si="208"/>
        <v>0.64444444444444449</v>
      </c>
      <c r="U860" s="124"/>
      <c r="V860" s="284">
        <v>1</v>
      </c>
      <c r="W860" s="124">
        <v>3</v>
      </c>
      <c r="X860" s="124">
        <v>3</v>
      </c>
      <c r="Y860" s="68">
        <f t="shared" si="209"/>
        <v>1</v>
      </c>
      <c r="Z860" s="124"/>
      <c r="AA860" s="284">
        <v>1</v>
      </c>
    </row>
    <row r="861" spans="9:27">
      <c r="I861" s="57" t="str">
        <f>K861&amp;"Jun-13"</f>
        <v>Youth VillagesMST-PSBJun-13</v>
      </c>
      <c r="J861" s="76" t="str">
        <f t="shared" si="205"/>
        <v>Youth VillagesMST-PSB41426</v>
      </c>
      <c r="K861" s="57" t="s">
        <v>354</v>
      </c>
      <c r="L861" s="73">
        <v>41426</v>
      </c>
      <c r="M861" s="124">
        <v>1.42</v>
      </c>
      <c r="N861" s="124">
        <v>5</v>
      </c>
      <c r="O861" s="68">
        <f t="shared" si="206"/>
        <v>0.28399999999999997</v>
      </c>
      <c r="P861" s="124">
        <v>6</v>
      </c>
      <c r="Q861" s="124">
        <v>6.0857142857142854</v>
      </c>
      <c r="R861" s="68">
        <f t="shared" si="207"/>
        <v>0.9859154929577465</v>
      </c>
      <c r="S861" s="124">
        <v>9</v>
      </c>
      <c r="T861" s="68">
        <f t="shared" si="208"/>
        <v>0.67619047619047612</v>
      </c>
      <c r="U861" s="124"/>
      <c r="V861" s="284">
        <v>0.83</v>
      </c>
      <c r="W861" s="124">
        <v>1</v>
      </c>
      <c r="X861" s="124">
        <v>1</v>
      </c>
      <c r="Y861" s="68">
        <f t="shared" si="209"/>
        <v>1</v>
      </c>
      <c r="Z861" s="124"/>
      <c r="AA861" s="284">
        <v>0.83</v>
      </c>
    </row>
    <row r="862" spans="9:27">
      <c r="I862" s="57" t="str">
        <f t="shared" ref="I862:I916" si="210">K862&amp;"Jul-13"</f>
        <v>Adoptions TogetherAllJul-13</v>
      </c>
      <c r="J862" s="76" t="str">
        <f t="shared" si="205"/>
        <v>Adoptions TogetherAll41456</v>
      </c>
      <c r="K862" s="57" t="s">
        <v>318</v>
      </c>
      <c r="L862" s="73">
        <v>41456</v>
      </c>
      <c r="M862" s="124">
        <v>4</v>
      </c>
      <c r="N862" s="124">
        <v>4</v>
      </c>
      <c r="O862" s="68">
        <f t="shared" si="206"/>
        <v>1</v>
      </c>
      <c r="P862" s="124">
        <v>13</v>
      </c>
      <c r="Q862" s="124">
        <v>16</v>
      </c>
      <c r="R862" s="68">
        <f t="shared" si="207"/>
        <v>0.8125</v>
      </c>
      <c r="S862" s="124">
        <v>16</v>
      </c>
      <c r="T862" s="68">
        <f t="shared" si="208"/>
        <v>1</v>
      </c>
      <c r="U862" s="124"/>
      <c r="V862" s="284"/>
      <c r="W862" s="124">
        <v>0</v>
      </c>
      <c r="X862" s="124">
        <v>1</v>
      </c>
      <c r="Y862" s="68">
        <f t="shared" si="209"/>
        <v>0</v>
      </c>
      <c r="Z862" s="124"/>
      <c r="AA862" s="284"/>
    </row>
    <row r="863" spans="9:27">
      <c r="I863" s="57" t="str">
        <f t="shared" si="210"/>
        <v>Adoptions TogetherCPP-FVJul-13</v>
      </c>
      <c r="J863" s="76" t="str">
        <f t="shared" si="205"/>
        <v>Adoptions TogetherCPP-FV41456</v>
      </c>
      <c r="K863" s="57" t="s">
        <v>317</v>
      </c>
      <c r="L863" s="73">
        <v>41456</v>
      </c>
      <c r="M863" s="124">
        <v>4</v>
      </c>
      <c r="N863" s="124">
        <v>4</v>
      </c>
      <c r="O863" s="68">
        <f t="shared" si="206"/>
        <v>1</v>
      </c>
      <c r="P863" s="124">
        <v>13</v>
      </c>
      <c r="Q863" s="124">
        <v>16</v>
      </c>
      <c r="R863" s="68">
        <f t="shared" si="207"/>
        <v>0.8125</v>
      </c>
      <c r="S863" s="124">
        <v>16</v>
      </c>
      <c r="T863" s="68">
        <f t="shared" si="208"/>
        <v>1</v>
      </c>
      <c r="U863" s="124"/>
      <c r="V863" s="284"/>
      <c r="W863" s="124">
        <v>0</v>
      </c>
      <c r="X863" s="124">
        <v>1</v>
      </c>
      <c r="Y863" s="68">
        <f t="shared" si="209"/>
        <v>0</v>
      </c>
      <c r="Z863" s="124"/>
      <c r="AA863" s="284"/>
    </row>
    <row r="864" spans="9:27">
      <c r="I864" s="57" t="str">
        <f t="shared" si="210"/>
        <v>All A-CRA ProvidersA-CRAJul-13</v>
      </c>
      <c r="J864" s="76" t="str">
        <f t="shared" si="205"/>
        <v>All A-CRA ProvidersA-CRA41456</v>
      </c>
      <c r="K864" s="57" t="s">
        <v>379</v>
      </c>
      <c r="L864" s="73">
        <v>41456</v>
      </c>
      <c r="M864" s="258">
        <v>0</v>
      </c>
      <c r="N864" s="258">
        <v>0</v>
      </c>
      <c r="O864" s="68" t="e">
        <f t="shared" si="206"/>
        <v>#DIV/0!</v>
      </c>
      <c r="P864" s="258">
        <v>0</v>
      </c>
      <c r="Q864" s="258">
        <v>0</v>
      </c>
      <c r="R864" s="68" t="e">
        <f t="shared" si="207"/>
        <v>#DIV/0!</v>
      </c>
      <c r="S864" s="258">
        <v>0</v>
      </c>
      <c r="T864" s="68" t="e">
        <f t="shared" si="208"/>
        <v>#DIV/0!</v>
      </c>
      <c r="U864" s="258">
        <v>0</v>
      </c>
      <c r="V864" s="284"/>
      <c r="W864" s="258">
        <v>0</v>
      </c>
      <c r="X864" s="258">
        <v>0</v>
      </c>
      <c r="Y864" s="68" t="e">
        <f t="shared" si="209"/>
        <v>#DIV/0!</v>
      </c>
      <c r="Z864" s="258">
        <v>0</v>
      </c>
      <c r="AA864" s="284">
        <v>0</v>
      </c>
    </row>
    <row r="865" spans="9:27">
      <c r="I865" s="57" t="str">
        <f t="shared" si="210"/>
        <v>All CPP-FV ProvidersCPP-FVJul-13</v>
      </c>
      <c r="J865" s="57" t="str">
        <f t="shared" si="205"/>
        <v>All CPP-FV ProvidersCPP-FV41456</v>
      </c>
      <c r="K865" s="57" t="s">
        <v>373</v>
      </c>
      <c r="L865" s="73">
        <v>41456</v>
      </c>
      <c r="M865" s="258">
        <v>14</v>
      </c>
      <c r="N865" s="258">
        <v>17</v>
      </c>
      <c r="O865" s="68">
        <f t="shared" si="206"/>
        <v>0.82352941176470584</v>
      </c>
      <c r="P865" s="258">
        <v>34</v>
      </c>
      <c r="Q865" s="258">
        <v>75</v>
      </c>
      <c r="R865" s="68">
        <f t="shared" si="207"/>
        <v>0.45333333333333331</v>
      </c>
      <c r="S865" s="258">
        <v>75</v>
      </c>
      <c r="T865" s="68">
        <f t="shared" si="208"/>
        <v>1</v>
      </c>
      <c r="U865" s="258">
        <v>0</v>
      </c>
      <c r="V865" s="284"/>
      <c r="W865" s="258">
        <v>0</v>
      </c>
      <c r="X865" s="258">
        <v>1</v>
      </c>
      <c r="Y865" s="68">
        <f t="shared" si="209"/>
        <v>0</v>
      </c>
      <c r="Z865" s="258">
        <v>0</v>
      </c>
      <c r="AA865" s="284">
        <v>0</v>
      </c>
    </row>
    <row r="866" spans="9:27">
      <c r="I866" s="57" t="str">
        <f t="shared" si="210"/>
        <v>All FFT ProvidersFFTJul-13</v>
      </c>
      <c r="J866" s="76" t="str">
        <f t="shared" si="205"/>
        <v>All FFT ProvidersFFT41456</v>
      </c>
      <c r="K866" s="57" t="s">
        <v>372</v>
      </c>
      <c r="L866" s="73">
        <v>41456</v>
      </c>
      <c r="M866" s="258">
        <v>16</v>
      </c>
      <c r="N866" s="258">
        <v>18</v>
      </c>
      <c r="O866" s="68">
        <f t="shared" si="206"/>
        <v>0.88888888888888884</v>
      </c>
      <c r="P866" s="258">
        <v>82</v>
      </c>
      <c r="Q866" s="258">
        <v>139</v>
      </c>
      <c r="R866" s="68">
        <f t="shared" si="207"/>
        <v>0.58992805755395683</v>
      </c>
      <c r="S866" s="258">
        <v>149</v>
      </c>
      <c r="T866" s="68">
        <f t="shared" si="208"/>
        <v>0.93288590604026844</v>
      </c>
      <c r="U866" s="258">
        <v>59</v>
      </c>
      <c r="V866" s="284">
        <v>1.0562500000000001</v>
      </c>
      <c r="W866" s="258">
        <v>8</v>
      </c>
      <c r="X866" s="258">
        <v>10</v>
      </c>
      <c r="Y866" s="68">
        <f t="shared" si="209"/>
        <v>0.8</v>
      </c>
      <c r="Z866" s="258">
        <v>23</v>
      </c>
      <c r="AA866" s="284">
        <v>1.0562500000000001</v>
      </c>
    </row>
    <row r="867" spans="9:27">
      <c r="I867" s="57" t="str">
        <f t="shared" si="210"/>
        <v>All MST ProvidersMSTJul-13</v>
      </c>
      <c r="J867" s="76" t="str">
        <f t="shared" si="205"/>
        <v>All MST ProvidersMST41456</v>
      </c>
      <c r="K867" s="57" t="s">
        <v>374</v>
      </c>
      <c r="L867" s="73">
        <v>41456</v>
      </c>
      <c r="M867" s="258">
        <v>12</v>
      </c>
      <c r="N867" s="258">
        <v>15</v>
      </c>
      <c r="O867" s="68">
        <f t="shared" si="206"/>
        <v>0.8</v>
      </c>
      <c r="P867" s="258">
        <v>36</v>
      </c>
      <c r="Q867" s="258">
        <v>37</v>
      </c>
      <c r="R867" s="68">
        <f t="shared" si="207"/>
        <v>0.97297297297297303</v>
      </c>
      <c r="S867" s="258">
        <v>45</v>
      </c>
      <c r="T867" s="68">
        <f t="shared" si="208"/>
        <v>0.82222222222222219</v>
      </c>
      <c r="U867" s="258">
        <v>0</v>
      </c>
      <c r="V867" s="284">
        <v>0.77700000000000002</v>
      </c>
      <c r="W867" s="258">
        <v>1</v>
      </c>
      <c r="X867" s="258">
        <v>2</v>
      </c>
      <c r="Y867" s="68">
        <f t="shared" si="209"/>
        <v>0.5</v>
      </c>
      <c r="Z867" s="258">
        <v>0</v>
      </c>
      <c r="AA867" s="284">
        <v>0.77700000000000002</v>
      </c>
    </row>
    <row r="868" spans="9:27">
      <c r="I868" s="57" t="str">
        <f t="shared" si="210"/>
        <v>All MST-PSB ProvidersMST-PSBJul-13</v>
      </c>
      <c r="J868" s="76" t="str">
        <f t="shared" si="205"/>
        <v>All MST-PSB ProvidersMST-PSB41456</v>
      </c>
      <c r="K868" s="57" t="s">
        <v>375</v>
      </c>
      <c r="L868" s="73">
        <v>41456</v>
      </c>
      <c r="M868" s="258">
        <v>3</v>
      </c>
      <c r="N868" s="258">
        <v>5</v>
      </c>
      <c r="O868" s="68">
        <f t="shared" si="206"/>
        <v>0.6</v>
      </c>
      <c r="P868" s="258">
        <v>5</v>
      </c>
      <c r="Q868" s="258">
        <v>7</v>
      </c>
      <c r="R868" s="68">
        <f t="shared" si="207"/>
        <v>0.7142857142857143</v>
      </c>
      <c r="S868" s="258">
        <v>9</v>
      </c>
      <c r="T868" s="68">
        <f t="shared" si="208"/>
        <v>0.77777777777777779</v>
      </c>
      <c r="U868" s="258">
        <v>0</v>
      </c>
      <c r="V868" s="284">
        <v>0.89</v>
      </c>
      <c r="W868" s="258">
        <v>0</v>
      </c>
      <c r="X868" s="258">
        <v>0</v>
      </c>
      <c r="Y868" s="68" t="e">
        <f t="shared" si="209"/>
        <v>#DIV/0!</v>
      </c>
      <c r="Z868" s="258">
        <v>0</v>
      </c>
      <c r="AA868" s="284">
        <v>0.89</v>
      </c>
    </row>
    <row r="869" spans="9:27">
      <c r="I869" s="57" t="str">
        <f t="shared" si="210"/>
        <v>All PCIT ProvidersPCITJul-13</v>
      </c>
      <c r="J869" s="76" t="str">
        <f t="shared" si="205"/>
        <v>All PCIT ProvidersPCIT41456</v>
      </c>
      <c r="K869" s="57" t="s">
        <v>376</v>
      </c>
      <c r="L869" s="73">
        <v>41456</v>
      </c>
      <c r="M869" s="258">
        <v>6</v>
      </c>
      <c r="N869" s="258">
        <v>6</v>
      </c>
      <c r="O869" s="68">
        <f t="shared" si="206"/>
        <v>1</v>
      </c>
      <c r="P869" s="258">
        <v>6</v>
      </c>
      <c r="Q869" s="258">
        <v>30</v>
      </c>
      <c r="R869" s="68">
        <f t="shared" si="207"/>
        <v>0.2</v>
      </c>
      <c r="S869" s="258">
        <v>30</v>
      </c>
      <c r="T869" s="68">
        <f t="shared" si="208"/>
        <v>1</v>
      </c>
      <c r="U869" s="258">
        <v>5</v>
      </c>
      <c r="V869" s="284"/>
      <c r="W869" s="258">
        <v>1</v>
      </c>
      <c r="X869" s="258">
        <v>1</v>
      </c>
      <c r="Y869" s="68">
        <f t="shared" si="209"/>
        <v>1</v>
      </c>
      <c r="Z869" s="258">
        <v>0</v>
      </c>
      <c r="AA869" s="284">
        <v>0.85000000000000009</v>
      </c>
    </row>
    <row r="870" spans="9:27">
      <c r="I870" s="57" t="str">
        <f t="shared" si="210"/>
        <v>All TF-CBT ProvidersTF-CBTJul-13</v>
      </c>
      <c r="J870" s="76" t="str">
        <f t="shared" si="205"/>
        <v>All TF-CBT ProvidersTF-CBT41456</v>
      </c>
      <c r="K870" s="57" t="s">
        <v>377</v>
      </c>
      <c r="L870" s="73">
        <v>41456</v>
      </c>
      <c r="M870" s="258">
        <v>17</v>
      </c>
      <c r="N870" s="258">
        <v>26</v>
      </c>
      <c r="O870" s="68">
        <f t="shared" si="206"/>
        <v>0.65384615384615385</v>
      </c>
      <c r="P870" s="258">
        <v>40</v>
      </c>
      <c r="Q870" s="258">
        <v>75</v>
      </c>
      <c r="R870" s="68">
        <f t="shared" si="207"/>
        <v>0.53333333333333333</v>
      </c>
      <c r="S870" s="258">
        <v>135</v>
      </c>
      <c r="T870" s="68">
        <f t="shared" si="208"/>
        <v>0.55555555555555558</v>
      </c>
      <c r="U870" s="258">
        <v>11</v>
      </c>
      <c r="V870" s="284"/>
      <c r="W870" s="258">
        <v>0</v>
      </c>
      <c r="X870" s="258">
        <v>2</v>
      </c>
      <c r="Y870" s="68">
        <f t="shared" si="209"/>
        <v>0</v>
      </c>
      <c r="Z870" s="258">
        <v>2</v>
      </c>
      <c r="AA870" s="284">
        <v>0.72909090909090901</v>
      </c>
    </row>
    <row r="871" spans="9:27">
      <c r="I871" s="57" t="str">
        <f t="shared" si="210"/>
        <v>All TIP ProvidersTIPJul-13</v>
      </c>
      <c r="J871" s="76" t="str">
        <f t="shared" si="205"/>
        <v>All TIP ProvidersTIP41456</v>
      </c>
      <c r="K871" s="57" t="s">
        <v>378</v>
      </c>
      <c r="L871" s="73">
        <v>41456</v>
      </c>
      <c r="M871" s="258">
        <v>0</v>
      </c>
      <c r="N871" s="258">
        <v>0</v>
      </c>
      <c r="O871" s="68" t="e">
        <f t="shared" si="206"/>
        <v>#DIV/0!</v>
      </c>
      <c r="P871" s="258">
        <v>0</v>
      </c>
      <c r="Q871" s="258">
        <v>0</v>
      </c>
      <c r="R871" s="68" t="e">
        <f t="shared" si="207"/>
        <v>#DIV/0!</v>
      </c>
      <c r="S871" s="258">
        <v>0</v>
      </c>
      <c r="T871" s="68" t="e">
        <f t="shared" si="208"/>
        <v>#DIV/0!</v>
      </c>
      <c r="U871" s="124"/>
      <c r="V871" s="284"/>
      <c r="W871" s="258">
        <v>0</v>
      </c>
      <c r="X871" s="258">
        <v>0</v>
      </c>
      <c r="Y871" s="68" t="e">
        <f t="shared" si="209"/>
        <v>#DIV/0!</v>
      </c>
      <c r="Z871" s="124"/>
      <c r="AA871" s="284">
        <v>0</v>
      </c>
    </row>
    <row r="872" spans="9:27">
      <c r="I872" s="57" t="str">
        <f t="shared" si="210"/>
        <v>AllAllJul-13</v>
      </c>
      <c r="J872" s="76" t="str">
        <f t="shared" si="205"/>
        <v>AllAll41456</v>
      </c>
      <c r="K872" s="57" t="s">
        <v>367</v>
      </c>
      <c r="L872" s="73">
        <v>41456</v>
      </c>
      <c r="M872" s="124">
        <v>68</v>
      </c>
      <c r="N872" s="124">
        <v>87</v>
      </c>
      <c r="O872" s="68">
        <f t="shared" si="206"/>
        <v>0.7816091954022989</v>
      </c>
      <c r="P872" s="124">
        <v>203</v>
      </c>
      <c r="Q872" s="124">
        <v>363</v>
      </c>
      <c r="R872" s="68">
        <f t="shared" si="207"/>
        <v>0.55922865013774103</v>
      </c>
      <c r="S872" s="124">
        <v>443</v>
      </c>
      <c r="T872" s="68">
        <f t="shared" si="208"/>
        <v>0.81941309255079009</v>
      </c>
      <c r="U872" s="124">
        <v>75</v>
      </c>
      <c r="V872" s="284"/>
      <c r="W872" s="124">
        <v>10</v>
      </c>
      <c r="X872" s="124">
        <v>16</v>
      </c>
      <c r="Y872" s="68">
        <f t="shared" si="209"/>
        <v>0.625</v>
      </c>
      <c r="Z872" s="124">
        <v>25</v>
      </c>
      <c r="AA872" s="284">
        <v>0.93088484848484865</v>
      </c>
    </row>
    <row r="873" spans="9:27">
      <c r="I873" s="57" t="str">
        <f t="shared" si="210"/>
        <v>Community ConnectionsAllJul-13</v>
      </c>
      <c r="J873" s="204" t="str">
        <f t="shared" si="205"/>
        <v>Community ConnectionsAll41456</v>
      </c>
      <c r="K873" s="57" t="s">
        <v>319</v>
      </c>
      <c r="L873" s="73">
        <v>41456</v>
      </c>
      <c r="M873" s="124">
        <v>4</v>
      </c>
      <c r="N873" s="124">
        <v>4</v>
      </c>
      <c r="O873" s="68">
        <f t="shared" si="206"/>
        <v>1</v>
      </c>
      <c r="P873" s="124">
        <v>14</v>
      </c>
      <c r="Q873" s="124">
        <v>40</v>
      </c>
      <c r="R873" s="68">
        <f t="shared" si="207"/>
        <v>0.35</v>
      </c>
      <c r="S873" s="124">
        <v>60</v>
      </c>
      <c r="T873" s="68">
        <f t="shared" si="208"/>
        <v>0.66666666666666663</v>
      </c>
      <c r="U873" s="124">
        <v>12</v>
      </c>
      <c r="V873" s="284"/>
      <c r="W873" s="124">
        <v>0</v>
      </c>
      <c r="X873" s="124">
        <v>0</v>
      </c>
      <c r="Y873" s="68" t="e">
        <f t="shared" si="209"/>
        <v>#DIV/0!</v>
      </c>
      <c r="Z873" s="124">
        <v>4</v>
      </c>
      <c r="AA873" s="284">
        <v>1.5</v>
      </c>
    </row>
    <row r="874" spans="9:27">
      <c r="I874" s="57" t="str">
        <f t="shared" si="210"/>
        <v>Community ConnectionsFFTJul-13</v>
      </c>
      <c r="J874" s="204" t="str">
        <f t="shared" si="205"/>
        <v>Community ConnectionsFFT41456</v>
      </c>
      <c r="K874" s="57" t="s">
        <v>321</v>
      </c>
      <c r="L874" s="73">
        <v>41456</v>
      </c>
      <c r="M874" s="124">
        <v>4</v>
      </c>
      <c r="N874" s="124">
        <v>4</v>
      </c>
      <c r="O874" s="68">
        <f t="shared" si="206"/>
        <v>1</v>
      </c>
      <c r="P874" s="124">
        <v>14</v>
      </c>
      <c r="Q874" s="124">
        <v>40</v>
      </c>
      <c r="R874" s="68">
        <f t="shared" si="207"/>
        <v>0.35</v>
      </c>
      <c r="S874" s="124">
        <v>40</v>
      </c>
      <c r="T874" s="68">
        <f t="shared" si="208"/>
        <v>1</v>
      </c>
      <c r="U874" s="124">
        <v>12</v>
      </c>
      <c r="V874" s="284">
        <v>1.125</v>
      </c>
      <c r="W874" s="124">
        <v>0</v>
      </c>
      <c r="X874" s="124">
        <v>0</v>
      </c>
      <c r="Y874" s="68" t="e">
        <f t="shared" si="209"/>
        <v>#DIV/0!</v>
      </c>
      <c r="Z874" s="124">
        <v>2</v>
      </c>
      <c r="AA874" s="284">
        <v>1.125</v>
      </c>
    </row>
    <row r="875" spans="9:27">
      <c r="I875" s="57" t="str">
        <f t="shared" si="210"/>
        <v>Community ConnectionsTF-CBTJul-13</v>
      </c>
      <c r="J875" s="204" t="str">
        <f t="shared" si="205"/>
        <v>Community ConnectionsTF-CBT41456</v>
      </c>
      <c r="K875" s="57" t="s">
        <v>320</v>
      </c>
      <c r="L875" s="73">
        <v>41456</v>
      </c>
      <c r="M875" s="124">
        <v>0</v>
      </c>
      <c r="N875" s="124">
        <v>4</v>
      </c>
      <c r="O875" s="68">
        <f t="shared" si="206"/>
        <v>0</v>
      </c>
      <c r="P875" s="124">
        <v>0</v>
      </c>
      <c r="Q875" s="124">
        <v>0</v>
      </c>
      <c r="R875" s="68"/>
      <c r="S875" s="124">
        <v>20</v>
      </c>
      <c r="T875" s="68">
        <f t="shared" si="208"/>
        <v>0</v>
      </c>
      <c r="U875" s="124"/>
      <c r="V875" s="284"/>
      <c r="W875" s="124">
        <v>0</v>
      </c>
      <c r="X875" s="124">
        <v>0</v>
      </c>
      <c r="Y875" s="68">
        <v>0</v>
      </c>
      <c r="Z875" s="124">
        <v>2</v>
      </c>
      <c r="AA875" s="284">
        <v>0.7</v>
      </c>
    </row>
    <row r="876" spans="9:27">
      <c r="I876" s="57" t="str">
        <f t="shared" si="210"/>
        <v>Community ConnectionsTIPJul-13</v>
      </c>
      <c r="J876" s="204" t="str">
        <f t="shared" si="205"/>
        <v>Community ConnectionsTIP41456</v>
      </c>
      <c r="K876" s="57" t="s">
        <v>322</v>
      </c>
      <c r="L876" s="73">
        <v>41456</v>
      </c>
      <c r="M876" s="124"/>
      <c r="N876" s="124"/>
      <c r="O876" s="68" t="e">
        <f t="shared" si="206"/>
        <v>#DIV/0!</v>
      </c>
      <c r="P876" s="124"/>
      <c r="Q876" s="124"/>
      <c r="R876" s="68" t="e">
        <f t="shared" ref="R876:R911" si="211">P876/Q876</f>
        <v>#DIV/0!</v>
      </c>
      <c r="S876" s="124"/>
      <c r="T876" s="68" t="e">
        <f t="shared" si="208"/>
        <v>#DIV/0!</v>
      </c>
      <c r="U876" s="124"/>
      <c r="V876" s="284"/>
      <c r="W876" s="124"/>
      <c r="X876" s="124"/>
      <c r="Y876" s="68" t="e">
        <f t="shared" ref="Y876:Y886" si="212">W876/X876</f>
        <v>#DIV/0!</v>
      </c>
      <c r="Z876" s="124"/>
      <c r="AA876" s="284"/>
    </row>
    <row r="877" spans="9:27">
      <c r="I877" s="57" t="str">
        <f t="shared" si="210"/>
        <v>Federal CityA-CRAJul-13</v>
      </c>
      <c r="J877" s="76" t="str">
        <f t="shared" si="205"/>
        <v>Federal CityA-CRA41456</v>
      </c>
      <c r="K877" s="57" t="s">
        <v>360</v>
      </c>
      <c r="L877" s="73">
        <v>41456</v>
      </c>
      <c r="M877" s="124"/>
      <c r="N877" s="124"/>
      <c r="O877" s="68" t="e">
        <f t="shared" si="206"/>
        <v>#DIV/0!</v>
      </c>
      <c r="P877" s="124"/>
      <c r="Q877" s="124"/>
      <c r="R877" s="68" t="e">
        <f t="shared" si="211"/>
        <v>#DIV/0!</v>
      </c>
      <c r="S877" s="124"/>
      <c r="T877" s="68" t="e">
        <f t="shared" si="208"/>
        <v>#DIV/0!</v>
      </c>
      <c r="U877" s="124"/>
      <c r="V877" s="284"/>
      <c r="W877" s="124"/>
      <c r="X877" s="124"/>
      <c r="Y877" s="68" t="e">
        <f t="shared" si="212"/>
        <v>#DIV/0!</v>
      </c>
      <c r="Z877" s="124"/>
      <c r="AA877" s="284"/>
    </row>
    <row r="878" spans="9:27">
      <c r="I878" s="57" t="str">
        <f t="shared" si="210"/>
        <v>Federal CityAllJul-13</v>
      </c>
      <c r="J878" s="76" t="str">
        <f t="shared" si="205"/>
        <v>Federal CityAll41456</v>
      </c>
      <c r="K878" s="57" t="s">
        <v>359</v>
      </c>
      <c r="L878" s="73">
        <v>41456</v>
      </c>
      <c r="M878" s="124"/>
      <c r="N878" s="124"/>
      <c r="O878" s="68" t="e">
        <f t="shared" si="206"/>
        <v>#DIV/0!</v>
      </c>
      <c r="P878" s="124"/>
      <c r="Q878" s="124"/>
      <c r="R878" s="68" t="e">
        <f t="shared" si="211"/>
        <v>#DIV/0!</v>
      </c>
      <c r="S878" s="124"/>
      <c r="T878" s="68" t="e">
        <f t="shared" si="208"/>
        <v>#DIV/0!</v>
      </c>
      <c r="U878" s="124"/>
      <c r="V878" s="284"/>
      <c r="W878" s="124"/>
      <c r="X878" s="124"/>
      <c r="Y878" s="68" t="e">
        <f t="shared" si="212"/>
        <v>#DIV/0!</v>
      </c>
      <c r="Z878" s="124"/>
      <c r="AA878" s="284"/>
    </row>
    <row r="879" spans="9:27">
      <c r="I879" s="57" t="str">
        <f t="shared" si="210"/>
        <v>First Home CareAllJul-13</v>
      </c>
      <c r="J879" s="76" t="str">
        <f t="shared" si="205"/>
        <v>First Home CareAll41456</v>
      </c>
      <c r="K879" s="57" t="s">
        <v>323</v>
      </c>
      <c r="L879" s="73">
        <v>41456</v>
      </c>
      <c r="M879" s="124">
        <v>11</v>
      </c>
      <c r="N879" s="124">
        <v>12</v>
      </c>
      <c r="O879" s="68">
        <f t="shared" si="206"/>
        <v>0.91666666666666663</v>
      </c>
      <c r="P879" s="124">
        <v>51</v>
      </c>
      <c r="Q879" s="124">
        <v>70</v>
      </c>
      <c r="R879" s="68">
        <f t="shared" si="211"/>
        <v>0.72857142857142854</v>
      </c>
      <c r="S879" s="124">
        <v>95</v>
      </c>
      <c r="T879" s="68">
        <f t="shared" si="208"/>
        <v>0.73684210526315785</v>
      </c>
      <c r="U879" s="124"/>
      <c r="V879" s="284"/>
      <c r="W879" s="124">
        <v>3</v>
      </c>
      <c r="X879" s="124">
        <v>5</v>
      </c>
      <c r="Y879" s="68">
        <f t="shared" si="212"/>
        <v>0.6</v>
      </c>
      <c r="Z879" s="260"/>
      <c r="AA879" s="284">
        <v>1.0176308539944903</v>
      </c>
    </row>
    <row r="880" spans="9:27">
      <c r="I880" s="57" t="str">
        <f t="shared" si="210"/>
        <v>First Home CareFFTJul-13</v>
      </c>
      <c r="J880" s="76" t="str">
        <f t="shared" si="205"/>
        <v>First Home CareFFT41456</v>
      </c>
      <c r="K880" s="57" t="s">
        <v>325</v>
      </c>
      <c r="L880" s="73">
        <v>41456</v>
      </c>
      <c r="M880" s="124">
        <v>4</v>
      </c>
      <c r="N880" s="124">
        <v>5</v>
      </c>
      <c r="O880" s="68">
        <f t="shared" si="206"/>
        <v>0.8</v>
      </c>
      <c r="P880" s="124">
        <v>31</v>
      </c>
      <c r="Q880" s="124">
        <v>35</v>
      </c>
      <c r="R880" s="68">
        <f t="shared" si="211"/>
        <v>0.88571428571428568</v>
      </c>
      <c r="S880" s="124">
        <v>45</v>
      </c>
      <c r="T880" s="68">
        <f t="shared" si="208"/>
        <v>0.77777777777777779</v>
      </c>
      <c r="U880" s="258">
        <v>23</v>
      </c>
      <c r="V880" s="284">
        <v>1.0249999999999999</v>
      </c>
      <c r="W880" s="124">
        <v>3</v>
      </c>
      <c r="X880" s="124">
        <v>3</v>
      </c>
      <c r="Y880" s="68">
        <f t="shared" si="212"/>
        <v>1</v>
      </c>
      <c r="Z880" s="124">
        <v>8</v>
      </c>
      <c r="AA880" s="284">
        <v>1.0249999999999999</v>
      </c>
    </row>
    <row r="881" spans="9:27">
      <c r="I881" s="57" t="str">
        <f t="shared" si="210"/>
        <v>First Home CareTF-CBTJul-13</v>
      </c>
      <c r="J881" s="76" t="str">
        <f t="shared" si="205"/>
        <v>First Home CareTF-CBT41456</v>
      </c>
      <c r="K881" s="57" t="s">
        <v>324</v>
      </c>
      <c r="L881" s="73">
        <v>41456</v>
      </c>
      <c r="M881" s="124">
        <v>7</v>
      </c>
      <c r="N881" s="124">
        <v>7</v>
      </c>
      <c r="O881" s="68">
        <f t="shared" si="206"/>
        <v>1</v>
      </c>
      <c r="P881" s="124">
        <v>20</v>
      </c>
      <c r="Q881" s="124">
        <v>35</v>
      </c>
      <c r="R881" s="68">
        <f t="shared" si="211"/>
        <v>0.5714285714285714</v>
      </c>
      <c r="S881" s="124">
        <v>50</v>
      </c>
      <c r="T881" s="68">
        <f t="shared" si="208"/>
        <v>0.7</v>
      </c>
      <c r="U881" s="124"/>
      <c r="V881" s="284"/>
      <c r="W881" s="124">
        <v>0</v>
      </c>
      <c r="X881" s="124">
        <v>2</v>
      </c>
      <c r="Y881" s="68">
        <f t="shared" si="212"/>
        <v>0</v>
      </c>
      <c r="Z881" s="124"/>
      <c r="AA881" s="284">
        <v>0.81818181818181823</v>
      </c>
    </row>
    <row r="882" spans="9:27">
      <c r="I882" s="57" t="str">
        <f t="shared" si="210"/>
        <v>First Home CareTIPJul-13</v>
      </c>
      <c r="J882" s="76" t="str">
        <f t="shared" si="205"/>
        <v>First Home CareTIP41456</v>
      </c>
      <c r="K882" s="57" t="s">
        <v>330</v>
      </c>
      <c r="L882" s="73">
        <v>41456</v>
      </c>
      <c r="M882" s="124"/>
      <c r="N882" s="124"/>
      <c r="O882" s="68" t="e">
        <f t="shared" si="206"/>
        <v>#DIV/0!</v>
      </c>
      <c r="P882" s="124"/>
      <c r="Q882" s="124"/>
      <c r="R882" s="68" t="e">
        <f t="shared" si="211"/>
        <v>#DIV/0!</v>
      </c>
      <c r="S882" s="124"/>
      <c r="T882" s="68" t="e">
        <f t="shared" si="208"/>
        <v>#DIV/0!</v>
      </c>
      <c r="U882" s="258"/>
      <c r="V882" s="284"/>
      <c r="W882" s="124"/>
      <c r="X882" s="124"/>
      <c r="Y882" s="68" t="e">
        <f t="shared" si="212"/>
        <v>#DIV/0!</v>
      </c>
      <c r="Z882" s="124"/>
      <c r="AA882" s="284"/>
    </row>
    <row r="883" spans="9:27">
      <c r="I883" s="57" t="str">
        <f t="shared" si="210"/>
        <v>FPSAllJul-13</v>
      </c>
      <c r="J883" s="76" t="str">
        <f t="shared" si="205"/>
        <v>FPSAll41456</v>
      </c>
      <c r="K883" s="57" t="s">
        <v>355</v>
      </c>
      <c r="L883" s="73">
        <v>41456</v>
      </c>
      <c r="M883" s="124"/>
      <c r="N883" s="124"/>
      <c r="O883" s="68" t="e">
        <f t="shared" si="206"/>
        <v>#DIV/0!</v>
      </c>
      <c r="P883" s="124"/>
      <c r="Q883" s="124"/>
      <c r="R883" s="68" t="e">
        <f t="shared" si="211"/>
        <v>#DIV/0!</v>
      </c>
      <c r="S883" s="124"/>
      <c r="T883" s="68" t="e">
        <f t="shared" si="208"/>
        <v>#DIV/0!</v>
      </c>
      <c r="U883" s="124"/>
      <c r="V883" s="284"/>
      <c r="W883" s="124"/>
      <c r="X883" s="124"/>
      <c r="Y883" s="68" t="e">
        <f t="shared" si="212"/>
        <v>#DIV/0!</v>
      </c>
      <c r="Z883" s="124"/>
      <c r="AA883" s="284"/>
    </row>
    <row r="884" spans="9:27">
      <c r="I884" s="57" t="str">
        <f t="shared" si="210"/>
        <v>FPSTIPJul-13</v>
      </c>
      <c r="J884" s="76" t="str">
        <f t="shared" si="205"/>
        <v>FPSTIP41456</v>
      </c>
      <c r="K884" s="57" t="s">
        <v>356</v>
      </c>
      <c r="L884" s="73">
        <v>41456</v>
      </c>
      <c r="M884" s="124"/>
      <c r="N884" s="124"/>
      <c r="O884" s="68" t="e">
        <f t="shared" si="206"/>
        <v>#DIV/0!</v>
      </c>
      <c r="P884" s="124"/>
      <c r="Q884" s="124"/>
      <c r="R884" s="68" t="e">
        <f t="shared" si="211"/>
        <v>#DIV/0!</v>
      </c>
      <c r="S884" s="124"/>
      <c r="T884" s="68" t="e">
        <f t="shared" si="208"/>
        <v>#DIV/0!</v>
      </c>
      <c r="U884" s="124"/>
      <c r="V884" s="284"/>
      <c r="W884" s="124"/>
      <c r="X884" s="124"/>
      <c r="Y884" s="68" t="e">
        <f t="shared" si="212"/>
        <v>#DIV/0!</v>
      </c>
      <c r="Z884" s="124"/>
      <c r="AA884" s="284"/>
    </row>
    <row r="885" spans="9:27">
      <c r="I885" s="57" t="str">
        <f t="shared" si="210"/>
        <v>HillcrestA-CRAJul-13</v>
      </c>
      <c r="J885" s="76" t="str">
        <f t="shared" si="205"/>
        <v>HillcrestA-CRA41456</v>
      </c>
      <c r="K885" s="57" t="s">
        <v>336</v>
      </c>
      <c r="L885" s="73">
        <v>41456</v>
      </c>
      <c r="M885" s="124"/>
      <c r="N885" s="124"/>
      <c r="O885" s="68" t="e">
        <f t="shared" si="206"/>
        <v>#DIV/0!</v>
      </c>
      <c r="P885" s="124"/>
      <c r="Q885" s="124"/>
      <c r="R885" s="68" t="e">
        <f t="shared" si="211"/>
        <v>#DIV/0!</v>
      </c>
      <c r="S885" s="124"/>
      <c r="T885" s="68" t="e">
        <f t="shared" si="208"/>
        <v>#DIV/0!</v>
      </c>
      <c r="U885" s="124">
        <v>0</v>
      </c>
      <c r="V885" s="284"/>
      <c r="W885" s="124"/>
      <c r="X885" s="124"/>
      <c r="Y885" s="68" t="e">
        <f t="shared" si="212"/>
        <v>#DIV/0!</v>
      </c>
      <c r="Z885" s="124"/>
      <c r="AA885" s="284"/>
    </row>
    <row r="886" spans="9:27">
      <c r="I886" s="57" t="str">
        <f t="shared" si="210"/>
        <v>HillcrestAllJul-13</v>
      </c>
      <c r="J886" s="76" t="str">
        <f t="shared" si="205"/>
        <v>HillcrestAll41456</v>
      </c>
      <c r="K886" s="57" t="s">
        <v>331</v>
      </c>
      <c r="L886" s="73">
        <v>41456</v>
      </c>
      <c r="M886" s="124">
        <v>11</v>
      </c>
      <c r="N886" s="124">
        <v>13</v>
      </c>
      <c r="O886" s="68">
        <f t="shared" si="206"/>
        <v>0.84615384615384615</v>
      </c>
      <c r="P886" s="124">
        <v>29</v>
      </c>
      <c r="Q886" s="124">
        <v>60</v>
      </c>
      <c r="R886" s="68">
        <f t="shared" si="211"/>
        <v>0.48333333333333334</v>
      </c>
      <c r="S886" s="124">
        <v>70</v>
      </c>
      <c r="T886" s="68">
        <f t="shared" si="208"/>
        <v>0.8571428571428571</v>
      </c>
      <c r="U886" s="124">
        <v>17</v>
      </c>
      <c r="V886" s="284"/>
      <c r="W886" s="124">
        <v>3</v>
      </c>
      <c r="X886" s="124">
        <v>4</v>
      </c>
      <c r="Y886" s="68">
        <f t="shared" si="212"/>
        <v>0.75</v>
      </c>
      <c r="Z886" s="124">
        <v>4</v>
      </c>
      <c r="AA886" s="284">
        <v>0.77575757575757587</v>
      </c>
    </row>
    <row r="887" spans="9:27">
      <c r="I887" s="57" t="str">
        <f t="shared" si="210"/>
        <v>HillcrestCPP-FVJul-13</v>
      </c>
      <c r="J887" s="76" t="str">
        <f t="shared" si="205"/>
        <v>HillcrestCPP-FV41456</v>
      </c>
      <c r="K887" s="57" t="s">
        <v>334</v>
      </c>
      <c r="L887" s="73">
        <v>41456</v>
      </c>
      <c r="M887" s="124">
        <v>2</v>
      </c>
      <c r="N887" s="124">
        <v>4</v>
      </c>
      <c r="O887" s="68">
        <f t="shared" si="206"/>
        <v>0.5</v>
      </c>
      <c r="P887" s="124">
        <v>0</v>
      </c>
      <c r="Q887" s="124">
        <v>10</v>
      </c>
      <c r="R887" s="68">
        <f t="shared" si="211"/>
        <v>0</v>
      </c>
      <c r="S887" s="124">
        <v>20</v>
      </c>
      <c r="T887" s="68">
        <f t="shared" si="208"/>
        <v>0.5</v>
      </c>
      <c r="U887" s="124"/>
      <c r="V887" s="284"/>
      <c r="W887" s="124">
        <v>0</v>
      </c>
      <c r="X887" s="124">
        <v>0</v>
      </c>
      <c r="Y887" s="68"/>
      <c r="Z887" s="124"/>
      <c r="AA887" s="284"/>
    </row>
    <row r="888" spans="9:27">
      <c r="I888" s="57" t="str">
        <f t="shared" si="210"/>
        <v>HillcrestFFTJul-13</v>
      </c>
      <c r="J888" s="76" t="str">
        <f t="shared" si="205"/>
        <v>HillcrestFFT41456</v>
      </c>
      <c r="K888" s="57" t="s">
        <v>335</v>
      </c>
      <c r="L888" s="73">
        <v>41456</v>
      </c>
      <c r="M888" s="124">
        <v>4</v>
      </c>
      <c r="N888" s="124">
        <v>4</v>
      </c>
      <c r="O888" s="68">
        <f t="shared" si="206"/>
        <v>1</v>
      </c>
      <c r="P888" s="124">
        <v>21</v>
      </c>
      <c r="Q888" s="124">
        <v>35</v>
      </c>
      <c r="R888" s="68">
        <f t="shared" si="211"/>
        <v>0.6</v>
      </c>
      <c r="S888" s="124">
        <v>35</v>
      </c>
      <c r="T888" s="68">
        <f t="shared" si="208"/>
        <v>1</v>
      </c>
      <c r="U888" s="124">
        <v>17</v>
      </c>
      <c r="V888" s="284">
        <v>1.2250000000000001</v>
      </c>
      <c r="W888" s="124">
        <v>3</v>
      </c>
      <c r="X888" s="124">
        <v>4</v>
      </c>
      <c r="Y888" s="68">
        <f>W888/X888</f>
        <v>0.75</v>
      </c>
      <c r="Z888" s="124">
        <v>4</v>
      </c>
      <c r="AA888" s="284">
        <v>1.2250000000000001</v>
      </c>
    </row>
    <row r="889" spans="9:27">
      <c r="I889" s="57" t="str">
        <f t="shared" si="210"/>
        <v>HillcrestTF-CBTJul-13</v>
      </c>
      <c r="J889" s="76" t="str">
        <f t="shared" si="205"/>
        <v>HillcrestTF-CBT41456</v>
      </c>
      <c r="K889" s="57" t="s">
        <v>332</v>
      </c>
      <c r="L889" s="73">
        <v>41456</v>
      </c>
      <c r="M889" s="124">
        <v>5</v>
      </c>
      <c r="N889" s="124">
        <v>5</v>
      </c>
      <c r="O889" s="68">
        <f t="shared" si="206"/>
        <v>1</v>
      </c>
      <c r="P889" s="124">
        <v>8</v>
      </c>
      <c r="Q889" s="124">
        <v>15</v>
      </c>
      <c r="R889" s="68">
        <f t="shared" si="211"/>
        <v>0.53333333333333333</v>
      </c>
      <c r="S889" s="124">
        <v>15</v>
      </c>
      <c r="T889" s="68">
        <f t="shared" si="208"/>
        <v>1</v>
      </c>
      <c r="U889" s="124"/>
      <c r="V889" s="284"/>
      <c r="W889" s="124">
        <v>0</v>
      </c>
      <c r="X889" s="124">
        <v>0</v>
      </c>
      <c r="Y889" s="68" t="e">
        <f>W889/X889</f>
        <v>#DIV/0!</v>
      </c>
      <c r="Z889" s="124"/>
      <c r="AA889" s="284">
        <v>0.4</v>
      </c>
    </row>
    <row r="890" spans="9:27">
      <c r="I890" s="57" t="str">
        <f t="shared" si="210"/>
        <v>LAYCA-CRAJul-13</v>
      </c>
      <c r="J890" s="76" t="str">
        <f t="shared" si="205"/>
        <v>LAYCA-CRA41456</v>
      </c>
      <c r="K890" s="57" t="s">
        <v>339</v>
      </c>
      <c r="L890" s="73">
        <v>41456</v>
      </c>
      <c r="M890" s="124"/>
      <c r="N890" s="124"/>
      <c r="O890" s="68" t="e">
        <f t="shared" si="206"/>
        <v>#DIV/0!</v>
      </c>
      <c r="P890" s="124"/>
      <c r="Q890" s="124"/>
      <c r="R890" s="68" t="e">
        <f t="shared" si="211"/>
        <v>#DIV/0!</v>
      </c>
      <c r="S890" s="124"/>
      <c r="T890" s="68" t="e">
        <f t="shared" si="208"/>
        <v>#DIV/0!</v>
      </c>
      <c r="U890" s="124"/>
      <c r="V890" s="284"/>
      <c r="W890" s="124">
        <v>0</v>
      </c>
      <c r="X890" s="124">
        <v>0</v>
      </c>
      <c r="Y890" s="68"/>
      <c r="Z890" s="124"/>
      <c r="AA890" s="284"/>
    </row>
    <row r="891" spans="9:27">
      <c r="I891" s="57" t="str">
        <f t="shared" si="210"/>
        <v>LAYCAllJul-13</v>
      </c>
      <c r="J891" s="76" t="str">
        <f t="shared" si="205"/>
        <v>LAYCAll41456</v>
      </c>
      <c r="K891" s="57" t="s">
        <v>337</v>
      </c>
      <c r="L891" s="73">
        <v>41456</v>
      </c>
      <c r="M891" s="124">
        <v>4</v>
      </c>
      <c r="N891" s="124">
        <v>4</v>
      </c>
      <c r="O891" s="68">
        <f t="shared" ref="O891:O922" si="213">M891/N891</f>
        <v>1</v>
      </c>
      <c r="P891" s="124">
        <v>4</v>
      </c>
      <c r="Q891" s="124">
        <v>7</v>
      </c>
      <c r="R891" s="68">
        <f t="shared" si="211"/>
        <v>0.5714285714285714</v>
      </c>
      <c r="S891" s="124">
        <v>7</v>
      </c>
      <c r="T891" s="68">
        <f t="shared" ref="T891:T922" si="214">Q891/S891</f>
        <v>1</v>
      </c>
      <c r="U891" s="124">
        <v>0</v>
      </c>
      <c r="V891" s="284"/>
      <c r="W891" s="124">
        <v>0</v>
      </c>
      <c r="X891" s="124">
        <v>0</v>
      </c>
      <c r="Y891" s="68" t="e">
        <f>W891/X891</f>
        <v>#DIV/0!</v>
      </c>
      <c r="Z891" s="124">
        <v>0</v>
      </c>
      <c r="AA891" s="284"/>
    </row>
    <row r="892" spans="9:27">
      <c r="I892" s="57" t="str">
        <f t="shared" si="210"/>
        <v>LAYCCPPJul-13</v>
      </c>
      <c r="J892" s="76" t="str">
        <f t="shared" si="205"/>
        <v>LAYCCPP41456</v>
      </c>
      <c r="K892" s="57" t="s">
        <v>338</v>
      </c>
      <c r="L892" s="73">
        <v>41456</v>
      </c>
      <c r="M892" s="124">
        <v>4</v>
      </c>
      <c r="N892" s="124">
        <v>4</v>
      </c>
      <c r="O892" s="68">
        <f t="shared" si="213"/>
        <v>1</v>
      </c>
      <c r="P892" s="124">
        <v>4</v>
      </c>
      <c r="Q892" s="124">
        <v>7</v>
      </c>
      <c r="R892" s="68">
        <f t="shared" si="211"/>
        <v>0.5714285714285714</v>
      </c>
      <c r="S892" s="124">
        <v>7</v>
      </c>
      <c r="T892" s="68">
        <f t="shared" si="214"/>
        <v>1</v>
      </c>
      <c r="U892" s="124"/>
      <c r="V892" s="284"/>
      <c r="W892" s="124">
        <v>0</v>
      </c>
      <c r="X892" s="124">
        <v>0</v>
      </c>
      <c r="Y892" s="68"/>
      <c r="Z892" s="124"/>
      <c r="AA892" s="284"/>
    </row>
    <row r="893" spans="9:27">
      <c r="I893" s="57" t="str">
        <f t="shared" si="210"/>
        <v>LESAllJul-13</v>
      </c>
      <c r="J893" s="76" t="str">
        <f t="shared" si="205"/>
        <v>LESAll41456</v>
      </c>
      <c r="K893" s="57" t="s">
        <v>357</v>
      </c>
      <c r="L893" s="73">
        <v>41456</v>
      </c>
      <c r="M893" s="124"/>
      <c r="N893" s="124"/>
      <c r="O893" s="68" t="e">
        <f t="shared" si="213"/>
        <v>#DIV/0!</v>
      </c>
      <c r="P893" s="124"/>
      <c r="Q893" s="124"/>
      <c r="R893" s="68" t="e">
        <f t="shared" si="211"/>
        <v>#DIV/0!</v>
      </c>
      <c r="S893" s="124"/>
      <c r="T893" s="68" t="e">
        <f t="shared" si="214"/>
        <v>#DIV/0!</v>
      </c>
      <c r="U893" s="124"/>
      <c r="V893" s="284"/>
      <c r="W893" s="124"/>
      <c r="X893" s="124"/>
      <c r="Y893" s="68" t="e">
        <f t="shared" ref="Y893:Y904" si="215">W893/X893</f>
        <v>#DIV/0!</v>
      </c>
      <c r="Z893" s="124"/>
      <c r="AA893" s="284"/>
    </row>
    <row r="894" spans="9:27">
      <c r="I894" s="57" t="str">
        <f t="shared" si="210"/>
        <v>LESTIPJul-13</v>
      </c>
      <c r="J894" s="76" t="str">
        <f t="shared" si="205"/>
        <v>LESTIP41456</v>
      </c>
      <c r="K894" s="57" t="s">
        <v>358</v>
      </c>
      <c r="L894" s="73">
        <v>41456</v>
      </c>
      <c r="M894" s="124"/>
      <c r="N894" s="124"/>
      <c r="O894" s="68" t="e">
        <f t="shared" si="213"/>
        <v>#DIV/0!</v>
      </c>
      <c r="P894" s="124"/>
      <c r="Q894" s="124"/>
      <c r="R894" s="68" t="e">
        <f t="shared" si="211"/>
        <v>#DIV/0!</v>
      </c>
      <c r="S894" s="124"/>
      <c r="T894" s="68" t="e">
        <f t="shared" si="214"/>
        <v>#DIV/0!</v>
      </c>
      <c r="U894" s="124"/>
      <c r="V894" s="284"/>
      <c r="W894" s="124"/>
      <c r="X894" s="124"/>
      <c r="Y894" s="68" t="e">
        <f t="shared" si="215"/>
        <v>#DIV/0!</v>
      </c>
      <c r="Z894" s="124"/>
      <c r="AA894" s="284"/>
    </row>
    <row r="895" spans="9:27">
      <c r="I895" s="57" t="str">
        <f t="shared" si="210"/>
        <v>Marys CenterAllJul-13</v>
      </c>
      <c r="J895" s="76" t="str">
        <f t="shared" si="205"/>
        <v>Marys CenterAll41456</v>
      </c>
      <c r="K895" s="57" t="s">
        <v>341</v>
      </c>
      <c r="L895" s="73">
        <v>41456</v>
      </c>
      <c r="M895" s="124">
        <v>1</v>
      </c>
      <c r="N895" s="124">
        <v>1</v>
      </c>
      <c r="O895" s="68">
        <f t="shared" si="213"/>
        <v>1</v>
      </c>
      <c r="P895" s="124">
        <v>5</v>
      </c>
      <c r="Q895" s="124">
        <v>5</v>
      </c>
      <c r="R895" s="68">
        <f t="shared" si="211"/>
        <v>1</v>
      </c>
      <c r="S895" s="124">
        <v>5</v>
      </c>
      <c r="T895" s="68">
        <f t="shared" si="214"/>
        <v>1</v>
      </c>
      <c r="U895" s="124">
        <v>5</v>
      </c>
      <c r="V895" s="284"/>
      <c r="W895" s="124">
        <v>0</v>
      </c>
      <c r="X895" s="124">
        <v>0</v>
      </c>
      <c r="Y895" s="68" t="e">
        <f t="shared" si="215"/>
        <v>#DIV/0!</v>
      </c>
      <c r="Z895" s="124">
        <v>0</v>
      </c>
      <c r="AA895" s="284">
        <v>0.91</v>
      </c>
    </row>
    <row r="896" spans="9:27">
      <c r="I896" s="57" t="str">
        <f t="shared" si="210"/>
        <v>Marys CenterPCITJul-13</v>
      </c>
      <c r="J896" s="76" t="str">
        <f t="shared" si="205"/>
        <v>Marys CenterPCIT41456</v>
      </c>
      <c r="K896" s="57" t="s">
        <v>340</v>
      </c>
      <c r="L896" s="73">
        <v>41456</v>
      </c>
      <c r="M896" s="124">
        <v>1</v>
      </c>
      <c r="N896" s="124">
        <v>1</v>
      </c>
      <c r="O896" s="68">
        <f t="shared" si="213"/>
        <v>1</v>
      </c>
      <c r="P896" s="124">
        <v>5</v>
      </c>
      <c r="Q896" s="124">
        <v>5</v>
      </c>
      <c r="R896" s="68">
        <f t="shared" si="211"/>
        <v>1</v>
      </c>
      <c r="S896" s="124">
        <v>5</v>
      </c>
      <c r="T896" s="68">
        <f t="shared" si="214"/>
        <v>1</v>
      </c>
      <c r="U896" s="124">
        <v>5</v>
      </c>
      <c r="V896" s="284"/>
      <c r="W896" s="124">
        <v>0</v>
      </c>
      <c r="X896" s="124">
        <v>0</v>
      </c>
      <c r="Y896" s="68" t="e">
        <f t="shared" si="215"/>
        <v>#DIV/0!</v>
      </c>
      <c r="Z896" s="124">
        <v>0</v>
      </c>
      <c r="AA896" s="284">
        <v>0.91</v>
      </c>
    </row>
    <row r="897" spans="9:27">
      <c r="I897" s="57" t="str">
        <f t="shared" si="210"/>
        <v>MBI HSAllJul-13</v>
      </c>
      <c r="J897" s="76" t="str">
        <f t="shared" si="205"/>
        <v>MBI HSAll41456</v>
      </c>
      <c r="K897" s="57" t="s">
        <v>364</v>
      </c>
      <c r="L897" s="73">
        <v>41456</v>
      </c>
      <c r="M897" s="124"/>
      <c r="N897" s="124"/>
      <c r="O897" s="68" t="e">
        <f t="shared" si="213"/>
        <v>#DIV/0!</v>
      </c>
      <c r="P897" s="124"/>
      <c r="Q897" s="124"/>
      <c r="R897" s="68" t="e">
        <f t="shared" si="211"/>
        <v>#DIV/0!</v>
      </c>
      <c r="S897" s="124"/>
      <c r="T897" s="68" t="e">
        <f t="shared" si="214"/>
        <v>#DIV/0!</v>
      </c>
      <c r="U897" s="124"/>
      <c r="V897" s="284"/>
      <c r="W897" s="124"/>
      <c r="X897" s="124"/>
      <c r="Y897" s="68" t="e">
        <f t="shared" si="215"/>
        <v>#DIV/0!</v>
      </c>
      <c r="Z897" s="124"/>
      <c r="AA897" s="284"/>
    </row>
    <row r="898" spans="9:27">
      <c r="I898" s="57" t="str">
        <f t="shared" si="210"/>
        <v>MBI HSTIPJul-13</v>
      </c>
      <c r="J898" s="76" t="str">
        <f t="shared" si="205"/>
        <v>MBI HSTIP41456</v>
      </c>
      <c r="K898" s="57" t="s">
        <v>363</v>
      </c>
      <c r="L898" s="73">
        <v>41456</v>
      </c>
      <c r="M898" s="124"/>
      <c r="N898" s="124"/>
      <c r="O898" s="68" t="e">
        <f t="shared" si="213"/>
        <v>#DIV/0!</v>
      </c>
      <c r="P898" s="124"/>
      <c r="Q898" s="124"/>
      <c r="R898" s="68" t="e">
        <f t="shared" si="211"/>
        <v>#DIV/0!</v>
      </c>
      <c r="S898" s="124"/>
      <c r="T898" s="68" t="e">
        <f t="shared" si="214"/>
        <v>#DIV/0!</v>
      </c>
      <c r="U898" s="124"/>
      <c r="V898" s="284"/>
      <c r="W898" s="124"/>
      <c r="X898" s="124"/>
      <c r="Y898" s="68" t="e">
        <f t="shared" si="215"/>
        <v>#DIV/0!</v>
      </c>
      <c r="Z898" s="124"/>
      <c r="AA898" s="284"/>
    </row>
    <row r="899" spans="9:27">
      <c r="I899" s="57" t="str">
        <f t="shared" si="210"/>
        <v>MD Family ResourcesAllJul-13</v>
      </c>
      <c r="J899" s="76" t="str">
        <f t="shared" si="205"/>
        <v>MD Family ResourcesAll41456</v>
      </c>
      <c r="K899" s="57" t="s">
        <v>510</v>
      </c>
      <c r="L899" s="73">
        <v>41456</v>
      </c>
      <c r="M899" s="124">
        <v>4</v>
      </c>
      <c r="N899" s="124">
        <v>7</v>
      </c>
      <c r="O899" s="68">
        <f t="shared" si="213"/>
        <v>0.5714285714285714</v>
      </c>
      <c r="P899" s="124">
        <v>1</v>
      </c>
      <c r="Q899" s="124">
        <v>20</v>
      </c>
      <c r="R899" s="68">
        <f t="shared" si="211"/>
        <v>0.05</v>
      </c>
      <c r="S899" s="124">
        <v>35</v>
      </c>
      <c r="T899" s="68">
        <f t="shared" si="214"/>
        <v>0.5714285714285714</v>
      </c>
      <c r="U899" s="124"/>
      <c r="V899" s="284"/>
      <c r="W899" s="124">
        <v>0</v>
      </c>
      <c r="X899" s="124">
        <v>0</v>
      </c>
      <c r="Y899" s="68" t="e">
        <f t="shared" si="215"/>
        <v>#DIV/0!</v>
      </c>
      <c r="Z899" s="124"/>
      <c r="AA899" s="284">
        <v>1</v>
      </c>
    </row>
    <row r="900" spans="9:27">
      <c r="I900" s="57" t="str">
        <f t="shared" si="210"/>
        <v>MD Family ResourcesTF-CBTJul-13</v>
      </c>
      <c r="J900" s="76" t="str">
        <f t="shared" si="205"/>
        <v>MD Family ResourcesTF-CBT41456</v>
      </c>
      <c r="K900" s="57" t="s">
        <v>509</v>
      </c>
      <c r="L900" s="73">
        <v>41456</v>
      </c>
      <c r="M900" s="124">
        <v>4</v>
      </c>
      <c r="N900" s="124">
        <v>7</v>
      </c>
      <c r="O900" s="68">
        <f t="shared" si="213"/>
        <v>0.5714285714285714</v>
      </c>
      <c r="P900" s="124">
        <v>1</v>
      </c>
      <c r="Q900" s="124">
        <v>20</v>
      </c>
      <c r="R900" s="68">
        <f t="shared" si="211"/>
        <v>0.05</v>
      </c>
      <c r="S900" s="124">
        <v>35</v>
      </c>
      <c r="T900" s="68">
        <f t="shared" si="214"/>
        <v>0.5714285714285714</v>
      </c>
      <c r="U900" s="124"/>
      <c r="V900" s="284"/>
      <c r="W900" s="124">
        <v>0</v>
      </c>
      <c r="X900" s="124">
        <v>0</v>
      </c>
      <c r="Y900" s="68" t="e">
        <f t="shared" si="215"/>
        <v>#DIV/0!</v>
      </c>
      <c r="Z900" s="124"/>
      <c r="AA900" s="284">
        <v>1</v>
      </c>
    </row>
    <row r="901" spans="9:27">
      <c r="I901" s="57" t="str">
        <f t="shared" si="210"/>
        <v>PASSAllJul-13</v>
      </c>
      <c r="J901" s="76" t="str">
        <f t="shared" si="205"/>
        <v>PASSAll41456</v>
      </c>
      <c r="K901" s="57" t="s">
        <v>342</v>
      </c>
      <c r="L901" s="73">
        <v>41456</v>
      </c>
      <c r="M901" s="124">
        <v>4</v>
      </c>
      <c r="N901" s="124">
        <v>5</v>
      </c>
      <c r="O901" s="68">
        <f t="shared" si="213"/>
        <v>0.8</v>
      </c>
      <c r="P901" s="124">
        <v>16</v>
      </c>
      <c r="Q901" s="124">
        <v>29</v>
      </c>
      <c r="R901" s="68">
        <f t="shared" si="211"/>
        <v>0.55172413793103448</v>
      </c>
      <c r="S901" s="124">
        <v>29</v>
      </c>
      <c r="T901" s="68">
        <f t="shared" si="214"/>
        <v>1</v>
      </c>
      <c r="U901" s="124">
        <v>7</v>
      </c>
      <c r="V901" s="284"/>
      <c r="W901" s="124">
        <v>2</v>
      </c>
      <c r="X901" s="124">
        <v>3</v>
      </c>
      <c r="Y901" s="68">
        <f t="shared" si="215"/>
        <v>0.66666666666666663</v>
      </c>
      <c r="Z901" s="124">
        <v>9</v>
      </c>
      <c r="AA901" s="284">
        <v>1.1333333333333333</v>
      </c>
    </row>
    <row r="902" spans="9:27">
      <c r="I902" s="57" t="str">
        <f t="shared" si="210"/>
        <v>PASSFFTJul-13</v>
      </c>
      <c r="J902" s="76" t="str">
        <f t="shared" si="205"/>
        <v>PASSFFT41456</v>
      </c>
      <c r="K902" s="57" t="s">
        <v>343</v>
      </c>
      <c r="L902" s="73">
        <v>41456</v>
      </c>
      <c r="M902" s="124">
        <v>4</v>
      </c>
      <c r="N902" s="124">
        <v>5</v>
      </c>
      <c r="O902" s="68">
        <f t="shared" si="213"/>
        <v>0.8</v>
      </c>
      <c r="P902" s="124">
        <v>16</v>
      </c>
      <c r="Q902" s="124">
        <v>29</v>
      </c>
      <c r="R902" s="68">
        <f t="shared" si="211"/>
        <v>0.55172413793103448</v>
      </c>
      <c r="S902" s="124">
        <v>29</v>
      </c>
      <c r="T902" s="68">
        <f t="shared" si="214"/>
        <v>1</v>
      </c>
      <c r="U902" s="124">
        <v>7</v>
      </c>
      <c r="V902" s="284">
        <v>0.85</v>
      </c>
      <c r="W902" s="124">
        <v>2</v>
      </c>
      <c r="X902" s="124">
        <v>3</v>
      </c>
      <c r="Y902" s="68">
        <f t="shared" si="215"/>
        <v>0.66666666666666663</v>
      </c>
      <c r="Z902" s="124">
        <v>9</v>
      </c>
      <c r="AA902" s="284">
        <v>0.85</v>
      </c>
    </row>
    <row r="903" spans="9:27">
      <c r="I903" s="57" t="str">
        <f t="shared" si="210"/>
        <v>PASSTIPJul-13</v>
      </c>
      <c r="J903" s="76" t="str">
        <f t="shared" si="205"/>
        <v>PASSTIP41456</v>
      </c>
      <c r="K903" s="57" t="s">
        <v>344</v>
      </c>
      <c r="L903" s="73">
        <v>41456</v>
      </c>
      <c r="M903" s="124"/>
      <c r="N903" s="124"/>
      <c r="O903" s="68" t="e">
        <f t="shared" si="213"/>
        <v>#DIV/0!</v>
      </c>
      <c r="P903" s="124"/>
      <c r="Q903" s="124"/>
      <c r="R903" s="68" t="e">
        <f t="shared" si="211"/>
        <v>#DIV/0!</v>
      </c>
      <c r="S903" s="124"/>
      <c r="T903" s="68" t="e">
        <f t="shared" si="214"/>
        <v>#DIV/0!</v>
      </c>
      <c r="U903" s="124"/>
      <c r="V903" s="284"/>
      <c r="W903" s="124"/>
      <c r="X903" s="124"/>
      <c r="Y903" s="68" t="e">
        <f t="shared" si="215"/>
        <v>#DIV/0!</v>
      </c>
      <c r="Z903" s="124"/>
      <c r="AA903" s="284"/>
    </row>
    <row r="904" spans="9:27">
      <c r="I904" s="57" t="str">
        <f t="shared" si="210"/>
        <v>PIECEAllJul-13</v>
      </c>
      <c r="J904" s="76" t="str">
        <f t="shared" si="205"/>
        <v>PIECEAll41456</v>
      </c>
      <c r="K904" s="57" t="s">
        <v>345</v>
      </c>
      <c r="L904" s="73">
        <v>41456</v>
      </c>
      <c r="M904" s="124">
        <v>9</v>
      </c>
      <c r="N904" s="124">
        <v>9</v>
      </c>
      <c r="O904" s="68">
        <f t="shared" si="213"/>
        <v>1</v>
      </c>
      <c r="P904" s="124">
        <v>18</v>
      </c>
      <c r="Q904" s="124">
        <v>52</v>
      </c>
      <c r="R904" s="68">
        <f t="shared" si="211"/>
        <v>0.34615384615384615</v>
      </c>
      <c r="S904" s="124">
        <v>52</v>
      </c>
      <c r="T904" s="68">
        <f t="shared" si="214"/>
        <v>1</v>
      </c>
      <c r="U904" s="124"/>
      <c r="V904" s="284"/>
      <c r="W904" s="124">
        <v>1</v>
      </c>
      <c r="X904" s="124">
        <v>1</v>
      </c>
      <c r="Y904" s="68">
        <f t="shared" si="215"/>
        <v>1</v>
      </c>
      <c r="Z904" s="124"/>
      <c r="AA904" s="284">
        <v>0.43888888888888888</v>
      </c>
    </row>
    <row r="905" spans="9:27">
      <c r="I905" s="57" t="str">
        <f t="shared" si="210"/>
        <v>PIECECPP-FVJul-13</v>
      </c>
      <c r="J905" s="76" t="str">
        <f t="shared" si="205"/>
        <v>PIECECPP-FV41456</v>
      </c>
      <c r="K905" s="57" t="s">
        <v>346</v>
      </c>
      <c r="L905" s="73">
        <v>41456</v>
      </c>
      <c r="M905" s="124">
        <v>4</v>
      </c>
      <c r="N905" s="124">
        <v>4</v>
      </c>
      <c r="O905" s="68">
        <f t="shared" si="213"/>
        <v>1</v>
      </c>
      <c r="P905" s="124">
        <v>17</v>
      </c>
      <c r="Q905" s="124">
        <v>27</v>
      </c>
      <c r="R905" s="68">
        <f t="shared" si="211"/>
        <v>0.62962962962962965</v>
      </c>
      <c r="S905" s="124">
        <v>27</v>
      </c>
      <c r="T905" s="68">
        <f t="shared" si="214"/>
        <v>1</v>
      </c>
      <c r="U905" s="124"/>
      <c r="V905" s="284"/>
      <c r="W905" s="124">
        <v>0</v>
      </c>
      <c r="X905" s="124">
        <v>0</v>
      </c>
      <c r="Y905" s="68"/>
      <c r="Z905" s="124"/>
      <c r="AA905" s="284"/>
    </row>
    <row r="906" spans="9:27">
      <c r="I906" s="57" t="str">
        <f t="shared" si="210"/>
        <v>PIECEPCITJul-13</v>
      </c>
      <c r="J906" s="76" t="str">
        <f t="shared" si="205"/>
        <v>PIECEPCIT41456</v>
      </c>
      <c r="K906" s="57" t="s">
        <v>347</v>
      </c>
      <c r="L906" s="73">
        <v>41456</v>
      </c>
      <c r="M906" s="124">
        <v>5</v>
      </c>
      <c r="N906" s="124">
        <v>5</v>
      </c>
      <c r="O906" s="68">
        <f t="shared" si="213"/>
        <v>1</v>
      </c>
      <c r="P906" s="124">
        <v>1</v>
      </c>
      <c r="Q906" s="124">
        <v>25</v>
      </c>
      <c r="R906" s="68">
        <f t="shared" si="211"/>
        <v>0.04</v>
      </c>
      <c r="S906" s="124">
        <v>25</v>
      </c>
      <c r="T906" s="68">
        <f t="shared" si="214"/>
        <v>1</v>
      </c>
      <c r="U906" s="124"/>
      <c r="V906" s="284"/>
      <c r="W906" s="124">
        <v>1</v>
      </c>
      <c r="X906" s="124">
        <v>1</v>
      </c>
      <c r="Y906" s="68">
        <f>W906/X906</f>
        <v>1</v>
      </c>
      <c r="Z906" s="124"/>
      <c r="AA906" s="284">
        <v>0.79</v>
      </c>
    </row>
    <row r="907" spans="9:27">
      <c r="I907" s="57" t="str">
        <f t="shared" si="210"/>
        <v>RiversideA-CRAJul-13</v>
      </c>
      <c r="J907" s="76" t="str">
        <f t="shared" si="205"/>
        <v>RiversideA-CRA41456</v>
      </c>
      <c r="K907" s="57" t="s">
        <v>361</v>
      </c>
      <c r="L907" s="73">
        <v>41456</v>
      </c>
      <c r="M907" s="124"/>
      <c r="N907" s="124"/>
      <c r="O907" s="68" t="e">
        <f t="shared" si="213"/>
        <v>#DIV/0!</v>
      </c>
      <c r="P907" s="124"/>
      <c r="Q907" s="124"/>
      <c r="R907" s="68" t="e">
        <f t="shared" si="211"/>
        <v>#DIV/0!</v>
      </c>
      <c r="S907" s="124"/>
      <c r="T907" s="68" t="e">
        <f t="shared" si="214"/>
        <v>#DIV/0!</v>
      </c>
      <c r="U907" s="124"/>
      <c r="V907" s="284"/>
      <c r="W907" s="124"/>
      <c r="X907" s="124"/>
      <c r="Y907" s="68" t="e">
        <f>W907/X907</f>
        <v>#DIV/0!</v>
      </c>
      <c r="Z907" s="124"/>
      <c r="AA907" s="284"/>
    </row>
    <row r="908" spans="9:27">
      <c r="I908" s="57" t="str">
        <f t="shared" si="210"/>
        <v>RiversideAllJul-13</v>
      </c>
      <c r="J908" s="76" t="str">
        <f t="shared" si="205"/>
        <v>RiversideAll41456</v>
      </c>
      <c r="K908" s="57" t="s">
        <v>362</v>
      </c>
      <c r="L908" s="73">
        <v>41456</v>
      </c>
      <c r="M908" s="124"/>
      <c r="N908" s="124"/>
      <c r="O908" s="68" t="e">
        <f t="shared" si="213"/>
        <v>#DIV/0!</v>
      </c>
      <c r="P908" s="124"/>
      <c r="Q908" s="124"/>
      <c r="R908" s="68" t="e">
        <f t="shared" si="211"/>
        <v>#DIV/0!</v>
      </c>
      <c r="S908" s="124"/>
      <c r="T908" s="68" t="e">
        <f t="shared" si="214"/>
        <v>#DIV/0!</v>
      </c>
      <c r="U908" s="124"/>
      <c r="V908" s="284"/>
      <c r="W908" s="124"/>
      <c r="X908" s="124"/>
      <c r="Y908" s="68" t="e">
        <f>W908/X908</f>
        <v>#DIV/0!</v>
      </c>
      <c r="Z908" s="124"/>
      <c r="AA908" s="284"/>
    </row>
    <row r="909" spans="9:27">
      <c r="I909" s="57" t="str">
        <f t="shared" si="210"/>
        <v>TFCCAllJul-13</v>
      </c>
      <c r="J909" s="76" t="str">
        <f t="shared" si="205"/>
        <v>TFCCAll41456</v>
      </c>
      <c r="K909" s="57" t="s">
        <v>366</v>
      </c>
      <c r="L909" s="73">
        <v>41456</v>
      </c>
      <c r="M909" s="124"/>
      <c r="N909" s="124"/>
      <c r="O909" s="68" t="e">
        <f t="shared" si="213"/>
        <v>#DIV/0!</v>
      </c>
      <c r="P909" s="124"/>
      <c r="Q909" s="124"/>
      <c r="R909" s="68" t="e">
        <f t="shared" si="211"/>
        <v>#DIV/0!</v>
      </c>
      <c r="S909" s="124"/>
      <c r="T909" s="68" t="e">
        <f t="shared" si="214"/>
        <v>#DIV/0!</v>
      </c>
      <c r="U909" s="124"/>
      <c r="V909" s="284"/>
      <c r="W909" s="124"/>
      <c r="X909" s="124"/>
      <c r="Y909" s="68" t="e">
        <f>W909/X909</f>
        <v>#DIV/0!</v>
      </c>
      <c r="Z909" s="124"/>
      <c r="AA909" s="284"/>
    </row>
    <row r="910" spans="9:27">
      <c r="I910" s="57" t="str">
        <f t="shared" si="210"/>
        <v>TFCCTIPJul-13</v>
      </c>
      <c r="J910" s="76" t="str">
        <f t="shared" si="205"/>
        <v>TFCCTIP41456</v>
      </c>
      <c r="K910" s="57" t="s">
        <v>365</v>
      </c>
      <c r="L910" s="73">
        <v>41456</v>
      </c>
      <c r="M910" s="124"/>
      <c r="N910" s="124"/>
      <c r="O910" s="68" t="e">
        <f t="shared" si="213"/>
        <v>#DIV/0!</v>
      </c>
      <c r="P910" s="124"/>
      <c r="Q910" s="124"/>
      <c r="R910" s="68" t="e">
        <f t="shared" si="211"/>
        <v>#DIV/0!</v>
      </c>
      <c r="S910" s="124"/>
      <c r="T910" s="68" t="e">
        <f t="shared" si="214"/>
        <v>#DIV/0!</v>
      </c>
      <c r="U910" s="124"/>
      <c r="V910" s="284"/>
      <c r="W910" s="124"/>
      <c r="X910" s="124"/>
      <c r="Y910" s="68" t="e">
        <f>W910/X910</f>
        <v>#DIV/0!</v>
      </c>
      <c r="Z910" s="124"/>
      <c r="AA910" s="284"/>
    </row>
    <row r="911" spans="9:27">
      <c r="I911" s="57" t="str">
        <f t="shared" si="210"/>
        <v>UniversalAllJul-13</v>
      </c>
      <c r="J911" s="76" t="str">
        <f t="shared" si="205"/>
        <v>UniversalAll41456</v>
      </c>
      <c r="K911" s="57" t="s">
        <v>348</v>
      </c>
      <c r="L911" s="73">
        <v>41456</v>
      </c>
      <c r="M911" s="124">
        <v>1</v>
      </c>
      <c r="N911" s="124">
        <v>4</v>
      </c>
      <c r="O911" s="68">
        <f t="shared" si="213"/>
        <v>0.25</v>
      </c>
      <c r="P911" s="124">
        <v>11</v>
      </c>
      <c r="Q911" s="124">
        <v>5</v>
      </c>
      <c r="R911" s="68">
        <f t="shared" si="211"/>
        <v>2.2000000000000002</v>
      </c>
      <c r="S911" s="124">
        <v>20</v>
      </c>
      <c r="T911" s="68">
        <f t="shared" si="214"/>
        <v>0.25</v>
      </c>
      <c r="U911" s="124">
        <v>11</v>
      </c>
      <c r="V911" s="284"/>
      <c r="W911" s="124">
        <v>0</v>
      </c>
      <c r="X911" s="124">
        <v>0</v>
      </c>
      <c r="Y911" s="68"/>
      <c r="Z911" s="124">
        <v>0</v>
      </c>
      <c r="AA911" s="284">
        <v>0.72727272727272729</v>
      </c>
    </row>
    <row r="912" spans="9:27">
      <c r="I912" s="57" t="str">
        <f t="shared" si="210"/>
        <v>UniversalCPP-FVJul-13</v>
      </c>
      <c r="J912" s="76" t="str">
        <f t="shared" si="205"/>
        <v>UniversalCPP-FV41456</v>
      </c>
      <c r="K912" s="56" t="s">
        <v>350</v>
      </c>
      <c r="L912" s="73">
        <v>41456</v>
      </c>
      <c r="M912" s="124">
        <v>0</v>
      </c>
      <c r="N912" s="124">
        <v>1</v>
      </c>
      <c r="O912" s="68">
        <f t="shared" si="213"/>
        <v>0</v>
      </c>
      <c r="P912" s="124">
        <v>0</v>
      </c>
      <c r="Q912" s="124">
        <v>0</v>
      </c>
      <c r="R912" s="68"/>
      <c r="S912" s="124">
        <v>5</v>
      </c>
      <c r="T912" s="68">
        <f t="shared" si="214"/>
        <v>0</v>
      </c>
      <c r="U912" s="124"/>
      <c r="V912" s="284"/>
      <c r="W912" s="124">
        <v>0</v>
      </c>
      <c r="X912" s="124">
        <v>0</v>
      </c>
      <c r="Y912" s="68"/>
      <c r="Z912" s="124"/>
      <c r="AA912" s="284"/>
    </row>
    <row r="913" spans="9:27">
      <c r="I913" s="57" t="str">
        <f t="shared" si="210"/>
        <v>UniversalTF-CBTJul-13</v>
      </c>
      <c r="J913" s="76" t="str">
        <f t="shared" si="205"/>
        <v>UniversalTF-CBT41456</v>
      </c>
      <c r="K913" s="57" t="s">
        <v>349</v>
      </c>
      <c r="L913" s="73">
        <v>41456</v>
      </c>
      <c r="M913" s="124">
        <v>1</v>
      </c>
      <c r="N913" s="124">
        <v>3</v>
      </c>
      <c r="O913" s="68">
        <f t="shared" si="213"/>
        <v>0.33333333333333331</v>
      </c>
      <c r="P913" s="124">
        <v>11</v>
      </c>
      <c r="Q913" s="124">
        <v>5</v>
      </c>
      <c r="R913" s="68">
        <f>P913/Q913</f>
        <v>2.2000000000000002</v>
      </c>
      <c r="S913" s="124">
        <v>15</v>
      </c>
      <c r="T913" s="68">
        <f t="shared" si="214"/>
        <v>0.33333333333333331</v>
      </c>
      <c r="U913" s="124">
        <v>11</v>
      </c>
      <c r="V913" s="284"/>
      <c r="W913" s="124">
        <v>0</v>
      </c>
      <c r="X913" s="124">
        <v>0</v>
      </c>
      <c r="Y913" s="68"/>
      <c r="Z913" s="124">
        <v>0</v>
      </c>
      <c r="AA913" s="284">
        <v>0.72727272727272729</v>
      </c>
    </row>
    <row r="914" spans="9:27">
      <c r="I914" s="57" t="str">
        <f t="shared" si="210"/>
        <v>UniversalTIPJul-13</v>
      </c>
      <c r="J914" s="76" t="str">
        <f t="shared" si="205"/>
        <v>UniversalTIP41456</v>
      </c>
      <c r="K914" s="57" t="s">
        <v>351</v>
      </c>
      <c r="L914" s="73">
        <v>41456</v>
      </c>
      <c r="M914" s="124"/>
      <c r="N914" s="124"/>
      <c r="O914" s="68" t="e">
        <f t="shared" si="213"/>
        <v>#DIV/0!</v>
      </c>
      <c r="P914" s="124"/>
      <c r="Q914" s="124"/>
      <c r="R914" s="68"/>
      <c r="S914" s="124"/>
      <c r="T914" s="68" t="e">
        <f t="shared" si="214"/>
        <v>#DIV/0!</v>
      </c>
      <c r="U914" s="124"/>
      <c r="V914" s="284"/>
      <c r="W914" s="124"/>
      <c r="X914" s="124"/>
      <c r="Y914" s="68"/>
      <c r="Z914" s="124"/>
      <c r="AA914" s="284"/>
    </row>
    <row r="915" spans="9:27">
      <c r="I915" s="57" t="str">
        <f t="shared" si="210"/>
        <v>Youth VillagesAllJul-13</v>
      </c>
      <c r="J915" s="76" t="str">
        <f t="shared" si="205"/>
        <v>Youth VillagesAll41456</v>
      </c>
      <c r="K915" s="57" t="s">
        <v>352</v>
      </c>
      <c r="L915" s="73">
        <v>41456</v>
      </c>
      <c r="M915" s="124">
        <v>16</v>
      </c>
      <c r="N915" s="124">
        <v>20</v>
      </c>
      <c r="O915" s="68">
        <f t="shared" si="213"/>
        <v>0.8</v>
      </c>
      <c r="P915" s="124">
        <v>41</v>
      </c>
      <c r="Q915" s="124">
        <v>44</v>
      </c>
      <c r="R915" s="68">
        <f t="shared" ref="R915:R946" si="216">P915/Q915</f>
        <v>0.93181818181818177</v>
      </c>
      <c r="S915" s="124">
        <v>54</v>
      </c>
      <c r="T915" s="68">
        <f t="shared" si="214"/>
        <v>0.81481481481481477</v>
      </c>
      <c r="U915" s="124">
        <v>0</v>
      </c>
      <c r="V915" s="284"/>
      <c r="W915" s="124">
        <v>1</v>
      </c>
      <c r="X915" s="124">
        <v>2</v>
      </c>
      <c r="Y915" s="68">
        <f t="shared" ref="Y915:Y930" si="217">W915/X915</f>
        <v>0.5</v>
      </c>
      <c r="Z915" s="124">
        <v>0</v>
      </c>
      <c r="AA915" s="284">
        <v>0.80525000000000002</v>
      </c>
    </row>
    <row r="916" spans="9:27">
      <c r="I916" s="57" t="str">
        <f t="shared" si="210"/>
        <v>Youth VillagesMSTJul-13</v>
      </c>
      <c r="J916" s="76" t="str">
        <f t="shared" si="205"/>
        <v>Youth VillagesMST41456</v>
      </c>
      <c r="K916" s="57" t="s">
        <v>353</v>
      </c>
      <c r="L916" s="73">
        <v>41456</v>
      </c>
      <c r="M916" s="124">
        <v>12</v>
      </c>
      <c r="N916" s="124">
        <v>15</v>
      </c>
      <c r="O916" s="68">
        <f t="shared" si="213"/>
        <v>0.8</v>
      </c>
      <c r="P916" s="124">
        <v>36</v>
      </c>
      <c r="Q916" s="124">
        <v>37</v>
      </c>
      <c r="R916" s="68">
        <f t="shared" si="216"/>
        <v>0.97297297297297303</v>
      </c>
      <c r="S916" s="124">
        <v>45</v>
      </c>
      <c r="T916" s="68">
        <f t="shared" si="214"/>
        <v>0.82222222222222219</v>
      </c>
      <c r="U916" s="124"/>
      <c r="V916" s="284">
        <v>0.77700000000000002</v>
      </c>
      <c r="W916" s="124">
        <v>1</v>
      </c>
      <c r="X916" s="124">
        <v>2</v>
      </c>
      <c r="Y916" s="68">
        <f t="shared" si="217"/>
        <v>0.5</v>
      </c>
      <c r="Z916" s="124"/>
      <c r="AA916" s="284">
        <v>0.77700000000000002</v>
      </c>
    </row>
    <row r="917" spans="9:27">
      <c r="I917" s="57" t="str">
        <f>K917&amp;"Jul-13"</f>
        <v>Youth VillagesMST-PSBJul-13</v>
      </c>
      <c r="J917" s="76" t="str">
        <f t="shared" si="205"/>
        <v>Youth VillagesMST-PSB41456</v>
      </c>
      <c r="K917" s="57" t="s">
        <v>354</v>
      </c>
      <c r="L917" s="73">
        <v>41456</v>
      </c>
      <c r="M917" s="124">
        <v>4</v>
      </c>
      <c r="N917" s="124">
        <v>5</v>
      </c>
      <c r="O917" s="68">
        <f t="shared" si="213"/>
        <v>0.8</v>
      </c>
      <c r="P917" s="124">
        <v>5</v>
      </c>
      <c r="Q917" s="124">
        <v>7</v>
      </c>
      <c r="R917" s="68">
        <f t="shared" si="216"/>
        <v>0.7142857142857143</v>
      </c>
      <c r="S917" s="124">
        <v>9</v>
      </c>
      <c r="T917" s="68">
        <f t="shared" si="214"/>
        <v>0.77777777777777779</v>
      </c>
      <c r="U917" s="124"/>
      <c r="V917" s="284">
        <v>0.89</v>
      </c>
      <c r="W917" s="124">
        <v>0</v>
      </c>
      <c r="X917" s="124">
        <v>0</v>
      </c>
      <c r="Y917" s="68" t="e">
        <f t="shared" si="217"/>
        <v>#DIV/0!</v>
      </c>
      <c r="Z917" s="124"/>
      <c r="AA917" s="284">
        <v>0.89</v>
      </c>
    </row>
    <row r="918" spans="9:27">
      <c r="I918" s="57" t="str">
        <f t="shared" ref="I918:I972" si="218">K918&amp;"Aug-13"</f>
        <v>Adoptions TogetherAllAug-13</v>
      </c>
      <c r="J918" s="76" t="str">
        <f t="shared" ref="J918:J981" si="219">K918&amp;L918</f>
        <v>Adoptions TogetherAll41487</v>
      </c>
      <c r="K918" s="57" t="s">
        <v>318</v>
      </c>
      <c r="L918" s="73">
        <v>41487</v>
      </c>
      <c r="M918" s="124">
        <v>4</v>
      </c>
      <c r="N918" s="124">
        <v>4</v>
      </c>
      <c r="O918" s="68">
        <f t="shared" si="213"/>
        <v>1</v>
      </c>
      <c r="P918" s="124">
        <v>13</v>
      </c>
      <c r="Q918" s="124">
        <v>17</v>
      </c>
      <c r="R918" s="68">
        <f t="shared" si="216"/>
        <v>0.76470588235294112</v>
      </c>
      <c r="S918" s="124">
        <v>17</v>
      </c>
      <c r="T918" s="68">
        <f t="shared" si="214"/>
        <v>1</v>
      </c>
      <c r="U918" s="124"/>
      <c r="V918" s="284"/>
      <c r="W918" s="124">
        <v>0</v>
      </c>
      <c r="X918" s="124">
        <v>0</v>
      </c>
      <c r="Y918" s="68" t="e">
        <f t="shared" si="217"/>
        <v>#DIV/0!</v>
      </c>
      <c r="Z918" s="124"/>
      <c r="AA918" s="284">
        <v>0.18</v>
      </c>
    </row>
    <row r="919" spans="9:27">
      <c r="I919" s="57" t="str">
        <f t="shared" si="218"/>
        <v>Adoptions TogetherCPP-FVAug-13</v>
      </c>
      <c r="J919" s="76" t="str">
        <f t="shared" si="219"/>
        <v>Adoptions TogetherCPP-FV41487</v>
      </c>
      <c r="K919" s="57" t="s">
        <v>317</v>
      </c>
      <c r="L919" s="73">
        <v>41487</v>
      </c>
      <c r="M919" s="124">
        <v>4</v>
      </c>
      <c r="N919" s="124">
        <v>4</v>
      </c>
      <c r="O919" s="68">
        <f t="shared" si="213"/>
        <v>1</v>
      </c>
      <c r="P919" s="124">
        <v>13</v>
      </c>
      <c r="Q919" s="124">
        <v>17</v>
      </c>
      <c r="R919" s="68">
        <f t="shared" si="216"/>
        <v>0.76470588235294112</v>
      </c>
      <c r="S919" s="124">
        <v>17</v>
      </c>
      <c r="T919" s="68">
        <f t="shared" si="214"/>
        <v>1</v>
      </c>
      <c r="U919" s="124"/>
      <c r="V919" s="284"/>
      <c r="W919" s="124">
        <v>0</v>
      </c>
      <c r="X919" s="124">
        <v>0</v>
      </c>
      <c r="Y919" s="68" t="e">
        <f t="shared" si="217"/>
        <v>#DIV/0!</v>
      </c>
      <c r="Z919" s="124"/>
      <c r="AA919" s="284">
        <v>0.18</v>
      </c>
    </row>
    <row r="920" spans="9:27">
      <c r="I920" s="57" t="str">
        <f t="shared" si="218"/>
        <v>All A-CRA ProvidersA-CRAAug-13</v>
      </c>
      <c r="J920" s="76" t="str">
        <f t="shared" si="219"/>
        <v>All A-CRA ProvidersA-CRA41487</v>
      </c>
      <c r="K920" s="57" t="s">
        <v>379</v>
      </c>
      <c r="L920" s="73">
        <v>41487</v>
      </c>
      <c r="M920" s="258">
        <v>0</v>
      </c>
      <c r="N920" s="258">
        <v>0</v>
      </c>
      <c r="O920" s="68" t="e">
        <f t="shared" si="213"/>
        <v>#DIV/0!</v>
      </c>
      <c r="P920" s="258">
        <v>0</v>
      </c>
      <c r="Q920" s="258">
        <v>0</v>
      </c>
      <c r="R920" s="68" t="e">
        <f t="shared" si="216"/>
        <v>#DIV/0!</v>
      </c>
      <c r="S920" s="258">
        <v>0</v>
      </c>
      <c r="T920" s="68" t="e">
        <f t="shared" si="214"/>
        <v>#DIV/0!</v>
      </c>
      <c r="U920" s="258">
        <v>0</v>
      </c>
      <c r="V920" s="284"/>
      <c r="W920" s="258">
        <v>0</v>
      </c>
      <c r="X920" s="258">
        <v>0</v>
      </c>
      <c r="Y920" s="68" t="e">
        <f t="shared" si="217"/>
        <v>#DIV/0!</v>
      </c>
      <c r="Z920" s="258">
        <v>0</v>
      </c>
      <c r="AA920" s="284">
        <v>0</v>
      </c>
    </row>
    <row r="921" spans="9:27">
      <c r="I921" s="57" t="str">
        <f t="shared" si="218"/>
        <v>All CPP-FV ProvidersCPP-FVAug-13</v>
      </c>
      <c r="J921" s="57" t="str">
        <f t="shared" si="219"/>
        <v>All CPP-FV ProvidersCPP-FV41487</v>
      </c>
      <c r="K921" s="57" t="s">
        <v>373</v>
      </c>
      <c r="L921" s="73">
        <v>41487</v>
      </c>
      <c r="M921" s="258">
        <v>13</v>
      </c>
      <c r="N921" s="258">
        <v>16</v>
      </c>
      <c r="O921" s="68">
        <f t="shared" si="213"/>
        <v>0.8125</v>
      </c>
      <c r="P921" s="258">
        <v>33</v>
      </c>
      <c r="Q921" s="258">
        <v>76</v>
      </c>
      <c r="R921" s="68">
        <f t="shared" si="216"/>
        <v>0.43421052631578949</v>
      </c>
      <c r="S921" s="258">
        <v>76</v>
      </c>
      <c r="T921" s="68">
        <f t="shared" si="214"/>
        <v>1</v>
      </c>
      <c r="U921" s="258">
        <v>0</v>
      </c>
      <c r="V921" s="284"/>
      <c r="W921" s="258">
        <v>0</v>
      </c>
      <c r="X921" s="258">
        <v>0</v>
      </c>
      <c r="Y921" s="68" t="e">
        <f t="shared" si="217"/>
        <v>#DIV/0!</v>
      </c>
      <c r="Z921" s="258">
        <v>0</v>
      </c>
      <c r="AA921" s="284">
        <v>0.36692307692307691</v>
      </c>
    </row>
    <row r="922" spans="9:27">
      <c r="I922" s="57" t="str">
        <f t="shared" si="218"/>
        <v>All FFT ProvidersFFTAug-13</v>
      </c>
      <c r="J922" s="76" t="str">
        <f t="shared" si="219"/>
        <v>All FFT ProvidersFFT41487</v>
      </c>
      <c r="K922" s="57" t="s">
        <v>372</v>
      </c>
      <c r="L922" s="73">
        <v>41487</v>
      </c>
      <c r="M922" s="258">
        <v>16</v>
      </c>
      <c r="N922" s="258">
        <v>17</v>
      </c>
      <c r="O922" s="68">
        <f t="shared" si="213"/>
        <v>0.94117647058823528</v>
      </c>
      <c r="P922" s="258">
        <v>68</v>
      </c>
      <c r="Q922" s="258">
        <v>139</v>
      </c>
      <c r="R922" s="68">
        <f t="shared" si="216"/>
        <v>0.48920863309352519</v>
      </c>
      <c r="S922" s="258">
        <v>149</v>
      </c>
      <c r="T922" s="68">
        <f t="shared" si="214"/>
        <v>0.93288590604026844</v>
      </c>
      <c r="U922" s="258">
        <v>76</v>
      </c>
      <c r="V922" s="284">
        <v>1.09375</v>
      </c>
      <c r="W922" s="258">
        <v>10</v>
      </c>
      <c r="X922" s="258">
        <v>11</v>
      </c>
      <c r="Y922" s="68">
        <f t="shared" si="217"/>
        <v>0.90909090909090906</v>
      </c>
      <c r="Z922" s="258">
        <v>26</v>
      </c>
      <c r="AA922" s="284">
        <v>1.09375</v>
      </c>
    </row>
    <row r="923" spans="9:27">
      <c r="I923" s="57" t="str">
        <f t="shared" si="218"/>
        <v>All MST ProvidersMSTAug-13</v>
      </c>
      <c r="J923" s="76" t="str">
        <f t="shared" si="219"/>
        <v>All MST ProvidersMST41487</v>
      </c>
      <c r="K923" s="57" t="s">
        <v>374</v>
      </c>
      <c r="L923" s="73">
        <v>41487</v>
      </c>
      <c r="M923" s="258">
        <v>10</v>
      </c>
      <c r="N923" s="258">
        <v>15</v>
      </c>
      <c r="O923" s="68">
        <f t="shared" ref="O923:O954" si="220">M923/N923</f>
        <v>0.66666666666666663</v>
      </c>
      <c r="P923" s="258">
        <v>36</v>
      </c>
      <c r="Q923" s="258">
        <v>32</v>
      </c>
      <c r="R923" s="68">
        <f t="shared" si="216"/>
        <v>1.125</v>
      </c>
      <c r="S923" s="258">
        <v>45</v>
      </c>
      <c r="T923" s="68">
        <f t="shared" ref="T923:T954" si="221">Q923/S923</f>
        <v>0.71111111111111114</v>
      </c>
      <c r="U923" s="258">
        <v>0</v>
      </c>
      <c r="V923" s="284">
        <v>0.77700000000000002</v>
      </c>
      <c r="W923" s="258">
        <v>3</v>
      </c>
      <c r="X923" s="258">
        <v>4</v>
      </c>
      <c r="Y923" s="68">
        <f t="shared" si="217"/>
        <v>0.75</v>
      </c>
      <c r="Z923" s="258">
        <v>0</v>
      </c>
      <c r="AA923" s="284">
        <v>0.77700000000000002</v>
      </c>
    </row>
    <row r="924" spans="9:27">
      <c r="I924" s="57" t="str">
        <f t="shared" si="218"/>
        <v>All MST-PSB ProvidersMST-PSBAug-13</v>
      </c>
      <c r="J924" s="76" t="str">
        <f t="shared" si="219"/>
        <v>All MST-PSB ProvidersMST-PSB41487</v>
      </c>
      <c r="K924" s="57" t="s">
        <v>375</v>
      </c>
      <c r="L924" s="73">
        <v>41487</v>
      </c>
      <c r="M924" s="258">
        <v>3</v>
      </c>
      <c r="N924" s="258">
        <v>5</v>
      </c>
      <c r="O924" s="68">
        <f t="shared" si="220"/>
        <v>0.6</v>
      </c>
      <c r="P924" s="258">
        <v>5</v>
      </c>
      <c r="Q924" s="258">
        <v>6</v>
      </c>
      <c r="R924" s="68">
        <f t="shared" si="216"/>
        <v>0.83333333333333337</v>
      </c>
      <c r="S924" s="258">
        <v>9</v>
      </c>
      <c r="T924" s="68">
        <f t="shared" si="221"/>
        <v>0.66666666666666663</v>
      </c>
      <c r="U924" s="258">
        <v>0</v>
      </c>
      <c r="V924" s="284">
        <v>0.89</v>
      </c>
      <c r="W924" s="258">
        <v>0</v>
      </c>
      <c r="X924" s="258">
        <v>0</v>
      </c>
      <c r="Y924" s="68" t="e">
        <f t="shared" si="217"/>
        <v>#DIV/0!</v>
      </c>
      <c r="Z924" s="258">
        <v>0</v>
      </c>
      <c r="AA924" s="284">
        <v>0.89</v>
      </c>
    </row>
    <row r="925" spans="9:27">
      <c r="I925" s="57" t="str">
        <f t="shared" si="218"/>
        <v>All PCIT ProvidersPCITAug-13</v>
      </c>
      <c r="J925" s="76" t="str">
        <f t="shared" si="219"/>
        <v>All PCIT ProvidersPCIT41487</v>
      </c>
      <c r="K925" s="57" t="s">
        <v>376</v>
      </c>
      <c r="L925" s="73">
        <v>41487</v>
      </c>
      <c r="M925" s="258">
        <v>5</v>
      </c>
      <c r="N925" s="258">
        <v>5</v>
      </c>
      <c r="O925" s="68">
        <f t="shared" si="220"/>
        <v>1</v>
      </c>
      <c r="P925" s="258">
        <v>9</v>
      </c>
      <c r="Q925" s="258">
        <v>30</v>
      </c>
      <c r="R925" s="68">
        <f t="shared" si="216"/>
        <v>0.3</v>
      </c>
      <c r="S925" s="258">
        <v>30</v>
      </c>
      <c r="T925" s="68">
        <f t="shared" si="221"/>
        <v>1</v>
      </c>
      <c r="U925" s="258">
        <v>3</v>
      </c>
      <c r="V925" s="284"/>
      <c r="W925" s="258">
        <v>1</v>
      </c>
      <c r="X925" s="258">
        <v>3</v>
      </c>
      <c r="Y925" s="68">
        <f t="shared" si="217"/>
        <v>0.33333333333333331</v>
      </c>
      <c r="Z925" s="258">
        <v>6</v>
      </c>
      <c r="AA925" s="284">
        <v>0.85000000000000009</v>
      </c>
    </row>
    <row r="926" spans="9:27">
      <c r="I926" s="57" t="str">
        <f t="shared" si="218"/>
        <v>All TF-CBT ProvidersTF-CBTAug-13</v>
      </c>
      <c r="J926" s="76" t="str">
        <f t="shared" si="219"/>
        <v>All TF-CBT ProvidersTF-CBT41487</v>
      </c>
      <c r="K926" s="57" t="s">
        <v>377</v>
      </c>
      <c r="L926" s="73">
        <v>41487</v>
      </c>
      <c r="M926" s="258">
        <v>25</v>
      </c>
      <c r="N926" s="258">
        <v>27</v>
      </c>
      <c r="O926" s="68">
        <f t="shared" si="220"/>
        <v>0.92592592592592593</v>
      </c>
      <c r="P926" s="258">
        <v>52</v>
      </c>
      <c r="Q926" s="258">
        <v>122</v>
      </c>
      <c r="R926" s="68">
        <f t="shared" si="216"/>
        <v>0.42622950819672129</v>
      </c>
      <c r="S926" s="258">
        <v>134.5</v>
      </c>
      <c r="T926" s="68">
        <f t="shared" si="221"/>
        <v>0.90706319702602234</v>
      </c>
      <c r="U926" s="258">
        <v>41</v>
      </c>
      <c r="V926" s="284"/>
      <c r="W926" s="258">
        <v>0</v>
      </c>
      <c r="X926" s="258">
        <v>6</v>
      </c>
      <c r="Y926" s="68">
        <f t="shared" si="217"/>
        <v>0</v>
      </c>
      <c r="Z926" s="258">
        <v>4</v>
      </c>
      <c r="AA926" s="284">
        <v>0.54164274322169059</v>
      </c>
    </row>
    <row r="927" spans="9:27">
      <c r="I927" s="57" t="str">
        <f t="shared" si="218"/>
        <v>All TIP ProvidersTIPAug-13</v>
      </c>
      <c r="J927" s="76" t="str">
        <f t="shared" si="219"/>
        <v>All TIP ProvidersTIP41487</v>
      </c>
      <c r="K927" s="57" t="s">
        <v>378</v>
      </c>
      <c r="L927" s="73">
        <v>41487</v>
      </c>
      <c r="M927" s="258">
        <v>0</v>
      </c>
      <c r="N927" s="258">
        <v>0</v>
      </c>
      <c r="O927" s="68" t="e">
        <f t="shared" si="220"/>
        <v>#DIV/0!</v>
      </c>
      <c r="P927" s="258">
        <v>0</v>
      </c>
      <c r="Q927" s="258">
        <v>0</v>
      </c>
      <c r="R927" s="68" t="e">
        <f t="shared" si="216"/>
        <v>#DIV/0!</v>
      </c>
      <c r="S927" s="258">
        <v>0</v>
      </c>
      <c r="T927" s="68" t="e">
        <f t="shared" si="221"/>
        <v>#DIV/0!</v>
      </c>
      <c r="U927" s="124"/>
      <c r="V927" s="284"/>
      <c r="W927" s="258">
        <v>0</v>
      </c>
      <c r="X927" s="258">
        <v>0</v>
      </c>
      <c r="Y927" s="68" t="e">
        <f t="shared" si="217"/>
        <v>#DIV/0!</v>
      </c>
      <c r="Z927" s="124"/>
      <c r="AA927" s="284">
        <v>0</v>
      </c>
    </row>
    <row r="928" spans="9:27">
      <c r="I928" s="57" t="str">
        <f t="shared" si="218"/>
        <v>AllAllAug-13</v>
      </c>
      <c r="J928" s="76" t="str">
        <f t="shared" si="219"/>
        <v>AllAll41487</v>
      </c>
      <c r="K928" s="57" t="s">
        <v>367</v>
      </c>
      <c r="L928" s="73">
        <v>41487</v>
      </c>
      <c r="M928" s="124">
        <v>72</v>
      </c>
      <c r="N928" s="124">
        <v>85</v>
      </c>
      <c r="O928" s="68">
        <f t="shared" si="220"/>
        <v>0.84705882352941175</v>
      </c>
      <c r="P928" s="124">
        <v>203</v>
      </c>
      <c r="Q928" s="124">
        <v>405</v>
      </c>
      <c r="R928" s="68">
        <f t="shared" si="216"/>
        <v>0.50123456790123455</v>
      </c>
      <c r="S928" s="124">
        <v>443.5</v>
      </c>
      <c r="T928" s="68">
        <f t="shared" si="221"/>
        <v>0.91319052987598648</v>
      </c>
      <c r="U928" s="124">
        <v>120</v>
      </c>
      <c r="V928" s="284"/>
      <c r="W928" s="124">
        <v>14</v>
      </c>
      <c r="X928" s="124">
        <v>24</v>
      </c>
      <c r="Y928" s="68">
        <f t="shared" si="217"/>
        <v>0.58333333333333337</v>
      </c>
      <c r="Z928" s="124">
        <v>36</v>
      </c>
      <c r="AA928" s="284">
        <v>0.8139831922463503</v>
      </c>
    </row>
    <row r="929" spans="9:27">
      <c r="I929" s="57" t="str">
        <f t="shared" si="218"/>
        <v>Community ConnectionsAllAug-13</v>
      </c>
      <c r="J929" s="204" t="str">
        <f t="shared" si="219"/>
        <v>Community ConnectionsAll41487</v>
      </c>
      <c r="K929" s="57" t="s">
        <v>319</v>
      </c>
      <c r="L929" s="73">
        <v>41487</v>
      </c>
      <c r="M929" s="124">
        <v>13</v>
      </c>
      <c r="N929" s="124">
        <v>13</v>
      </c>
      <c r="O929" s="68">
        <f t="shared" si="220"/>
        <v>1</v>
      </c>
      <c r="P929" s="124">
        <v>24</v>
      </c>
      <c r="Q929" s="124">
        <v>85</v>
      </c>
      <c r="R929" s="68">
        <f t="shared" si="216"/>
        <v>0.28235294117647058</v>
      </c>
      <c r="S929" s="124">
        <v>85</v>
      </c>
      <c r="T929" s="68">
        <f t="shared" si="221"/>
        <v>1</v>
      </c>
      <c r="U929" s="124">
        <v>24</v>
      </c>
      <c r="V929" s="284"/>
      <c r="W929" s="124">
        <v>0</v>
      </c>
      <c r="X929" s="124">
        <v>0</v>
      </c>
      <c r="Y929" s="68" t="e">
        <f t="shared" si="217"/>
        <v>#DIV/0!</v>
      </c>
      <c r="Z929" s="124">
        <v>5</v>
      </c>
      <c r="AA929" s="284">
        <v>0.95128205128205134</v>
      </c>
    </row>
    <row r="930" spans="9:27">
      <c r="I930" s="57" t="str">
        <f t="shared" si="218"/>
        <v>Community ConnectionsFFTAug-13</v>
      </c>
      <c r="J930" s="204" t="str">
        <f t="shared" si="219"/>
        <v>Community ConnectionsFFT41487</v>
      </c>
      <c r="K930" s="57" t="s">
        <v>321</v>
      </c>
      <c r="L930" s="73">
        <v>41487</v>
      </c>
      <c r="M930" s="124">
        <v>4</v>
      </c>
      <c r="N930" s="124">
        <v>4</v>
      </c>
      <c r="O930" s="68">
        <f t="shared" si="220"/>
        <v>1</v>
      </c>
      <c r="P930" s="124">
        <v>15</v>
      </c>
      <c r="Q930" s="124">
        <v>40</v>
      </c>
      <c r="R930" s="68">
        <f t="shared" si="216"/>
        <v>0.375</v>
      </c>
      <c r="S930" s="124">
        <v>40</v>
      </c>
      <c r="T930" s="68">
        <f t="shared" si="221"/>
        <v>1</v>
      </c>
      <c r="U930" s="124">
        <v>15</v>
      </c>
      <c r="V930" s="284">
        <v>0.8</v>
      </c>
      <c r="W930" s="124">
        <v>0</v>
      </c>
      <c r="X930" s="124">
        <v>0</v>
      </c>
      <c r="Y930" s="68" t="e">
        <f t="shared" si="217"/>
        <v>#DIV/0!</v>
      </c>
      <c r="Z930" s="124">
        <v>5</v>
      </c>
      <c r="AA930" s="284">
        <v>0.8</v>
      </c>
    </row>
    <row r="931" spans="9:27">
      <c r="I931" s="57" t="str">
        <f t="shared" si="218"/>
        <v>Community ConnectionsTF-CBTAug-13</v>
      </c>
      <c r="J931" s="204" t="str">
        <f t="shared" si="219"/>
        <v>Community ConnectionsTF-CBT41487</v>
      </c>
      <c r="K931" s="57" t="s">
        <v>320</v>
      </c>
      <c r="L931" s="73">
        <v>41487</v>
      </c>
      <c r="M931" s="124">
        <v>9</v>
      </c>
      <c r="N931" s="124">
        <v>9</v>
      </c>
      <c r="O931" s="68">
        <f t="shared" si="220"/>
        <v>1</v>
      </c>
      <c r="P931" s="124">
        <v>9</v>
      </c>
      <c r="Q931" s="124">
        <v>45</v>
      </c>
      <c r="R931" s="68">
        <f t="shared" si="216"/>
        <v>0.2</v>
      </c>
      <c r="S931" s="124">
        <v>45</v>
      </c>
      <c r="T931" s="68">
        <f t="shared" si="221"/>
        <v>1</v>
      </c>
      <c r="U931" s="124">
        <v>9</v>
      </c>
      <c r="V931" s="284"/>
      <c r="W931" s="124">
        <v>0</v>
      </c>
      <c r="X931" s="124">
        <v>0</v>
      </c>
      <c r="Y931" s="68">
        <v>0</v>
      </c>
      <c r="Z931" s="124">
        <v>0</v>
      </c>
      <c r="AA931" s="284">
        <v>0.9</v>
      </c>
    </row>
    <row r="932" spans="9:27">
      <c r="I932" s="57" t="str">
        <f t="shared" si="218"/>
        <v>Community ConnectionsTIPAug-13</v>
      </c>
      <c r="J932" s="204" t="str">
        <f t="shared" si="219"/>
        <v>Community ConnectionsTIP41487</v>
      </c>
      <c r="K932" s="57" t="s">
        <v>322</v>
      </c>
      <c r="L932" s="73">
        <v>41487</v>
      </c>
      <c r="M932" s="124"/>
      <c r="N932" s="124"/>
      <c r="O932" s="68" t="e">
        <f t="shared" si="220"/>
        <v>#DIV/0!</v>
      </c>
      <c r="P932" s="124"/>
      <c r="Q932" s="124"/>
      <c r="R932" s="68" t="e">
        <f t="shared" si="216"/>
        <v>#DIV/0!</v>
      </c>
      <c r="S932" s="124"/>
      <c r="T932" s="68" t="e">
        <f t="shared" si="221"/>
        <v>#DIV/0!</v>
      </c>
      <c r="U932" s="124"/>
      <c r="V932" s="284"/>
      <c r="W932" s="124"/>
      <c r="X932" s="124"/>
      <c r="Y932" s="68" t="e">
        <f t="shared" ref="Y932:Y942" si="222">W932/X932</f>
        <v>#DIV/0!</v>
      </c>
      <c r="Z932" s="124"/>
      <c r="AA932" s="284"/>
    </row>
    <row r="933" spans="9:27">
      <c r="I933" s="57" t="str">
        <f t="shared" si="218"/>
        <v>Federal CityA-CRAAug-13</v>
      </c>
      <c r="J933" s="76" t="str">
        <f t="shared" si="219"/>
        <v>Federal CityA-CRA41487</v>
      </c>
      <c r="K933" s="57" t="s">
        <v>360</v>
      </c>
      <c r="L933" s="73">
        <v>41487</v>
      </c>
      <c r="M933" s="124"/>
      <c r="N933" s="124"/>
      <c r="O933" s="68" t="e">
        <f t="shared" si="220"/>
        <v>#DIV/0!</v>
      </c>
      <c r="P933" s="124"/>
      <c r="Q933" s="124"/>
      <c r="R933" s="68" t="e">
        <f t="shared" si="216"/>
        <v>#DIV/0!</v>
      </c>
      <c r="S933" s="124"/>
      <c r="T933" s="68" t="e">
        <f t="shared" si="221"/>
        <v>#DIV/0!</v>
      </c>
      <c r="U933" s="124"/>
      <c r="V933" s="284"/>
      <c r="W933" s="124"/>
      <c r="X933" s="124"/>
      <c r="Y933" s="68" t="e">
        <f t="shared" si="222"/>
        <v>#DIV/0!</v>
      </c>
      <c r="Z933" s="124"/>
      <c r="AA933" s="284"/>
    </row>
    <row r="934" spans="9:27">
      <c r="I934" s="57" t="str">
        <f t="shared" si="218"/>
        <v>Federal CityAllAug-13</v>
      </c>
      <c r="J934" s="76" t="str">
        <f t="shared" si="219"/>
        <v>Federal CityAll41487</v>
      </c>
      <c r="K934" s="57" t="s">
        <v>359</v>
      </c>
      <c r="L934" s="73">
        <v>41487</v>
      </c>
      <c r="M934" s="124"/>
      <c r="N934" s="124"/>
      <c r="O934" s="68" t="e">
        <f t="shared" si="220"/>
        <v>#DIV/0!</v>
      </c>
      <c r="P934" s="124"/>
      <c r="Q934" s="124"/>
      <c r="R934" s="68" t="e">
        <f t="shared" si="216"/>
        <v>#DIV/0!</v>
      </c>
      <c r="S934" s="124"/>
      <c r="T934" s="68" t="e">
        <f t="shared" si="221"/>
        <v>#DIV/0!</v>
      </c>
      <c r="U934" s="124"/>
      <c r="V934" s="284"/>
      <c r="W934" s="124"/>
      <c r="X934" s="124"/>
      <c r="Y934" s="68" t="e">
        <f t="shared" si="222"/>
        <v>#DIV/0!</v>
      </c>
      <c r="Z934" s="124"/>
      <c r="AA934" s="284"/>
    </row>
    <row r="935" spans="9:27">
      <c r="I935" s="57" t="str">
        <f t="shared" si="218"/>
        <v>First Home CareAllAug-13</v>
      </c>
      <c r="J935" s="76" t="str">
        <f t="shared" si="219"/>
        <v>First Home CareAll41487</v>
      </c>
      <c r="K935" s="57" t="s">
        <v>323</v>
      </c>
      <c r="L935" s="73">
        <v>41487</v>
      </c>
      <c r="M935" s="124">
        <v>8</v>
      </c>
      <c r="N935" s="124">
        <v>11</v>
      </c>
      <c r="O935" s="68">
        <f t="shared" si="220"/>
        <v>0.72727272727272729</v>
      </c>
      <c r="P935" s="124">
        <v>34</v>
      </c>
      <c r="Q935" s="124">
        <v>60</v>
      </c>
      <c r="R935" s="68">
        <f t="shared" si="216"/>
        <v>0.56666666666666665</v>
      </c>
      <c r="S935" s="124">
        <v>82.5</v>
      </c>
      <c r="T935" s="68">
        <f t="shared" si="221"/>
        <v>0.72727272727272729</v>
      </c>
      <c r="U935" s="124">
        <v>41</v>
      </c>
      <c r="V935" s="284"/>
      <c r="W935" s="124">
        <v>8</v>
      </c>
      <c r="X935" s="124">
        <v>14</v>
      </c>
      <c r="Y935" s="68">
        <f t="shared" si="222"/>
        <v>0.5714285714285714</v>
      </c>
      <c r="Z935" s="124">
        <v>13</v>
      </c>
      <c r="AA935" s="284">
        <v>1.2878787878787878</v>
      </c>
    </row>
    <row r="936" spans="9:27">
      <c r="I936" s="57" t="str">
        <f t="shared" si="218"/>
        <v>First Home CareFFTAug-13</v>
      </c>
      <c r="J936" s="76" t="str">
        <f t="shared" si="219"/>
        <v>First Home CareFFT41487</v>
      </c>
      <c r="K936" s="57" t="s">
        <v>325</v>
      </c>
      <c r="L936" s="73">
        <v>41487</v>
      </c>
      <c r="M936" s="124">
        <v>4</v>
      </c>
      <c r="N936" s="124">
        <v>5</v>
      </c>
      <c r="O936" s="68">
        <f t="shared" si="220"/>
        <v>0.8</v>
      </c>
      <c r="P936" s="124">
        <v>12</v>
      </c>
      <c r="Q936" s="124">
        <v>35</v>
      </c>
      <c r="R936" s="68">
        <f t="shared" si="216"/>
        <v>0.34285714285714286</v>
      </c>
      <c r="S936" s="124">
        <v>45</v>
      </c>
      <c r="T936" s="68">
        <f t="shared" si="221"/>
        <v>0.77777777777777779</v>
      </c>
      <c r="U936" s="258">
        <v>20</v>
      </c>
      <c r="V936" s="284">
        <v>1.25</v>
      </c>
      <c r="W936" s="124">
        <v>8</v>
      </c>
      <c r="X936" s="124">
        <v>8</v>
      </c>
      <c r="Y936" s="68">
        <f t="shared" si="222"/>
        <v>1</v>
      </c>
      <c r="Z936" s="124">
        <v>12</v>
      </c>
      <c r="AA936" s="284">
        <v>1.25</v>
      </c>
    </row>
    <row r="937" spans="9:27">
      <c r="I937" s="57" t="str">
        <f t="shared" si="218"/>
        <v>First Home CareTF-CBTAug-13</v>
      </c>
      <c r="J937" s="76" t="str">
        <f t="shared" si="219"/>
        <v>First Home CareTF-CBT41487</v>
      </c>
      <c r="K937" s="57" t="s">
        <v>324</v>
      </c>
      <c r="L937" s="73">
        <v>41487</v>
      </c>
      <c r="M937" s="124">
        <v>4</v>
      </c>
      <c r="N937" s="124">
        <v>6</v>
      </c>
      <c r="O937" s="68">
        <f t="shared" si="220"/>
        <v>0.66666666666666663</v>
      </c>
      <c r="P937" s="124">
        <v>22</v>
      </c>
      <c r="Q937" s="124">
        <v>25</v>
      </c>
      <c r="R937" s="68">
        <f t="shared" si="216"/>
        <v>0.88</v>
      </c>
      <c r="S937" s="124">
        <v>37.5</v>
      </c>
      <c r="T937" s="68">
        <f t="shared" si="221"/>
        <v>0.66666666666666663</v>
      </c>
      <c r="U937" s="124">
        <v>21</v>
      </c>
      <c r="V937" s="284"/>
      <c r="W937" s="124">
        <v>0</v>
      </c>
      <c r="X937" s="124">
        <v>6</v>
      </c>
      <c r="Y937" s="68">
        <f t="shared" si="222"/>
        <v>0</v>
      </c>
      <c r="Z937" s="124">
        <v>1</v>
      </c>
      <c r="AA937" s="284">
        <v>0.90909090909090906</v>
      </c>
    </row>
    <row r="938" spans="9:27">
      <c r="I938" s="57" t="str">
        <f t="shared" si="218"/>
        <v>First Home CareTIPAug-13</v>
      </c>
      <c r="J938" s="76" t="str">
        <f t="shared" si="219"/>
        <v>First Home CareTIP41487</v>
      </c>
      <c r="K938" s="57" t="s">
        <v>330</v>
      </c>
      <c r="L938" s="73">
        <v>41487</v>
      </c>
      <c r="M938" s="124"/>
      <c r="N938" s="124"/>
      <c r="O938" s="68" t="e">
        <f t="shared" si="220"/>
        <v>#DIV/0!</v>
      </c>
      <c r="P938" s="124"/>
      <c r="Q938" s="124"/>
      <c r="R938" s="68" t="e">
        <f t="shared" si="216"/>
        <v>#DIV/0!</v>
      </c>
      <c r="S938" s="124"/>
      <c r="T938" s="68" t="e">
        <f t="shared" si="221"/>
        <v>#DIV/0!</v>
      </c>
      <c r="U938" s="258"/>
      <c r="V938" s="284"/>
      <c r="W938" s="124"/>
      <c r="X938" s="124"/>
      <c r="Y938" s="68" t="e">
        <f t="shared" si="222"/>
        <v>#DIV/0!</v>
      </c>
      <c r="Z938" s="124"/>
      <c r="AA938" s="284"/>
    </row>
    <row r="939" spans="9:27">
      <c r="I939" s="57" t="str">
        <f t="shared" si="218"/>
        <v>FPSAllAug-13</v>
      </c>
      <c r="J939" s="76" t="str">
        <f t="shared" si="219"/>
        <v>FPSAll41487</v>
      </c>
      <c r="K939" s="57" t="s">
        <v>355</v>
      </c>
      <c r="L939" s="73">
        <v>41487</v>
      </c>
      <c r="M939" s="124"/>
      <c r="N939" s="124"/>
      <c r="O939" s="68" t="e">
        <f t="shared" si="220"/>
        <v>#DIV/0!</v>
      </c>
      <c r="P939" s="124"/>
      <c r="Q939" s="124"/>
      <c r="R939" s="68" t="e">
        <f t="shared" si="216"/>
        <v>#DIV/0!</v>
      </c>
      <c r="S939" s="124"/>
      <c r="T939" s="68" t="e">
        <f t="shared" si="221"/>
        <v>#DIV/0!</v>
      </c>
      <c r="U939" s="124"/>
      <c r="V939" s="284"/>
      <c r="W939" s="124"/>
      <c r="X939" s="124"/>
      <c r="Y939" s="68" t="e">
        <f t="shared" si="222"/>
        <v>#DIV/0!</v>
      </c>
      <c r="Z939" s="124"/>
      <c r="AA939" s="284"/>
    </row>
    <row r="940" spans="9:27">
      <c r="I940" s="57" t="str">
        <f t="shared" si="218"/>
        <v>FPSTIPAug-13</v>
      </c>
      <c r="J940" s="76" t="str">
        <f t="shared" si="219"/>
        <v>FPSTIP41487</v>
      </c>
      <c r="K940" s="57" t="s">
        <v>356</v>
      </c>
      <c r="L940" s="73">
        <v>41487</v>
      </c>
      <c r="M940" s="124"/>
      <c r="N940" s="124"/>
      <c r="O940" s="68" t="e">
        <f t="shared" si="220"/>
        <v>#DIV/0!</v>
      </c>
      <c r="P940" s="124"/>
      <c r="Q940" s="124"/>
      <c r="R940" s="68" t="e">
        <f t="shared" si="216"/>
        <v>#DIV/0!</v>
      </c>
      <c r="S940" s="124"/>
      <c r="T940" s="68" t="e">
        <f t="shared" si="221"/>
        <v>#DIV/0!</v>
      </c>
      <c r="U940" s="124"/>
      <c r="V940" s="284"/>
      <c r="W940" s="124"/>
      <c r="X940" s="124"/>
      <c r="Y940" s="68" t="e">
        <f t="shared" si="222"/>
        <v>#DIV/0!</v>
      </c>
      <c r="Z940" s="124"/>
      <c r="AA940" s="284"/>
    </row>
    <row r="941" spans="9:27">
      <c r="I941" s="57" t="str">
        <f t="shared" si="218"/>
        <v>HillcrestA-CRAAug-13</v>
      </c>
      <c r="J941" s="76" t="str">
        <f t="shared" si="219"/>
        <v>HillcrestA-CRA41487</v>
      </c>
      <c r="K941" s="57" t="s">
        <v>336</v>
      </c>
      <c r="L941" s="73">
        <v>41487</v>
      </c>
      <c r="M941" s="124"/>
      <c r="N941" s="124"/>
      <c r="O941" s="68" t="e">
        <f t="shared" si="220"/>
        <v>#DIV/0!</v>
      </c>
      <c r="P941" s="124"/>
      <c r="Q941" s="124"/>
      <c r="R941" s="68" t="e">
        <f t="shared" si="216"/>
        <v>#DIV/0!</v>
      </c>
      <c r="S941" s="124"/>
      <c r="T941" s="68" t="e">
        <f t="shared" si="221"/>
        <v>#DIV/0!</v>
      </c>
      <c r="U941" s="124">
        <v>0</v>
      </c>
      <c r="V941" s="284"/>
      <c r="W941" s="124"/>
      <c r="X941" s="124"/>
      <c r="Y941" s="68" t="e">
        <f t="shared" si="222"/>
        <v>#DIV/0!</v>
      </c>
      <c r="Z941" s="124"/>
      <c r="AA941" s="284"/>
    </row>
    <row r="942" spans="9:27">
      <c r="I942" s="57" t="str">
        <f t="shared" si="218"/>
        <v>HillcrestAllAug-13</v>
      </c>
      <c r="J942" s="76" t="str">
        <f t="shared" si="219"/>
        <v>HillcrestAll41487</v>
      </c>
      <c r="K942" s="57" t="s">
        <v>331</v>
      </c>
      <c r="L942" s="73">
        <v>41487</v>
      </c>
      <c r="M942" s="124">
        <v>12</v>
      </c>
      <c r="N942" s="124">
        <v>14</v>
      </c>
      <c r="O942" s="68">
        <f t="shared" si="220"/>
        <v>0.8571428571428571</v>
      </c>
      <c r="P942" s="124">
        <v>28</v>
      </c>
      <c r="Q942" s="124">
        <v>67</v>
      </c>
      <c r="R942" s="68">
        <f t="shared" si="216"/>
        <v>0.41791044776119401</v>
      </c>
      <c r="S942" s="124">
        <v>77</v>
      </c>
      <c r="T942" s="68">
        <f t="shared" si="221"/>
        <v>0.87012987012987009</v>
      </c>
      <c r="U942" s="124">
        <v>20</v>
      </c>
      <c r="V942" s="284"/>
      <c r="W942" s="124">
        <v>2</v>
      </c>
      <c r="X942" s="124">
        <v>2</v>
      </c>
      <c r="Y942" s="68">
        <f t="shared" si="222"/>
        <v>1</v>
      </c>
      <c r="Z942" s="124">
        <v>2</v>
      </c>
      <c r="AA942" s="284">
        <v>0.71345029239766078</v>
      </c>
    </row>
    <row r="943" spans="9:27">
      <c r="I943" s="57" t="str">
        <f t="shared" si="218"/>
        <v>HillcrestCPP-FVAug-13</v>
      </c>
      <c r="J943" s="76" t="str">
        <f t="shared" si="219"/>
        <v>HillcrestCPP-FV41487</v>
      </c>
      <c r="K943" s="57" t="s">
        <v>334</v>
      </c>
      <c r="L943" s="73">
        <v>41487</v>
      </c>
      <c r="M943" s="124">
        <v>2</v>
      </c>
      <c r="N943" s="124">
        <v>4</v>
      </c>
      <c r="O943" s="68">
        <f t="shared" si="220"/>
        <v>0.5</v>
      </c>
      <c r="P943" s="124">
        <v>0</v>
      </c>
      <c r="Q943" s="124">
        <v>10</v>
      </c>
      <c r="R943" s="68">
        <f t="shared" si="216"/>
        <v>0</v>
      </c>
      <c r="S943" s="124">
        <v>20</v>
      </c>
      <c r="T943" s="68">
        <f t="shared" si="221"/>
        <v>0.5</v>
      </c>
      <c r="U943" s="124"/>
      <c r="V943" s="284"/>
      <c r="W943" s="124">
        <v>0</v>
      </c>
      <c r="X943" s="124">
        <v>0</v>
      </c>
      <c r="Y943" s="68"/>
      <c r="Z943" s="124"/>
      <c r="AA943" s="284"/>
    </row>
    <row r="944" spans="9:27">
      <c r="I944" s="57" t="str">
        <f t="shared" si="218"/>
        <v>HillcrestFFTAug-13</v>
      </c>
      <c r="J944" s="76" t="str">
        <f t="shared" si="219"/>
        <v>HillcrestFFT41487</v>
      </c>
      <c r="K944" s="57" t="s">
        <v>335</v>
      </c>
      <c r="L944" s="73">
        <v>41487</v>
      </c>
      <c r="M944" s="124">
        <v>4</v>
      </c>
      <c r="N944" s="124">
        <v>4</v>
      </c>
      <c r="O944" s="68">
        <f t="shared" si="220"/>
        <v>1</v>
      </c>
      <c r="P944" s="124">
        <v>20</v>
      </c>
      <c r="Q944" s="124">
        <v>35</v>
      </c>
      <c r="R944" s="68">
        <f t="shared" si="216"/>
        <v>0.5714285714285714</v>
      </c>
      <c r="S944" s="124">
        <v>35</v>
      </c>
      <c r="T944" s="68">
        <f t="shared" si="221"/>
        <v>1</v>
      </c>
      <c r="U944" s="124">
        <v>20</v>
      </c>
      <c r="V944" s="284">
        <v>1.25</v>
      </c>
      <c r="W944" s="124">
        <v>2</v>
      </c>
      <c r="X944" s="124">
        <v>2</v>
      </c>
      <c r="Y944" s="68">
        <f>W944/X944</f>
        <v>1</v>
      </c>
      <c r="Z944" s="124">
        <v>2</v>
      </c>
      <c r="AA944" s="284">
        <v>1.25</v>
      </c>
    </row>
    <row r="945" spans="9:27">
      <c r="I945" s="57" t="str">
        <f t="shared" si="218"/>
        <v>HillcrestTF-CBTAug-13</v>
      </c>
      <c r="J945" s="76" t="str">
        <f t="shared" si="219"/>
        <v>HillcrestTF-CBT41487</v>
      </c>
      <c r="K945" s="57" t="s">
        <v>332</v>
      </c>
      <c r="L945" s="73">
        <v>41487</v>
      </c>
      <c r="M945" s="124">
        <v>6</v>
      </c>
      <c r="N945" s="124">
        <v>6</v>
      </c>
      <c r="O945" s="68">
        <f t="shared" si="220"/>
        <v>1</v>
      </c>
      <c r="P945" s="124">
        <v>8</v>
      </c>
      <c r="Q945" s="124">
        <v>22</v>
      </c>
      <c r="R945" s="68">
        <f t="shared" si="216"/>
        <v>0.36363636363636365</v>
      </c>
      <c r="S945" s="124">
        <v>22</v>
      </c>
      <c r="T945" s="68">
        <f t="shared" si="221"/>
        <v>1</v>
      </c>
      <c r="U945" s="124"/>
      <c r="V945" s="284"/>
      <c r="W945" s="124">
        <v>0</v>
      </c>
      <c r="X945" s="124">
        <v>0</v>
      </c>
      <c r="Y945" s="68" t="e">
        <f>W945/X945</f>
        <v>#DIV/0!</v>
      </c>
      <c r="Z945" s="124"/>
      <c r="AA945" s="284">
        <v>0.31578947368421051</v>
      </c>
    </row>
    <row r="946" spans="9:27">
      <c r="I946" s="57" t="str">
        <f t="shared" si="218"/>
        <v>LAYCA-CRAAug-13</v>
      </c>
      <c r="J946" s="76" t="str">
        <f t="shared" si="219"/>
        <v>LAYCA-CRA41487</v>
      </c>
      <c r="K946" s="57" t="s">
        <v>339</v>
      </c>
      <c r="L946" s="73">
        <v>41487</v>
      </c>
      <c r="M946" s="124"/>
      <c r="N946" s="124"/>
      <c r="O946" s="68" t="e">
        <f t="shared" si="220"/>
        <v>#DIV/0!</v>
      </c>
      <c r="P946" s="124"/>
      <c r="Q946" s="124"/>
      <c r="R946" s="68" t="e">
        <f t="shared" si="216"/>
        <v>#DIV/0!</v>
      </c>
      <c r="S946" s="124"/>
      <c r="T946" s="68" t="e">
        <f t="shared" si="221"/>
        <v>#DIV/0!</v>
      </c>
      <c r="U946" s="124"/>
      <c r="V946" s="284"/>
      <c r="W946" s="124"/>
      <c r="X946" s="124"/>
      <c r="Y946" s="68"/>
      <c r="Z946" s="124"/>
      <c r="AA946" s="284"/>
    </row>
    <row r="947" spans="9:27">
      <c r="I947" s="57" t="str">
        <f t="shared" si="218"/>
        <v>LAYCAllAug-13</v>
      </c>
      <c r="J947" s="76" t="str">
        <f t="shared" si="219"/>
        <v>LAYCAll41487</v>
      </c>
      <c r="K947" s="57" t="s">
        <v>337</v>
      </c>
      <c r="L947" s="73">
        <v>41487</v>
      </c>
      <c r="M947" s="124">
        <v>3</v>
      </c>
      <c r="N947" s="124">
        <v>3</v>
      </c>
      <c r="O947" s="68">
        <f t="shared" si="220"/>
        <v>1</v>
      </c>
      <c r="P947" s="124">
        <v>6</v>
      </c>
      <c r="Q947" s="124">
        <v>7</v>
      </c>
      <c r="R947" s="68">
        <f t="shared" ref="R947:R967" si="223">P947/Q947</f>
        <v>0.8571428571428571</v>
      </c>
      <c r="S947" s="124">
        <v>7</v>
      </c>
      <c r="T947" s="68">
        <f t="shared" si="221"/>
        <v>1</v>
      </c>
      <c r="U947" s="124">
        <v>0</v>
      </c>
      <c r="V947" s="284"/>
      <c r="W947" s="124">
        <v>0</v>
      </c>
      <c r="X947" s="124">
        <v>0</v>
      </c>
      <c r="Y947" s="68" t="e">
        <f>W947/X947</f>
        <v>#DIV/0!</v>
      </c>
      <c r="Z947" s="124">
        <v>0</v>
      </c>
      <c r="AA947" s="284">
        <v>0.71</v>
      </c>
    </row>
    <row r="948" spans="9:27">
      <c r="I948" s="57" t="str">
        <f t="shared" si="218"/>
        <v>LAYCCPPAug-13</v>
      </c>
      <c r="J948" s="76" t="str">
        <f t="shared" si="219"/>
        <v>LAYCCPP41487</v>
      </c>
      <c r="K948" s="57" t="s">
        <v>338</v>
      </c>
      <c r="L948" s="73">
        <v>41487</v>
      </c>
      <c r="M948" s="124">
        <v>3</v>
      </c>
      <c r="N948" s="124">
        <v>3</v>
      </c>
      <c r="O948" s="68">
        <f t="shared" si="220"/>
        <v>1</v>
      </c>
      <c r="P948" s="124">
        <v>6</v>
      </c>
      <c r="Q948" s="124">
        <v>7</v>
      </c>
      <c r="R948" s="68">
        <f t="shared" si="223"/>
        <v>0.8571428571428571</v>
      </c>
      <c r="S948" s="124">
        <v>7</v>
      </c>
      <c r="T948" s="68">
        <f t="shared" si="221"/>
        <v>1</v>
      </c>
      <c r="U948" s="124"/>
      <c r="V948" s="284"/>
      <c r="W948" s="124"/>
      <c r="X948" s="124"/>
      <c r="Y948" s="68"/>
      <c r="Z948" s="124"/>
      <c r="AA948" s="284">
        <v>0.71</v>
      </c>
    </row>
    <row r="949" spans="9:27">
      <c r="I949" s="57" t="str">
        <f t="shared" si="218"/>
        <v>LESAllAug-13</v>
      </c>
      <c r="J949" s="76" t="str">
        <f t="shared" si="219"/>
        <v>LESAll41487</v>
      </c>
      <c r="K949" s="57" t="s">
        <v>357</v>
      </c>
      <c r="L949" s="73">
        <v>41487</v>
      </c>
      <c r="M949" s="124"/>
      <c r="N949" s="124"/>
      <c r="O949" s="68" t="e">
        <f t="shared" si="220"/>
        <v>#DIV/0!</v>
      </c>
      <c r="P949" s="124"/>
      <c r="Q949" s="124"/>
      <c r="R949" s="68" t="e">
        <f t="shared" si="223"/>
        <v>#DIV/0!</v>
      </c>
      <c r="S949" s="124"/>
      <c r="T949" s="68" t="e">
        <f t="shared" si="221"/>
        <v>#DIV/0!</v>
      </c>
      <c r="U949" s="124"/>
      <c r="V949" s="284"/>
      <c r="W949" s="124"/>
      <c r="X949" s="124"/>
      <c r="Y949" s="68" t="e">
        <f t="shared" ref="Y949:Y960" si="224">W949/X949</f>
        <v>#DIV/0!</v>
      </c>
      <c r="Z949" s="124"/>
      <c r="AA949" s="284"/>
    </row>
    <row r="950" spans="9:27">
      <c r="I950" s="57" t="str">
        <f t="shared" si="218"/>
        <v>LESTIPAug-13</v>
      </c>
      <c r="J950" s="76" t="str">
        <f t="shared" si="219"/>
        <v>LESTIP41487</v>
      </c>
      <c r="K950" s="57" t="s">
        <v>358</v>
      </c>
      <c r="L950" s="73">
        <v>41487</v>
      </c>
      <c r="M950" s="124"/>
      <c r="N950" s="124"/>
      <c r="O950" s="68" t="e">
        <f t="shared" si="220"/>
        <v>#DIV/0!</v>
      </c>
      <c r="P950" s="124"/>
      <c r="Q950" s="124"/>
      <c r="R950" s="68" t="e">
        <f t="shared" si="223"/>
        <v>#DIV/0!</v>
      </c>
      <c r="S950" s="124"/>
      <c r="T950" s="68" t="e">
        <f t="shared" si="221"/>
        <v>#DIV/0!</v>
      </c>
      <c r="U950" s="124"/>
      <c r="V950" s="284"/>
      <c r="W950" s="124"/>
      <c r="X950" s="124"/>
      <c r="Y950" s="68" t="e">
        <f t="shared" si="224"/>
        <v>#DIV/0!</v>
      </c>
      <c r="Z950" s="124"/>
      <c r="AA950" s="284"/>
    </row>
    <row r="951" spans="9:27">
      <c r="I951" s="57" t="str">
        <f t="shared" si="218"/>
        <v>Marys CenterAllAug-13</v>
      </c>
      <c r="J951" s="76" t="str">
        <f t="shared" si="219"/>
        <v>Marys CenterAll41487</v>
      </c>
      <c r="K951" s="57" t="s">
        <v>341</v>
      </c>
      <c r="L951" s="73">
        <v>41487</v>
      </c>
      <c r="M951" s="124">
        <v>1</v>
      </c>
      <c r="N951" s="124">
        <v>1</v>
      </c>
      <c r="O951" s="68">
        <f t="shared" si="220"/>
        <v>1</v>
      </c>
      <c r="P951" s="124">
        <v>5</v>
      </c>
      <c r="Q951" s="124">
        <v>5</v>
      </c>
      <c r="R951" s="68">
        <f t="shared" si="223"/>
        <v>1</v>
      </c>
      <c r="S951" s="124">
        <v>5</v>
      </c>
      <c r="T951" s="68">
        <f t="shared" si="221"/>
        <v>1</v>
      </c>
      <c r="U951" s="124">
        <v>2</v>
      </c>
      <c r="V951" s="284"/>
      <c r="W951" s="124">
        <v>1</v>
      </c>
      <c r="X951" s="124">
        <v>3</v>
      </c>
      <c r="Y951" s="68">
        <f t="shared" si="224"/>
        <v>0.33333333333333331</v>
      </c>
      <c r="Z951" s="124">
        <v>3</v>
      </c>
      <c r="AA951" s="284">
        <v>0.91</v>
      </c>
    </row>
    <row r="952" spans="9:27">
      <c r="I952" s="57" t="str">
        <f t="shared" si="218"/>
        <v>Marys CenterPCITAug-13</v>
      </c>
      <c r="J952" s="76" t="str">
        <f t="shared" si="219"/>
        <v>Marys CenterPCIT41487</v>
      </c>
      <c r="K952" s="57" t="s">
        <v>340</v>
      </c>
      <c r="L952" s="73">
        <v>41487</v>
      </c>
      <c r="M952" s="124">
        <v>1</v>
      </c>
      <c r="N952" s="124">
        <v>1</v>
      </c>
      <c r="O952" s="68">
        <f t="shared" si="220"/>
        <v>1</v>
      </c>
      <c r="P952" s="124">
        <v>5</v>
      </c>
      <c r="Q952" s="124">
        <v>5</v>
      </c>
      <c r="R952" s="68">
        <f t="shared" si="223"/>
        <v>1</v>
      </c>
      <c r="S952" s="124">
        <v>5</v>
      </c>
      <c r="T952" s="68">
        <f t="shared" si="221"/>
        <v>1</v>
      </c>
      <c r="U952" s="124">
        <v>2</v>
      </c>
      <c r="V952" s="284"/>
      <c r="W952" s="124">
        <v>1</v>
      </c>
      <c r="X952" s="124">
        <v>3</v>
      </c>
      <c r="Y952" s="68">
        <f t="shared" si="224"/>
        <v>0.33333333333333331</v>
      </c>
      <c r="Z952" s="124">
        <v>3</v>
      </c>
      <c r="AA952" s="284">
        <v>0.91</v>
      </c>
    </row>
    <row r="953" spans="9:27">
      <c r="I953" s="57" t="str">
        <f t="shared" si="218"/>
        <v>MBI HSAllAug-13</v>
      </c>
      <c r="J953" s="76" t="str">
        <f t="shared" si="219"/>
        <v>MBI HSAll41487</v>
      </c>
      <c r="K953" s="57" t="s">
        <v>364</v>
      </c>
      <c r="L953" s="73">
        <v>41487</v>
      </c>
      <c r="M953" s="124"/>
      <c r="N953" s="124"/>
      <c r="O953" s="68" t="e">
        <f t="shared" si="220"/>
        <v>#DIV/0!</v>
      </c>
      <c r="P953" s="124"/>
      <c r="Q953" s="124"/>
      <c r="R953" s="68" t="e">
        <f t="shared" si="223"/>
        <v>#DIV/0!</v>
      </c>
      <c r="S953" s="124"/>
      <c r="T953" s="68" t="e">
        <f t="shared" si="221"/>
        <v>#DIV/0!</v>
      </c>
      <c r="U953" s="124"/>
      <c r="V953" s="284"/>
      <c r="W953" s="124"/>
      <c r="X953" s="124"/>
      <c r="Y953" s="68" t="e">
        <f t="shared" si="224"/>
        <v>#DIV/0!</v>
      </c>
      <c r="Z953" s="124"/>
      <c r="AA953" s="284"/>
    </row>
    <row r="954" spans="9:27">
      <c r="I954" s="57" t="str">
        <f t="shared" si="218"/>
        <v>MBI HSTIPAug-13</v>
      </c>
      <c r="J954" s="76" t="str">
        <f t="shared" si="219"/>
        <v>MBI HSTIP41487</v>
      </c>
      <c r="K954" s="57" t="s">
        <v>363</v>
      </c>
      <c r="L954" s="73">
        <v>41487</v>
      </c>
      <c r="M954" s="124"/>
      <c r="N954" s="124"/>
      <c r="O954" s="68" t="e">
        <f t="shared" si="220"/>
        <v>#DIV/0!</v>
      </c>
      <c r="P954" s="124"/>
      <c r="Q954" s="124"/>
      <c r="R954" s="68" t="e">
        <f t="shared" si="223"/>
        <v>#DIV/0!</v>
      </c>
      <c r="S954" s="124"/>
      <c r="T954" s="68" t="e">
        <f t="shared" si="221"/>
        <v>#DIV/0!</v>
      </c>
      <c r="U954" s="124"/>
      <c r="V954" s="284"/>
      <c r="W954" s="124"/>
      <c r="X954" s="124"/>
      <c r="Y954" s="68" t="e">
        <f t="shared" si="224"/>
        <v>#DIV/0!</v>
      </c>
      <c r="Z954" s="124"/>
      <c r="AA954" s="284"/>
    </row>
    <row r="955" spans="9:27">
      <c r="I955" s="57" t="str">
        <f t="shared" si="218"/>
        <v>MD Family ResourcesAllAug-13</v>
      </c>
      <c r="J955" s="76" t="str">
        <f t="shared" si="219"/>
        <v>MD Family ResourcesAll41487</v>
      </c>
      <c r="K955" s="57" t="s">
        <v>510</v>
      </c>
      <c r="L955" s="73">
        <v>41487</v>
      </c>
      <c r="M955" s="124">
        <v>3</v>
      </c>
      <c r="N955" s="124">
        <v>3</v>
      </c>
      <c r="O955" s="68">
        <f t="shared" ref="O955:O986" si="225">M955/N955</f>
        <v>1</v>
      </c>
      <c r="P955" s="124">
        <v>1</v>
      </c>
      <c r="Q955" s="124">
        <v>15</v>
      </c>
      <c r="R955" s="68">
        <f t="shared" si="223"/>
        <v>6.6666666666666666E-2</v>
      </c>
      <c r="S955" s="124">
        <v>15</v>
      </c>
      <c r="T955" s="68">
        <f t="shared" ref="T955:T986" si="226">Q955/S955</f>
        <v>1</v>
      </c>
      <c r="U955" s="124">
        <v>0</v>
      </c>
      <c r="V955" s="284"/>
      <c r="W955" s="124">
        <v>0</v>
      </c>
      <c r="X955" s="124">
        <v>0</v>
      </c>
      <c r="Y955" s="68" t="e">
        <f t="shared" si="224"/>
        <v>#DIV/0!</v>
      </c>
      <c r="Z955" s="124">
        <v>1</v>
      </c>
      <c r="AA955" s="284">
        <v>0</v>
      </c>
    </row>
    <row r="956" spans="9:27">
      <c r="I956" s="57" t="str">
        <f t="shared" si="218"/>
        <v>MD Family ResourcesTF-CBTAug-13</v>
      </c>
      <c r="J956" s="76" t="str">
        <f t="shared" si="219"/>
        <v>MD Family ResourcesTF-CBT41487</v>
      </c>
      <c r="K956" s="57" t="s">
        <v>509</v>
      </c>
      <c r="L956" s="73">
        <v>41487</v>
      </c>
      <c r="M956" s="124">
        <v>3</v>
      </c>
      <c r="N956" s="124">
        <v>3</v>
      </c>
      <c r="O956" s="68">
        <f t="shared" si="225"/>
        <v>1</v>
      </c>
      <c r="P956" s="124">
        <v>1</v>
      </c>
      <c r="Q956" s="124">
        <v>15</v>
      </c>
      <c r="R956" s="68">
        <f t="shared" si="223"/>
        <v>6.6666666666666666E-2</v>
      </c>
      <c r="S956" s="124">
        <v>15</v>
      </c>
      <c r="T956" s="68">
        <f t="shared" si="226"/>
        <v>1</v>
      </c>
      <c r="U956" s="124">
        <v>0</v>
      </c>
      <c r="V956" s="284"/>
      <c r="W956" s="124">
        <v>0</v>
      </c>
      <c r="X956" s="124">
        <v>0</v>
      </c>
      <c r="Y956" s="68" t="e">
        <f t="shared" si="224"/>
        <v>#DIV/0!</v>
      </c>
      <c r="Z956" s="124">
        <v>1</v>
      </c>
      <c r="AA956" s="284">
        <v>0</v>
      </c>
    </row>
    <row r="957" spans="9:27">
      <c r="I957" s="57" t="str">
        <f t="shared" si="218"/>
        <v>PASSAllAug-13</v>
      </c>
      <c r="J957" s="76" t="str">
        <f t="shared" si="219"/>
        <v>PASSAll41487</v>
      </c>
      <c r="K957" s="57" t="s">
        <v>342</v>
      </c>
      <c r="L957" s="73">
        <v>41487</v>
      </c>
      <c r="M957" s="124">
        <v>4</v>
      </c>
      <c r="N957" s="124">
        <v>4</v>
      </c>
      <c r="O957" s="68">
        <f t="shared" si="225"/>
        <v>1</v>
      </c>
      <c r="P957" s="124">
        <v>21</v>
      </c>
      <c r="Q957" s="124">
        <v>29</v>
      </c>
      <c r="R957" s="68">
        <f t="shared" si="223"/>
        <v>0.72413793103448276</v>
      </c>
      <c r="S957" s="124">
        <v>29</v>
      </c>
      <c r="T957" s="68">
        <f t="shared" si="226"/>
        <v>1</v>
      </c>
      <c r="U957" s="124">
        <v>21</v>
      </c>
      <c r="V957" s="284"/>
      <c r="W957" s="124">
        <v>0</v>
      </c>
      <c r="X957" s="124">
        <v>1</v>
      </c>
      <c r="Y957" s="68">
        <f t="shared" si="224"/>
        <v>0</v>
      </c>
      <c r="Z957" s="124">
        <v>7</v>
      </c>
      <c r="AA957" s="284">
        <v>1.4333333333333333</v>
      </c>
    </row>
    <row r="958" spans="9:27">
      <c r="I958" s="57" t="str">
        <f t="shared" si="218"/>
        <v>PASSFFTAug-13</v>
      </c>
      <c r="J958" s="76" t="str">
        <f t="shared" si="219"/>
        <v>PASSFFT41487</v>
      </c>
      <c r="K958" s="57" t="s">
        <v>343</v>
      </c>
      <c r="L958" s="73">
        <v>41487</v>
      </c>
      <c r="M958" s="124">
        <v>4</v>
      </c>
      <c r="N958" s="124">
        <v>4</v>
      </c>
      <c r="O958" s="68">
        <f t="shared" si="225"/>
        <v>1</v>
      </c>
      <c r="P958" s="124">
        <v>21</v>
      </c>
      <c r="Q958" s="124">
        <v>29</v>
      </c>
      <c r="R958" s="68">
        <f t="shared" si="223"/>
        <v>0.72413793103448276</v>
      </c>
      <c r="S958" s="124">
        <v>29</v>
      </c>
      <c r="T958" s="68">
        <f t="shared" si="226"/>
        <v>1</v>
      </c>
      <c r="U958" s="124">
        <v>21</v>
      </c>
      <c r="V958" s="284">
        <v>1.075</v>
      </c>
      <c r="W958" s="124">
        <v>0</v>
      </c>
      <c r="X958" s="124">
        <v>1</v>
      </c>
      <c r="Y958" s="68">
        <f t="shared" si="224"/>
        <v>0</v>
      </c>
      <c r="Z958" s="124">
        <v>7</v>
      </c>
      <c r="AA958" s="284">
        <v>1.075</v>
      </c>
    </row>
    <row r="959" spans="9:27">
      <c r="I959" s="57" t="str">
        <f t="shared" si="218"/>
        <v>PASSTIPAug-13</v>
      </c>
      <c r="J959" s="76" t="str">
        <f t="shared" si="219"/>
        <v>PASSTIP41487</v>
      </c>
      <c r="K959" s="57" t="s">
        <v>344</v>
      </c>
      <c r="L959" s="73">
        <v>41487</v>
      </c>
      <c r="M959" s="124"/>
      <c r="N959" s="124"/>
      <c r="O959" s="68" t="e">
        <f t="shared" si="225"/>
        <v>#DIV/0!</v>
      </c>
      <c r="P959" s="124"/>
      <c r="Q959" s="124"/>
      <c r="R959" s="68" t="e">
        <f t="shared" si="223"/>
        <v>#DIV/0!</v>
      </c>
      <c r="S959" s="124"/>
      <c r="T959" s="68" t="e">
        <f t="shared" si="226"/>
        <v>#DIV/0!</v>
      </c>
      <c r="U959" s="124"/>
      <c r="V959" s="284"/>
      <c r="W959" s="124"/>
      <c r="X959" s="124"/>
      <c r="Y959" s="68" t="e">
        <f t="shared" si="224"/>
        <v>#DIV/0!</v>
      </c>
      <c r="Z959" s="124"/>
      <c r="AA959" s="284"/>
    </row>
    <row r="960" spans="9:27">
      <c r="I960" s="57" t="str">
        <f t="shared" si="218"/>
        <v>PIECEAllAug-13</v>
      </c>
      <c r="J960" s="76" t="str">
        <f t="shared" si="219"/>
        <v>PIECEAll41487</v>
      </c>
      <c r="K960" s="57" t="s">
        <v>345</v>
      </c>
      <c r="L960" s="73">
        <v>41487</v>
      </c>
      <c r="M960" s="124">
        <v>8</v>
      </c>
      <c r="N960" s="124">
        <v>8</v>
      </c>
      <c r="O960" s="68">
        <f t="shared" si="225"/>
        <v>1</v>
      </c>
      <c r="P960" s="124">
        <v>18</v>
      </c>
      <c r="Q960" s="124">
        <v>52</v>
      </c>
      <c r="R960" s="68">
        <f t="shared" si="223"/>
        <v>0.34615384615384615</v>
      </c>
      <c r="S960" s="124">
        <v>52</v>
      </c>
      <c r="T960" s="68">
        <f t="shared" si="226"/>
        <v>1</v>
      </c>
      <c r="U960" s="124">
        <v>1</v>
      </c>
      <c r="V960" s="284"/>
      <c r="W960" s="124">
        <v>0</v>
      </c>
      <c r="X960" s="124">
        <v>0</v>
      </c>
      <c r="Y960" s="68" t="e">
        <f t="shared" si="224"/>
        <v>#DIV/0!</v>
      </c>
      <c r="Z960" s="124">
        <v>3</v>
      </c>
      <c r="AA960" s="284">
        <v>0.63500000000000001</v>
      </c>
    </row>
    <row r="961" spans="9:27">
      <c r="I961" s="57" t="str">
        <f t="shared" si="218"/>
        <v>PIECECPP-FVAug-13</v>
      </c>
      <c r="J961" s="76" t="str">
        <f t="shared" si="219"/>
        <v>PIECECPP-FV41487</v>
      </c>
      <c r="K961" s="57" t="s">
        <v>346</v>
      </c>
      <c r="L961" s="73">
        <v>41487</v>
      </c>
      <c r="M961" s="124">
        <v>4</v>
      </c>
      <c r="N961" s="124">
        <v>4</v>
      </c>
      <c r="O961" s="68">
        <f t="shared" si="225"/>
        <v>1</v>
      </c>
      <c r="P961" s="124">
        <v>14</v>
      </c>
      <c r="Q961" s="124">
        <v>27</v>
      </c>
      <c r="R961" s="68">
        <f t="shared" si="223"/>
        <v>0.51851851851851849</v>
      </c>
      <c r="S961" s="124">
        <v>27</v>
      </c>
      <c r="T961" s="68">
        <f t="shared" si="226"/>
        <v>1</v>
      </c>
      <c r="U961" s="124"/>
      <c r="V961" s="284"/>
      <c r="W961" s="124">
        <v>0</v>
      </c>
      <c r="X961" s="124">
        <v>0</v>
      </c>
      <c r="Y961" s="68"/>
      <c r="Z961" s="124"/>
      <c r="AA961" s="284">
        <v>0.48</v>
      </c>
    </row>
    <row r="962" spans="9:27">
      <c r="I962" s="57" t="str">
        <f t="shared" si="218"/>
        <v>PIECEPCITAug-13</v>
      </c>
      <c r="J962" s="76" t="str">
        <f t="shared" si="219"/>
        <v>PIECEPCIT41487</v>
      </c>
      <c r="K962" s="57" t="s">
        <v>347</v>
      </c>
      <c r="L962" s="73">
        <v>41487</v>
      </c>
      <c r="M962" s="124">
        <v>4</v>
      </c>
      <c r="N962" s="124">
        <v>4</v>
      </c>
      <c r="O962" s="68">
        <f t="shared" si="225"/>
        <v>1</v>
      </c>
      <c r="P962" s="124">
        <v>4</v>
      </c>
      <c r="Q962" s="124">
        <v>25</v>
      </c>
      <c r="R962" s="68">
        <f t="shared" si="223"/>
        <v>0.16</v>
      </c>
      <c r="S962" s="124">
        <v>25</v>
      </c>
      <c r="T962" s="68">
        <f t="shared" si="226"/>
        <v>1</v>
      </c>
      <c r="U962" s="124">
        <v>1</v>
      </c>
      <c r="V962" s="284"/>
      <c r="W962" s="124">
        <v>0</v>
      </c>
      <c r="X962" s="124">
        <v>0</v>
      </c>
      <c r="Y962" s="68" t="e">
        <f>W962/X962</f>
        <v>#DIV/0!</v>
      </c>
      <c r="Z962" s="124">
        <v>3</v>
      </c>
      <c r="AA962" s="284">
        <v>0.79</v>
      </c>
    </row>
    <row r="963" spans="9:27">
      <c r="I963" s="57" t="str">
        <f t="shared" si="218"/>
        <v>RiversideA-CRAAug-13</v>
      </c>
      <c r="J963" s="76" t="str">
        <f t="shared" si="219"/>
        <v>RiversideA-CRA41487</v>
      </c>
      <c r="K963" s="57" t="s">
        <v>361</v>
      </c>
      <c r="L963" s="73">
        <v>41487</v>
      </c>
      <c r="M963" s="124"/>
      <c r="N963" s="124"/>
      <c r="O963" s="68" t="e">
        <f t="shared" si="225"/>
        <v>#DIV/0!</v>
      </c>
      <c r="P963" s="124"/>
      <c r="Q963" s="124"/>
      <c r="R963" s="68" t="e">
        <f t="shared" si="223"/>
        <v>#DIV/0!</v>
      </c>
      <c r="S963" s="124"/>
      <c r="T963" s="68" t="e">
        <f t="shared" si="226"/>
        <v>#DIV/0!</v>
      </c>
      <c r="U963" s="124"/>
      <c r="V963" s="284"/>
      <c r="W963" s="124"/>
      <c r="X963" s="124"/>
      <c r="Y963" s="68" t="e">
        <f>W963/X963</f>
        <v>#DIV/0!</v>
      </c>
      <c r="Z963" s="124"/>
      <c r="AA963" s="284"/>
    </row>
    <row r="964" spans="9:27">
      <c r="I964" s="57" t="str">
        <f t="shared" si="218"/>
        <v>RiversideAllAug-13</v>
      </c>
      <c r="J964" s="76" t="str">
        <f t="shared" si="219"/>
        <v>RiversideAll41487</v>
      </c>
      <c r="K964" s="57" t="s">
        <v>362</v>
      </c>
      <c r="L964" s="73">
        <v>41487</v>
      </c>
      <c r="M964" s="124"/>
      <c r="N964" s="124"/>
      <c r="O964" s="68" t="e">
        <f t="shared" si="225"/>
        <v>#DIV/0!</v>
      </c>
      <c r="P964" s="124"/>
      <c r="Q964" s="124"/>
      <c r="R964" s="68" t="e">
        <f t="shared" si="223"/>
        <v>#DIV/0!</v>
      </c>
      <c r="S964" s="124"/>
      <c r="T964" s="68" t="e">
        <f t="shared" si="226"/>
        <v>#DIV/0!</v>
      </c>
      <c r="U964" s="124"/>
      <c r="V964" s="284"/>
      <c r="W964" s="124"/>
      <c r="X964" s="124"/>
      <c r="Y964" s="68" t="e">
        <f>W964/X964</f>
        <v>#DIV/0!</v>
      </c>
      <c r="Z964" s="124"/>
      <c r="AA964" s="284"/>
    </row>
    <row r="965" spans="9:27">
      <c r="I965" s="57" t="str">
        <f t="shared" si="218"/>
        <v>TFCCAllAug-13</v>
      </c>
      <c r="J965" s="76" t="str">
        <f t="shared" si="219"/>
        <v>TFCCAll41487</v>
      </c>
      <c r="K965" s="57" t="s">
        <v>366</v>
      </c>
      <c r="L965" s="73">
        <v>41487</v>
      </c>
      <c r="M965" s="124"/>
      <c r="N965" s="124"/>
      <c r="O965" s="68" t="e">
        <f t="shared" si="225"/>
        <v>#DIV/0!</v>
      </c>
      <c r="P965" s="124"/>
      <c r="Q965" s="124"/>
      <c r="R965" s="68" t="e">
        <f t="shared" si="223"/>
        <v>#DIV/0!</v>
      </c>
      <c r="S965" s="124"/>
      <c r="T965" s="68" t="e">
        <f t="shared" si="226"/>
        <v>#DIV/0!</v>
      </c>
      <c r="U965" s="124"/>
      <c r="V965" s="284"/>
      <c r="W965" s="124"/>
      <c r="X965" s="124"/>
      <c r="Y965" s="68" t="e">
        <f>W965/X965</f>
        <v>#DIV/0!</v>
      </c>
      <c r="Z965" s="124"/>
      <c r="AA965" s="284"/>
    </row>
    <row r="966" spans="9:27">
      <c r="I966" s="57" t="str">
        <f t="shared" si="218"/>
        <v>TFCCTIPAug-13</v>
      </c>
      <c r="J966" s="76" t="str">
        <f t="shared" si="219"/>
        <v>TFCCTIP41487</v>
      </c>
      <c r="K966" s="57" t="s">
        <v>365</v>
      </c>
      <c r="L966" s="73">
        <v>41487</v>
      </c>
      <c r="M966" s="124"/>
      <c r="N966" s="124"/>
      <c r="O966" s="68" t="e">
        <f t="shared" si="225"/>
        <v>#DIV/0!</v>
      </c>
      <c r="P966" s="124"/>
      <c r="Q966" s="124"/>
      <c r="R966" s="68" t="e">
        <f t="shared" si="223"/>
        <v>#DIV/0!</v>
      </c>
      <c r="S966" s="124"/>
      <c r="T966" s="68" t="e">
        <f t="shared" si="226"/>
        <v>#DIV/0!</v>
      </c>
      <c r="U966" s="124"/>
      <c r="V966" s="284"/>
      <c r="W966" s="124"/>
      <c r="X966" s="124"/>
      <c r="Y966" s="68" t="e">
        <f>W966/X966</f>
        <v>#DIV/0!</v>
      </c>
      <c r="Z966" s="124"/>
      <c r="AA966" s="284"/>
    </row>
    <row r="967" spans="9:27">
      <c r="I967" s="57" t="str">
        <f t="shared" si="218"/>
        <v>UniversalAllAug-13</v>
      </c>
      <c r="J967" s="76" t="str">
        <f t="shared" si="219"/>
        <v>UniversalAll41487</v>
      </c>
      <c r="K967" s="57" t="s">
        <v>348</v>
      </c>
      <c r="L967" s="73">
        <v>41487</v>
      </c>
      <c r="M967" s="124">
        <v>3</v>
      </c>
      <c r="N967" s="124">
        <v>4</v>
      </c>
      <c r="O967" s="68">
        <f t="shared" si="225"/>
        <v>0.75</v>
      </c>
      <c r="P967" s="124">
        <v>12</v>
      </c>
      <c r="Q967" s="124">
        <v>15</v>
      </c>
      <c r="R967" s="68">
        <f t="shared" si="223"/>
        <v>0.8</v>
      </c>
      <c r="S967" s="124">
        <v>20</v>
      </c>
      <c r="T967" s="68">
        <f t="shared" si="226"/>
        <v>0.75</v>
      </c>
      <c r="U967" s="124">
        <v>11</v>
      </c>
      <c r="V967" s="284"/>
      <c r="W967" s="124">
        <v>0</v>
      </c>
      <c r="X967" s="124">
        <v>0</v>
      </c>
      <c r="Y967" s="68"/>
      <c r="Z967" s="124">
        <v>2</v>
      </c>
      <c r="AA967" s="284">
        <v>0.58333333333333337</v>
      </c>
    </row>
    <row r="968" spans="9:27">
      <c r="I968" s="57" t="str">
        <f t="shared" si="218"/>
        <v>UniversalCPP-FVAug-13</v>
      </c>
      <c r="J968" s="76" t="str">
        <f t="shared" si="219"/>
        <v>UniversalCPP-FV41487</v>
      </c>
      <c r="K968" s="56" t="s">
        <v>350</v>
      </c>
      <c r="L968" s="73">
        <v>41487</v>
      </c>
      <c r="M968" s="124">
        <v>0</v>
      </c>
      <c r="N968" s="124">
        <v>1</v>
      </c>
      <c r="O968" s="68">
        <f t="shared" si="225"/>
        <v>0</v>
      </c>
      <c r="P968" s="124">
        <v>0</v>
      </c>
      <c r="Q968" s="124">
        <v>0</v>
      </c>
      <c r="R968" s="68"/>
      <c r="S968" s="124">
        <v>5</v>
      </c>
      <c r="T968" s="68">
        <f t="shared" si="226"/>
        <v>0</v>
      </c>
      <c r="U968" s="124"/>
      <c r="V968" s="284"/>
      <c r="W968" s="124">
        <v>0</v>
      </c>
      <c r="X968" s="124">
        <v>0</v>
      </c>
      <c r="Y968" s="68"/>
      <c r="Z968" s="124"/>
      <c r="AA968" s="284"/>
    </row>
    <row r="969" spans="9:27">
      <c r="I969" s="57" t="str">
        <f t="shared" si="218"/>
        <v>UniversalTF-CBTAug-13</v>
      </c>
      <c r="J969" s="76" t="str">
        <f t="shared" si="219"/>
        <v>UniversalTF-CBT41487</v>
      </c>
      <c r="K969" s="57" t="s">
        <v>349</v>
      </c>
      <c r="L969" s="73">
        <v>41487</v>
      </c>
      <c r="M969" s="124">
        <v>3</v>
      </c>
      <c r="N969" s="124">
        <v>3</v>
      </c>
      <c r="O969" s="68">
        <f t="shared" si="225"/>
        <v>1</v>
      </c>
      <c r="P969" s="124">
        <v>12</v>
      </c>
      <c r="Q969" s="124">
        <v>15</v>
      </c>
      <c r="R969" s="68">
        <f>P969/Q969</f>
        <v>0.8</v>
      </c>
      <c r="S969" s="124">
        <v>15</v>
      </c>
      <c r="T969" s="68">
        <f t="shared" si="226"/>
        <v>1</v>
      </c>
      <c r="U969" s="124">
        <v>11</v>
      </c>
      <c r="V969" s="284"/>
      <c r="W969" s="124">
        <v>0</v>
      </c>
      <c r="X969" s="124">
        <v>0</v>
      </c>
      <c r="Y969" s="68"/>
      <c r="Z969" s="124">
        <v>2</v>
      </c>
      <c r="AA969" s="284">
        <v>0.58333333333333337</v>
      </c>
    </row>
    <row r="970" spans="9:27">
      <c r="I970" s="57" t="str">
        <f t="shared" si="218"/>
        <v>UniversalTIPAug-13</v>
      </c>
      <c r="J970" s="76" t="str">
        <f t="shared" si="219"/>
        <v>UniversalTIP41487</v>
      </c>
      <c r="K970" s="57" t="s">
        <v>351</v>
      </c>
      <c r="L970" s="73">
        <v>41487</v>
      </c>
      <c r="M970" s="124"/>
      <c r="N970" s="124"/>
      <c r="O970" s="68" t="e">
        <f t="shared" si="225"/>
        <v>#DIV/0!</v>
      </c>
      <c r="P970" s="124"/>
      <c r="Q970" s="124"/>
      <c r="R970" s="68"/>
      <c r="S970" s="124"/>
      <c r="T970" s="68" t="e">
        <f t="shared" si="226"/>
        <v>#DIV/0!</v>
      </c>
      <c r="U970" s="124"/>
      <c r="V970" s="284"/>
      <c r="W970" s="124"/>
      <c r="X970" s="124"/>
      <c r="Y970" s="68"/>
      <c r="Z970" s="124"/>
      <c r="AA970" s="284"/>
    </row>
    <row r="971" spans="9:27">
      <c r="I971" s="57" t="str">
        <f t="shared" si="218"/>
        <v>Youth VillagesAllAug-13</v>
      </c>
      <c r="J971" s="76" t="str">
        <f t="shared" si="219"/>
        <v>Youth VillagesAll41487</v>
      </c>
      <c r="K971" s="57" t="s">
        <v>352</v>
      </c>
      <c r="L971" s="73">
        <v>41487</v>
      </c>
      <c r="M971" s="124">
        <v>13</v>
      </c>
      <c r="N971" s="124">
        <v>20</v>
      </c>
      <c r="O971" s="68">
        <f t="shared" si="225"/>
        <v>0.65</v>
      </c>
      <c r="P971" s="124">
        <v>41</v>
      </c>
      <c r="Q971" s="124">
        <v>38</v>
      </c>
      <c r="R971" s="68">
        <f t="shared" ref="R971:R998" si="227">P971/Q971</f>
        <v>1.0789473684210527</v>
      </c>
      <c r="S971" s="124">
        <v>54</v>
      </c>
      <c r="T971" s="68">
        <f t="shared" si="226"/>
        <v>0.70370370370370372</v>
      </c>
      <c r="U971" s="124">
        <v>0</v>
      </c>
      <c r="V971" s="284"/>
      <c r="W971" s="124">
        <v>3</v>
      </c>
      <c r="X971" s="124">
        <v>4</v>
      </c>
      <c r="Y971" s="68">
        <f t="shared" ref="Y971:Y986" si="228">W971/X971</f>
        <v>0.75</v>
      </c>
      <c r="Z971" s="124">
        <v>0</v>
      </c>
      <c r="AA971" s="284">
        <v>0.80307692307692313</v>
      </c>
    </row>
    <row r="972" spans="9:27">
      <c r="I972" s="57" t="str">
        <f t="shared" si="218"/>
        <v>Youth VillagesMSTAug-13</v>
      </c>
      <c r="J972" s="76" t="str">
        <f t="shared" si="219"/>
        <v>Youth VillagesMST41487</v>
      </c>
      <c r="K972" s="57" t="s">
        <v>353</v>
      </c>
      <c r="L972" s="73">
        <v>41487</v>
      </c>
      <c r="M972" s="124">
        <v>10</v>
      </c>
      <c r="N972" s="124">
        <v>15</v>
      </c>
      <c r="O972" s="68">
        <f t="shared" si="225"/>
        <v>0.66666666666666663</v>
      </c>
      <c r="P972" s="124">
        <v>36</v>
      </c>
      <c r="Q972" s="124">
        <v>32</v>
      </c>
      <c r="R972" s="68">
        <f t="shared" si="227"/>
        <v>1.125</v>
      </c>
      <c r="S972" s="124">
        <v>45</v>
      </c>
      <c r="T972" s="68">
        <f t="shared" si="226"/>
        <v>0.71111111111111114</v>
      </c>
      <c r="U972" s="124"/>
      <c r="V972" s="284">
        <v>0.77700000000000002</v>
      </c>
      <c r="W972" s="124">
        <v>3</v>
      </c>
      <c r="X972" s="124">
        <v>4</v>
      </c>
      <c r="Y972" s="68">
        <f t="shared" si="228"/>
        <v>0.75</v>
      </c>
      <c r="Z972" s="124"/>
      <c r="AA972" s="284">
        <v>0.77700000000000002</v>
      </c>
    </row>
    <row r="973" spans="9:27">
      <c r="I973" s="57" t="str">
        <f>K973&amp;"Aug-13"</f>
        <v>Youth VillagesMST-PSBAug-13</v>
      </c>
      <c r="J973" s="76" t="str">
        <f t="shared" si="219"/>
        <v>Youth VillagesMST-PSB41487</v>
      </c>
      <c r="K973" s="57" t="s">
        <v>354</v>
      </c>
      <c r="L973" s="73">
        <v>41487</v>
      </c>
      <c r="M973" s="124">
        <v>3</v>
      </c>
      <c r="N973" s="124">
        <v>5</v>
      </c>
      <c r="O973" s="68">
        <f t="shared" si="225"/>
        <v>0.6</v>
      </c>
      <c r="P973" s="124">
        <v>5</v>
      </c>
      <c r="Q973" s="124">
        <v>6</v>
      </c>
      <c r="R973" s="68">
        <f t="shared" si="227"/>
        <v>0.83333333333333337</v>
      </c>
      <c r="S973" s="124">
        <v>9</v>
      </c>
      <c r="T973" s="68">
        <f t="shared" si="226"/>
        <v>0.66666666666666663</v>
      </c>
      <c r="U973" s="124"/>
      <c r="V973" s="284">
        <v>0.89</v>
      </c>
      <c r="W973" s="124">
        <v>0</v>
      </c>
      <c r="X973" s="124">
        <v>0</v>
      </c>
      <c r="Y973" s="68" t="e">
        <f t="shared" si="228"/>
        <v>#DIV/0!</v>
      </c>
      <c r="Z973" s="124"/>
      <c r="AA973" s="284">
        <v>0.89</v>
      </c>
    </row>
    <row r="974" spans="9:27">
      <c r="I974" s="57" t="str">
        <f t="shared" ref="I974:I1028" si="229">K974&amp;"Sep-13"</f>
        <v>Adoptions TogetherAllSep-13</v>
      </c>
      <c r="J974" s="76" t="str">
        <f t="shared" si="219"/>
        <v>Adoptions TogetherAll41518</v>
      </c>
      <c r="K974" s="57" t="s">
        <v>318</v>
      </c>
      <c r="L974" s="73">
        <v>41518</v>
      </c>
      <c r="M974" s="124">
        <v>4</v>
      </c>
      <c r="N974" s="124">
        <v>5</v>
      </c>
      <c r="O974" s="68">
        <f t="shared" si="225"/>
        <v>0.8</v>
      </c>
      <c r="P974" s="124">
        <v>11</v>
      </c>
      <c r="Q974" s="124">
        <v>17</v>
      </c>
      <c r="R974" s="68">
        <f t="shared" si="227"/>
        <v>0.6470588235294118</v>
      </c>
      <c r="S974" s="124">
        <v>17</v>
      </c>
      <c r="T974" s="68">
        <f t="shared" si="226"/>
        <v>1</v>
      </c>
      <c r="U974" s="124"/>
      <c r="V974" s="284"/>
      <c r="W974" s="124">
        <v>0</v>
      </c>
      <c r="X974" s="124">
        <v>0</v>
      </c>
      <c r="Y974" s="68" t="e">
        <f t="shared" si="228"/>
        <v>#DIV/0!</v>
      </c>
      <c r="Z974" s="124"/>
      <c r="AA974" s="284">
        <v>0.18</v>
      </c>
    </row>
    <row r="975" spans="9:27">
      <c r="I975" s="57" t="str">
        <f t="shared" si="229"/>
        <v>Adoptions TogetherCPP-FVSep-13</v>
      </c>
      <c r="J975" s="76" t="str">
        <f t="shared" si="219"/>
        <v>Adoptions TogetherCPP-FV41518</v>
      </c>
      <c r="K975" s="57" t="s">
        <v>317</v>
      </c>
      <c r="L975" s="73">
        <v>41518</v>
      </c>
      <c r="M975" s="124">
        <v>4</v>
      </c>
      <c r="N975" s="124">
        <v>5</v>
      </c>
      <c r="O975" s="68">
        <f t="shared" si="225"/>
        <v>0.8</v>
      </c>
      <c r="P975" s="124">
        <v>11</v>
      </c>
      <c r="Q975" s="124">
        <v>17</v>
      </c>
      <c r="R975" s="68">
        <f t="shared" si="227"/>
        <v>0.6470588235294118</v>
      </c>
      <c r="S975" s="124">
        <v>17</v>
      </c>
      <c r="T975" s="68">
        <f t="shared" si="226"/>
        <v>1</v>
      </c>
      <c r="U975" s="124"/>
      <c r="V975" s="284"/>
      <c r="W975" s="124">
        <v>0</v>
      </c>
      <c r="X975" s="124">
        <v>0</v>
      </c>
      <c r="Y975" s="68" t="e">
        <f t="shared" si="228"/>
        <v>#DIV/0!</v>
      </c>
      <c r="Z975" s="124"/>
      <c r="AA975" s="284">
        <v>0.18</v>
      </c>
    </row>
    <row r="976" spans="9:27">
      <c r="I976" s="57" t="str">
        <f t="shared" si="229"/>
        <v>All A-CRA ProvidersA-CRASep-13</v>
      </c>
      <c r="J976" s="76" t="str">
        <f t="shared" si="219"/>
        <v>All A-CRA ProvidersA-CRA41518</v>
      </c>
      <c r="K976" s="57" t="s">
        <v>379</v>
      </c>
      <c r="L976" s="73">
        <v>41518</v>
      </c>
      <c r="M976" s="258">
        <v>0</v>
      </c>
      <c r="N976" s="258">
        <v>0</v>
      </c>
      <c r="O976" s="68" t="e">
        <f t="shared" si="225"/>
        <v>#DIV/0!</v>
      </c>
      <c r="P976" s="258">
        <v>0</v>
      </c>
      <c r="Q976" s="258">
        <v>0</v>
      </c>
      <c r="R976" s="68" t="e">
        <f t="shared" si="227"/>
        <v>#DIV/0!</v>
      </c>
      <c r="S976" s="258">
        <v>0</v>
      </c>
      <c r="T976" s="68" t="e">
        <f t="shared" si="226"/>
        <v>#DIV/0!</v>
      </c>
      <c r="U976" s="258">
        <v>0</v>
      </c>
      <c r="V976" s="284"/>
      <c r="W976" s="258">
        <v>0</v>
      </c>
      <c r="X976" s="258">
        <v>0</v>
      </c>
      <c r="Y976" s="68" t="e">
        <f t="shared" si="228"/>
        <v>#DIV/0!</v>
      </c>
      <c r="Z976" s="258">
        <v>0</v>
      </c>
      <c r="AA976" s="284">
        <v>0</v>
      </c>
    </row>
    <row r="977" spans="9:27">
      <c r="I977" s="57" t="str">
        <f t="shared" si="229"/>
        <v>All CPP-FV ProvidersCPP-FVSep-13</v>
      </c>
      <c r="J977" s="57" t="str">
        <f t="shared" si="219"/>
        <v>All CPP-FV ProvidersCPP-FV41518</v>
      </c>
      <c r="K977" s="57" t="s">
        <v>373</v>
      </c>
      <c r="L977" s="73">
        <v>41518</v>
      </c>
      <c r="M977" s="258">
        <v>12</v>
      </c>
      <c r="N977" s="258">
        <v>15</v>
      </c>
      <c r="O977" s="68">
        <f t="shared" si="225"/>
        <v>0.8</v>
      </c>
      <c r="P977" s="258">
        <v>31</v>
      </c>
      <c r="Q977" s="258">
        <v>61</v>
      </c>
      <c r="R977" s="68">
        <f t="shared" si="227"/>
        <v>0.50819672131147542</v>
      </c>
      <c r="S977" s="258">
        <v>61</v>
      </c>
      <c r="T977" s="68">
        <f t="shared" si="226"/>
        <v>1</v>
      </c>
      <c r="U977" s="258">
        <v>0</v>
      </c>
      <c r="V977" s="284"/>
      <c r="W977" s="258">
        <v>0</v>
      </c>
      <c r="X977" s="258">
        <v>0</v>
      </c>
      <c r="Y977" s="68" t="e">
        <f t="shared" si="228"/>
        <v>#DIV/0!</v>
      </c>
      <c r="Z977" s="258">
        <v>0</v>
      </c>
      <c r="AA977" s="284">
        <v>0.41833333333333328</v>
      </c>
    </row>
    <row r="978" spans="9:27">
      <c r="I978" s="57" t="str">
        <f t="shared" si="229"/>
        <v>All FFT ProvidersFFTSep-13</v>
      </c>
      <c r="J978" s="76" t="str">
        <f t="shared" si="219"/>
        <v>All FFT ProvidersFFT41518</v>
      </c>
      <c r="K978" s="57" t="s">
        <v>372</v>
      </c>
      <c r="L978" s="73">
        <v>41518</v>
      </c>
      <c r="M978" s="258">
        <v>16</v>
      </c>
      <c r="N978" s="258">
        <v>17</v>
      </c>
      <c r="O978" s="68">
        <f t="shared" si="225"/>
        <v>0.94117647058823528</v>
      </c>
      <c r="P978" s="258">
        <v>76</v>
      </c>
      <c r="Q978" s="258">
        <v>139</v>
      </c>
      <c r="R978" s="68">
        <f t="shared" si="227"/>
        <v>0.5467625899280576</v>
      </c>
      <c r="S978" s="258">
        <v>149</v>
      </c>
      <c r="T978" s="68">
        <f t="shared" si="226"/>
        <v>0.93288590604026844</v>
      </c>
      <c r="U978" s="258">
        <v>67</v>
      </c>
      <c r="V978" s="284">
        <v>1.0125000000000002</v>
      </c>
      <c r="W978" s="258">
        <v>13</v>
      </c>
      <c r="X978" s="258">
        <v>17</v>
      </c>
      <c r="Y978" s="68">
        <f t="shared" si="228"/>
        <v>0.76470588235294112</v>
      </c>
      <c r="Z978" s="258">
        <v>11</v>
      </c>
      <c r="AA978" s="284">
        <v>1.0125000000000002</v>
      </c>
    </row>
    <row r="979" spans="9:27">
      <c r="I979" s="57" t="str">
        <f t="shared" si="229"/>
        <v>All MST ProvidersMSTSep-13</v>
      </c>
      <c r="J979" s="76" t="str">
        <f t="shared" si="219"/>
        <v>All MST ProvidersMST41518</v>
      </c>
      <c r="K979" s="57" t="s">
        <v>374</v>
      </c>
      <c r="L979" s="73">
        <v>41518</v>
      </c>
      <c r="M979" s="258">
        <v>11</v>
      </c>
      <c r="N979" s="258">
        <v>15</v>
      </c>
      <c r="O979" s="68">
        <f t="shared" si="225"/>
        <v>0.73333333333333328</v>
      </c>
      <c r="P979" s="258">
        <v>37</v>
      </c>
      <c r="Q979" s="258">
        <v>36</v>
      </c>
      <c r="R979" s="68">
        <f t="shared" si="227"/>
        <v>1.0277777777777777</v>
      </c>
      <c r="S979" s="258">
        <v>40</v>
      </c>
      <c r="T979" s="68">
        <f t="shared" si="226"/>
        <v>0.9</v>
      </c>
      <c r="U979" s="258">
        <v>28</v>
      </c>
      <c r="V979" s="284">
        <v>0.77700000000000002</v>
      </c>
      <c r="W979" s="258">
        <v>9</v>
      </c>
      <c r="X979" s="258">
        <v>10</v>
      </c>
      <c r="Y979" s="68">
        <f t="shared" si="228"/>
        <v>0.9</v>
      </c>
      <c r="Z979" s="258">
        <v>9</v>
      </c>
      <c r="AA979" s="284">
        <v>0.77700000000000002</v>
      </c>
    </row>
    <row r="980" spans="9:27">
      <c r="I980" s="57" t="str">
        <f t="shared" si="229"/>
        <v>All MST-PSB ProvidersMST-PSBSep-13</v>
      </c>
      <c r="J980" s="76" t="str">
        <f t="shared" si="219"/>
        <v>All MST-PSB ProvidersMST-PSB41518</v>
      </c>
      <c r="K980" s="57" t="s">
        <v>375</v>
      </c>
      <c r="L980" s="73">
        <v>41518</v>
      </c>
      <c r="M980" s="258">
        <v>3</v>
      </c>
      <c r="N980" s="258">
        <v>5</v>
      </c>
      <c r="O980" s="68">
        <f t="shared" si="225"/>
        <v>0.6</v>
      </c>
      <c r="P980" s="258">
        <v>4</v>
      </c>
      <c r="Q980" s="258">
        <v>6</v>
      </c>
      <c r="R980" s="68">
        <f t="shared" si="227"/>
        <v>0.66666666666666663</v>
      </c>
      <c r="S980" s="258">
        <v>8</v>
      </c>
      <c r="T980" s="68">
        <f t="shared" si="226"/>
        <v>0.75</v>
      </c>
      <c r="U980" s="258">
        <v>4</v>
      </c>
      <c r="V980" s="284">
        <v>0.89</v>
      </c>
      <c r="W980" s="258">
        <v>0</v>
      </c>
      <c r="X980" s="258">
        <v>0</v>
      </c>
      <c r="Y980" s="68" t="e">
        <f t="shared" si="228"/>
        <v>#DIV/0!</v>
      </c>
      <c r="Z980" s="258">
        <v>0</v>
      </c>
      <c r="AA980" s="284">
        <v>0.89</v>
      </c>
    </row>
    <row r="981" spans="9:27">
      <c r="I981" s="57" t="str">
        <f t="shared" si="229"/>
        <v>All PCIT ProvidersPCITSep-13</v>
      </c>
      <c r="J981" s="76" t="str">
        <f t="shared" si="219"/>
        <v>All PCIT ProvidersPCIT41518</v>
      </c>
      <c r="K981" s="57" t="s">
        <v>376</v>
      </c>
      <c r="L981" s="73">
        <v>41518</v>
      </c>
      <c r="M981" s="258">
        <v>7</v>
      </c>
      <c r="N981" s="258">
        <v>7</v>
      </c>
      <c r="O981" s="68">
        <f t="shared" si="225"/>
        <v>1</v>
      </c>
      <c r="P981" s="258">
        <v>17</v>
      </c>
      <c r="Q981" s="258">
        <v>35</v>
      </c>
      <c r="R981" s="68">
        <f t="shared" si="227"/>
        <v>0.48571428571428571</v>
      </c>
      <c r="S981" s="258">
        <v>35</v>
      </c>
      <c r="T981" s="68">
        <f t="shared" si="226"/>
        <v>1</v>
      </c>
      <c r="U981" s="258">
        <v>9</v>
      </c>
      <c r="V981" s="284"/>
      <c r="W981" s="258">
        <v>0</v>
      </c>
      <c r="X981" s="258">
        <v>0</v>
      </c>
      <c r="Y981" s="68" t="e">
        <f t="shared" si="228"/>
        <v>#DIV/0!</v>
      </c>
      <c r="Z981" s="258">
        <v>8</v>
      </c>
      <c r="AA981" s="284">
        <v>0.625</v>
      </c>
    </row>
    <row r="982" spans="9:27">
      <c r="I982" s="57" t="str">
        <f t="shared" si="229"/>
        <v>All TF-CBT ProvidersTF-CBTSep-13</v>
      </c>
      <c r="J982" s="76" t="str">
        <f t="shared" ref="J982:J1045" si="230">K982&amp;L982</f>
        <v>All TF-CBT ProvidersTF-CBT41518</v>
      </c>
      <c r="K982" s="57" t="s">
        <v>377</v>
      </c>
      <c r="L982" s="73">
        <v>41518</v>
      </c>
      <c r="M982" s="258">
        <v>27</v>
      </c>
      <c r="N982" s="258">
        <v>27</v>
      </c>
      <c r="O982" s="68">
        <f t="shared" si="225"/>
        <v>1</v>
      </c>
      <c r="P982" s="258">
        <v>40</v>
      </c>
      <c r="Q982" s="258">
        <v>127</v>
      </c>
      <c r="R982" s="68">
        <f t="shared" si="227"/>
        <v>0.31496062992125984</v>
      </c>
      <c r="S982" s="258">
        <v>127</v>
      </c>
      <c r="T982" s="68">
        <f t="shared" si="226"/>
        <v>1</v>
      </c>
      <c r="U982" s="258">
        <v>38</v>
      </c>
      <c r="V982" s="284"/>
      <c r="W982" s="258">
        <v>0</v>
      </c>
      <c r="X982" s="258">
        <v>2</v>
      </c>
      <c r="Y982" s="68">
        <f t="shared" si="228"/>
        <v>0</v>
      </c>
      <c r="Z982" s="258">
        <v>3</v>
      </c>
      <c r="AA982" s="284">
        <v>0.42648018648018643</v>
      </c>
    </row>
    <row r="983" spans="9:27">
      <c r="I983" s="57" t="str">
        <f t="shared" si="229"/>
        <v>All TIP ProvidersTIPSep-13</v>
      </c>
      <c r="J983" s="76" t="str">
        <f t="shared" si="230"/>
        <v>All TIP ProvidersTIP41518</v>
      </c>
      <c r="K983" s="57" t="s">
        <v>378</v>
      </c>
      <c r="L983" s="73">
        <v>41518</v>
      </c>
      <c r="M983" s="258">
        <v>0</v>
      </c>
      <c r="N983" s="258">
        <v>0</v>
      </c>
      <c r="O983" s="68" t="e">
        <f t="shared" si="225"/>
        <v>#DIV/0!</v>
      </c>
      <c r="P983" s="258">
        <v>0</v>
      </c>
      <c r="Q983" s="258">
        <v>0</v>
      </c>
      <c r="R983" s="68" t="e">
        <f t="shared" si="227"/>
        <v>#DIV/0!</v>
      </c>
      <c r="S983" s="258">
        <v>0</v>
      </c>
      <c r="T983" s="68" t="e">
        <f t="shared" si="226"/>
        <v>#DIV/0!</v>
      </c>
      <c r="U983" s="124"/>
      <c r="V983" s="284"/>
      <c r="W983" s="258">
        <v>0</v>
      </c>
      <c r="X983" s="258">
        <v>0</v>
      </c>
      <c r="Y983" s="68" t="e">
        <f t="shared" si="228"/>
        <v>#DIV/0!</v>
      </c>
      <c r="Z983" s="124"/>
      <c r="AA983" s="284">
        <v>0</v>
      </c>
    </row>
    <row r="984" spans="9:27">
      <c r="I984" s="57" t="str">
        <f t="shared" si="229"/>
        <v>AllAllSep-13</v>
      </c>
      <c r="J984" s="76" t="str">
        <f t="shared" si="230"/>
        <v>AllAll41518</v>
      </c>
      <c r="K984" s="57" t="s">
        <v>367</v>
      </c>
      <c r="L984" s="73">
        <v>41518</v>
      </c>
      <c r="M984" s="124">
        <v>76</v>
      </c>
      <c r="N984" s="124">
        <v>86</v>
      </c>
      <c r="O984" s="68">
        <f t="shared" si="225"/>
        <v>0.88372093023255816</v>
      </c>
      <c r="P984" s="124">
        <v>205</v>
      </c>
      <c r="Q984" s="124">
        <v>404</v>
      </c>
      <c r="R984" s="68">
        <f t="shared" si="227"/>
        <v>0.50742574257425743</v>
      </c>
      <c r="S984" s="124">
        <v>420</v>
      </c>
      <c r="T984" s="68">
        <f t="shared" si="226"/>
        <v>0.96190476190476193</v>
      </c>
      <c r="U984" s="124">
        <v>146</v>
      </c>
      <c r="V984" s="284"/>
      <c r="W984" s="124">
        <v>22</v>
      </c>
      <c r="X984" s="124">
        <v>29</v>
      </c>
      <c r="Y984" s="68">
        <f t="shared" si="228"/>
        <v>0.75862068965517238</v>
      </c>
      <c r="Z984" s="124">
        <v>31</v>
      </c>
      <c r="AA984" s="284">
        <v>0.74780225330225336</v>
      </c>
    </row>
    <row r="985" spans="9:27">
      <c r="I985" s="57" t="str">
        <f t="shared" si="229"/>
        <v>Community ConnectionsAllSep-13</v>
      </c>
      <c r="J985" s="204" t="str">
        <f t="shared" si="230"/>
        <v>Community ConnectionsAll41518</v>
      </c>
      <c r="K985" s="57" t="s">
        <v>319</v>
      </c>
      <c r="L985" s="73">
        <v>41518</v>
      </c>
      <c r="M985" s="124">
        <v>13</v>
      </c>
      <c r="N985" s="124">
        <v>13</v>
      </c>
      <c r="O985" s="68">
        <f t="shared" si="225"/>
        <v>1</v>
      </c>
      <c r="P985" s="124">
        <v>16</v>
      </c>
      <c r="Q985" s="124">
        <v>85</v>
      </c>
      <c r="R985" s="68">
        <f t="shared" si="227"/>
        <v>0.18823529411764706</v>
      </c>
      <c r="S985" s="124">
        <v>85</v>
      </c>
      <c r="T985" s="68">
        <f t="shared" si="226"/>
        <v>1</v>
      </c>
      <c r="U985" s="124">
        <v>23</v>
      </c>
      <c r="V985" s="284"/>
      <c r="W985" s="124">
        <v>1</v>
      </c>
      <c r="X985" s="124">
        <v>2</v>
      </c>
      <c r="Y985" s="68">
        <f t="shared" si="228"/>
        <v>0.5</v>
      </c>
      <c r="Z985" s="124">
        <v>1</v>
      </c>
      <c r="AA985" s="284">
        <v>0.8727272727272728</v>
      </c>
    </row>
    <row r="986" spans="9:27">
      <c r="I986" s="57" t="str">
        <f t="shared" si="229"/>
        <v>Community ConnectionsFFTSep-13</v>
      </c>
      <c r="J986" s="204" t="str">
        <f t="shared" si="230"/>
        <v>Community ConnectionsFFT41518</v>
      </c>
      <c r="K986" s="57" t="s">
        <v>321</v>
      </c>
      <c r="L986" s="73">
        <v>41518</v>
      </c>
      <c r="M986" s="124">
        <v>4</v>
      </c>
      <c r="N986" s="124">
        <v>4</v>
      </c>
      <c r="O986" s="68">
        <f t="shared" si="225"/>
        <v>1</v>
      </c>
      <c r="P986" s="261">
        <v>5</v>
      </c>
      <c r="Q986" s="124">
        <v>40</v>
      </c>
      <c r="R986" s="68">
        <f t="shared" si="227"/>
        <v>0.125</v>
      </c>
      <c r="S986" s="124">
        <v>40</v>
      </c>
      <c r="T986" s="68">
        <f t="shared" si="226"/>
        <v>1</v>
      </c>
      <c r="U986" s="124">
        <v>13</v>
      </c>
      <c r="V986" s="284">
        <v>0.89999999999999991</v>
      </c>
      <c r="W986" s="124">
        <v>1</v>
      </c>
      <c r="X986" s="124">
        <v>2</v>
      </c>
      <c r="Y986" s="68">
        <f t="shared" si="228"/>
        <v>0.5</v>
      </c>
      <c r="Z986" s="124">
        <v>0</v>
      </c>
      <c r="AA986" s="284">
        <v>0.89999999999999991</v>
      </c>
    </row>
    <row r="987" spans="9:27">
      <c r="I987" s="57" t="str">
        <f t="shared" si="229"/>
        <v>Community ConnectionsTF-CBTSep-13</v>
      </c>
      <c r="J987" s="204" t="str">
        <f t="shared" si="230"/>
        <v>Community ConnectionsTF-CBT41518</v>
      </c>
      <c r="K987" s="57" t="s">
        <v>320</v>
      </c>
      <c r="L987" s="73">
        <v>41518</v>
      </c>
      <c r="M987" s="124">
        <v>9</v>
      </c>
      <c r="N987" s="124">
        <v>9</v>
      </c>
      <c r="O987" s="68">
        <f t="shared" ref="O987:O998" si="231">M987/N987</f>
        <v>1</v>
      </c>
      <c r="P987" s="261">
        <v>11</v>
      </c>
      <c r="Q987" s="124">
        <v>45</v>
      </c>
      <c r="R987" s="68">
        <f t="shared" si="227"/>
        <v>0.24444444444444444</v>
      </c>
      <c r="S987" s="124">
        <v>45</v>
      </c>
      <c r="T987" s="68">
        <f t="shared" ref="T987:T998" si="232">Q987/S987</f>
        <v>1</v>
      </c>
      <c r="U987" s="124">
        <v>10</v>
      </c>
      <c r="V987" s="284"/>
      <c r="W987" s="124">
        <v>0</v>
      </c>
      <c r="X987" s="124">
        <v>0</v>
      </c>
      <c r="Y987" s="68">
        <v>0</v>
      </c>
      <c r="Z987" s="124">
        <v>1</v>
      </c>
      <c r="AA987" s="284">
        <v>0.72727272727272729</v>
      </c>
    </row>
    <row r="988" spans="9:27">
      <c r="I988" s="57" t="str">
        <f t="shared" si="229"/>
        <v>Community ConnectionsTIPSep-13</v>
      </c>
      <c r="J988" s="204" t="str">
        <f t="shared" si="230"/>
        <v>Community ConnectionsTIP41518</v>
      </c>
      <c r="K988" s="57" t="s">
        <v>322</v>
      </c>
      <c r="L988" s="73">
        <v>41518</v>
      </c>
      <c r="M988" s="124"/>
      <c r="N988" s="124"/>
      <c r="O988" s="68" t="e">
        <f t="shared" si="231"/>
        <v>#DIV/0!</v>
      </c>
      <c r="P988" s="261"/>
      <c r="Q988" s="124"/>
      <c r="R988" s="68" t="e">
        <f t="shared" si="227"/>
        <v>#DIV/0!</v>
      </c>
      <c r="S988" s="124"/>
      <c r="T988" s="68" t="e">
        <f t="shared" si="232"/>
        <v>#DIV/0!</v>
      </c>
      <c r="U988" s="124"/>
      <c r="V988" s="284"/>
      <c r="W988" s="124"/>
      <c r="X988" s="124"/>
      <c r="Y988" s="68" t="e">
        <f t="shared" ref="Y988:Y998" si="233">W988/X988</f>
        <v>#DIV/0!</v>
      </c>
      <c r="Z988" s="124"/>
      <c r="AA988" s="284"/>
    </row>
    <row r="989" spans="9:27">
      <c r="I989" s="57" t="str">
        <f t="shared" si="229"/>
        <v>Federal CityA-CRASep-13</v>
      </c>
      <c r="J989" s="76" t="str">
        <f t="shared" si="230"/>
        <v>Federal CityA-CRA41518</v>
      </c>
      <c r="K989" s="57" t="s">
        <v>360</v>
      </c>
      <c r="L989" s="73">
        <v>41518</v>
      </c>
      <c r="M989" s="124"/>
      <c r="N989" s="124"/>
      <c r="O989" s="68" t="e">
        <f t="shared" si="231"/>
        <v>#DIV/0!</v>
      </c>
      <c r="P989" s="124"/>
      <c r="Q989" s="124"/>
      <c r="R989" s="68" t="e">
        <f t="shared" si="227"/>
        <v>#DIV/0!</v>
      </c>
      <c r="S989" s="124"/>
      <c r="T989" s="68" t="e">
        <f t="shared" si="232"/>
        <v>#DIV/0!</v>
      </c>
      <c r="U989" s="124"/>
      <c r="V989" s="284"/>
      <c r="W989" s="124"/>
      <c r="X989" s="124"/>
      <c r="Y989" s="68" t="e">
        <f t="shared" si="233"/>
        <v>#DIV/0!</v>
      </c>
      <c r="Z989" s="124"/>
      <c r="AA989" s="284"/>
    </row>
    <row r="990" spans="9:27">
      <c r="I990" s="57" t="str">
        <f t="shared" si="229"/>
        <v>Federal CityAllSep-13</v>
      </c>
      <c r="J990" s="76" t="str">
        <f t="shared" si="230"/>
        <v>Federal CityAll41518</v>
      </c>
      <c r="K990" s="57" t="s">
        <v>359</v>
      </c>
      <c r="L990" s="73">
        <v>41518</v>
      </c>
      <c r="M990" s="124"/>
      <c r="N990" s="124"/>
      <c r="O990" s="68" t="e">
        <f t="shared" si="231"/>
        <v>#DIV/0!</v>
      </c>
      <c r="P990" s="124"/>
      <c r="Q990" s="124"/>
      <c r="R990" s="68" t="e">
        <f t="shared" si="227"/>
        <v>#DIV/0!</v>
      </c>
      <c r="S990" s="124"/>
      <c r="T990" s="68" t="e">
        <f t="shared" si="232"/>
        <v>#DIV/0!</v>
      </c>
      <c r="U990" s="124"/>
      <c r="V990" s="284"/>
      <c r="W990" s="124"/>
      <c r="X990" s="124"/>
      <c r="Y990" s="68" t="e">
        <f t="shared" si="233"/>
        <v>#DIV/0!</v>
      </c>
      <c r="Z990" s="124"/>
      <c r="AA990" s="284"/>
    </row>
    <row r="991" spans="9:27">
      <c r="I991" s="57" t="str">
        <f t="shared" si="229"/>
        <v>First Home CareAllSep-13</v>
      </c>
      <c r="J991" s="76" t="str">
        <f t="shared" si="230"/>
        <v>First Home CareAll41518</v>
      </c>
      <c r="K991" s="57" t="s">
        <v>323</v>
      </c>
      <c r="L991" s="73">
        <v>41518</v>
      </c>
      <c r="M991" s="124">
        <v>10</v>
      </c>
      <c r="N991" s="124">
        <v>11</v>
      </c>
      <c r="O991" s="68">
        <f t="shared" si="231"/>
        <v>0.90909090909090906</v>
      </c>
      <c r="P991" s="124">
        <v>49</v>
      </c>
      <c r="Q991" s="124">
        <v>65</v>
      </c>
      <c r="R991" s="68">
        <f t="shared" si="227"/>
        <v>0.75384615384615383</v>
      </c>
      <c r="S991" s="124">
        <v>75</v>
      </c>
      <c r="T991" s="68">
        <f t="shared" si="232"/>
        <v>0.8666666666666667</v>
      </c>
      <c r="U991" s="124">
        <v>39</v>
      </c>
      <c r="V991" s="284"/>
      <c r="W991" s="124">
        <v>7</v>
      </c>
      <c r="X991" s="124">
        <v>10</v>
      </c>
      <c r="Y991" s="68">
        <f t="shared" si="233"/>
        <v>0.7</v>
      </c>
      <c r="Z991" s="124">
        <v>5</v>
      </c>
      <c r="AA991" s="284">
        <v>1.1199999999999999</v>
      </c>
    </row>
    <row r="992" spans="9:27">
      <c r="I992" s="57" t="str">
        <f t="shared" si="229"/>
        <v>First Home CareFFTSep-13</v>
      </c>
      <c r="J992" s="76" t="str">
        <f t="shared" si="230"/>
        <v>First Home CareFFT41518</v>
      </c>
      <c r="K992" s="57" t="s">
        <v>325</v>
      </c>
      <c r="L992" s="73">
        <v>41518</v>
      </c>
      <c r="M992" s="124">
        <v>4</v>
      </c>
      <c r="N992" s="124">
        <v>5</v>
      </c>
      <c r="O992" s="68">
        <f t="shared" si="231"/>
        <v>0.8</v>
      </c>
      <c r="P992" s="261">
        <v>33</v>
      </c>
      <c r="Q992" s="124">
        <v>35</v>
      </c>
      <c r="R992" s="68">
        <f t="shared" si="227"/>
        <v>0.94285714285714284</v>
      </c>
      <c r="S992" s="124">
        <v>45</v>
      </c>
      <c r="T992" s="68">
        <f t="shared" si="232"/>
        <v>0.77777777777777779</v>
      </c>
      <c r="U992" s="258">
        <v>24</v>
      </c>
      <c r="V992" s="284">
        <v>1.125</v>
      </c>
      <c r="W992" s="124">
        <v>7</v>
      </c>
      <c r="X992" s="124">
        <v>9</v>
      </c>
      <c r="Y992" s="68">
        <f t="shared" si="233"/>
        <v>0.77777777777777779</v>
      </c>
      <c r="Z992" s="124">
        <v>4</v>
      </c>
      <c r="AA992" s="284">
        <v>1.125</v>
      </c>
    </row>
    <row r="993" spans="9:27">
      <c r="I993" s="57" t="str">
        <f t="shared" si="229"/>
        <v>First Home CareTF-CBTSep-13</v>
      </c>
      <c r="J993" s="76" t="str">
        <f t="shared" si="230"/>
        <v>First Home CareTF-CBT41518</v>
      </c>
      <c r="K993" s="57" t="s">
        <v>324</v>
      </c>
      <c r="L993" s="73">
        <v>41518</v>
      </c>
      <c r="M993" s="124">
        <v>6</v>
      </c>
      <c r="N993" s="124">
        <v>6</v>
      </c>
      <c r="O993" s="68">
        <f t="shared" si="231"/>
        <v>1</v>
      </c>
      <c r="P993" s="124">
        <v>16</v>
      </c>
      <c r="Q993" s="124">
        <v>30</v>
      </c>
      <c r="R993" s="68">
        <f t="shared" si="227"/>
        <v>0.53333333333333333</v>
      </c>
      <c r="S993" s="124">
        <v>30</v>
      </c>
      <c r="T993" s="68">
        <f t="shared" si="232"/>
        <v>1</v>
      </c>
      <c r="U993" s="124">
        <v>15</v>
      </c>
      <c r="V993" s="284"/>
      <c r="W993" s="124">
        <v>0</v>
      </c>
      <c r="X993" s="124">
        <v>1</v>
      </c>
      <c r="Y993" s="68">
        <f t="shared" si="233"/>
        <v>0</v>
      </c>
      <c r="Z993" s="124">
        <v>1</v>
      </c>
      <c r="AA993" s="284">
        <v>0.8666666666666667</v>
      </c>
    </row>
    <row r="994" spans="9:27">
      <c r="I994" s="57" t="str">
        <f t="shared" si="229"/>
        <v>First Home CareTIPSep-13</v>
      </c>
      <c r="J994" s="76" t="str">
        <f t="shared" si="230"/>
        <v>First Home CareTIP41518</v>
      </c>
      <c r="K994" s="57" t="s">
        <v>330</v>
      </c>
      <c r="L994" s="73">
        <v>41518</v>
      </c>
      <c r="M994" s="124"/>
      <c r="N994" s="124"/>
      <c r="O994" s="68" t="e">
        <f t="shared" si="231"/>
        <v>#DIV/0!</v>
      </c>
      <c r="P994" s="261"/>
      <c r="Q994" s="124"/>
      <c r="R994" s="68" t="e">
        <f t="shared" si="227"/>
        <v>#DIV/0!</v>
      </c>
      <c r="S994" s="124"/>
      <c r="T994" s="68" t="e">
        <f t="shared" si="232"/>
        <v>#DIV/0!</v>
      </c>
      <c r="U994" s="258"/>
      <c r="V994" s="284"/>
      <c r="W994" s="124"/>
      <c r="X994" s="124"/>
      <c r="Y994" s="68" t="e">
        <f t="shared" si="233"/>
        <v>#DIV/0!</v>
      </c>
      <c r="Z994" s="124"/>
      <c r="AA994" s="284"/>
    </row>
    <row r="995" spans="9:27">
      <c r="I995" s="57" t="str">
        <f t="shared" si="229"/>
        <v>FPSAllSep-13</v>
      </c>
      <c r="J995" s="76" t="str">
        <f t="shared" si="230"/>
        <v>FPSAll41518</v>
      </c>
      <c r="K995" s="57" t="s">
        <v>355</v>
      </c>
      <c r="L995" s="73">
        <v>41518</v>
      </c>
      <c r="M995" s="124"/>
      <c r="N995" s="124"/>
      <c r="O995" s="68" t="e">
        <f t="shared" si="231"/>
        <v>#DIV/0!</v>
      </c>
      <c r="P995" s="124"/>
      <c r="Q995" s="124"/>
      <c r="R995" s="68" t="e">
        <f t="shared" si="227"/>
        <v>#DIV/0!</v>
      </c>
      <c r="S995" s="124"/>
      <c r="T995" s="68" t="e">
        <f t="shared" si="232"/>
        <v>#DIV/0!</v>
      </c>
      <c r="U995" s="124"/>
      <c r="V995" s="284"/>
      <c r="W995" s="124"/>
      <c r="X995" s="124"/>
      <c r="Y995" s="68" t="e">
        <f t="shared" si="233"/>
        <v>#DIV/0!</v>
      </c>
      <c r="Z995" s="124"/>
      <c r="AA995" s="284"/>
    </row>
    <row r="996" spans="9:27">
      <c r="I996" s="57" t="str">
        <f t="shared" si="229"/>
        <v>FPSTIPSep-13</v>
      </c>
      <c r="J996" s="76" t="str">
        <f t="shared" si="230"/>
        <v>FPSTIP41518</v>
      </c>
      <c r="K996" s="57" t="s">
        <v>356</v>
      </c>
      <c r="L996" s="73">
        <v>41518</v>
      </c>
      <c r="M996" s="124"/>
      <c r="N996" s="124"/>
      <c r="O996" s="68" t="e">
        <f t="shared" si="231"/>
        <v>#DIV/0!</v>
      </c>
      <c r="P996" s="124"/>
      <c r="Q996" s="124"/>
      <c r="R996" s="68" t="e">
        <f t="shared" si="227"/>
        <v>#DIV/0!</v>
      </c>
      <c r="S996" s="124"/>
      <c r="T996" s="68" t="e">
        <f t="shared" si="232"/>
        <v>#DIV/0!</v>
      </c>
      <c r="U996" s="124"/>
      <c r="V996" s="284"/>
      <c r="W996" s="124"/>
      <c r="X996" s="124"/>
      <c r="Y996" s="68" t="e">
        <f t="shared" si="233"/>
        <v>#DIV/0!</v>
      </c>
      <c r="Z996" s="124"/>
      <c r="AA996" s="284"/>
    </row>
    <row r="997" spans="9:27">
      <c r="I997" s="57" t="str">
        <f t="shared" si="229"/>
        <v>HillcrestA-CRASep-13</v>
      </c>
      <c r="J997" s="76" t="str">
        <f t="shared" si="230"/>
        <v>HillcrestA-CRA41518</v>
      </c>
      <c r="K997" s="57" t="s">
        <v>336</v>
      </c>
      <c r="L997" s="73">
        <v>41518</v>
      </c>
      <c r="M997" s="124"/>
      <c r="N997" s="124"/>
      <c r="O997" s="68" t="e">
        <f t="shared" si="231"/>
        <v>#DIV/0!</v>
      </c>
      <c r="P997" s="124"/>
      <c r="Q997" s="124"/>
      <c r="R997" s="68" t="e">
        <f t="shared" si="227"/>
        <v>#DIV/0!</v>
      </c>
      <c r="S997" s="124"/>
      <c r="T997" s="68" t="e">
        <f t="shared" si="232"/>
        <v>#DIV/0!</v>
      </c>
      <c r="U997" s="124">
        <v>0</v>
      </c>
      <c r="V997" s="284"/>
      <c r="W997" s="124"/>
      <c r="X997" s="124"/>
      <c r="Y997" s="68" t="e">
        <f t="shared" si="233"/>
        <v>#DIV/0!</v>
      </c>
      <c r="Z997" s="124"/>
      <c r="AA997" s="284"/>
    </row>
    <row r="998" spans="9:27">
      <c r="I998" s="57" t="str">
        <f t="shared" si="229"/>
        <v>HillcrestAllSep-13</v>
      </c>
      <c r="J998" s="76" t="str">
        <f t="shared" si="230"/>
        <v>HillcrestAll41518</v>
      </c>
      <c r="K998" s="57" t="s">
        <v>331</v>
      </c>
      <c r="L998" s="73">
        <v>41518</v>
      </c>
      <c r="M998" s="124">
        <v>10</v>
      </c>
      <c r="N998" s="124">
        <v>10</v>
      </c>
      <c r="O998" s="68">
        <f t="shared" si="231"/>
        <v>1</v>
      </c>
      <c r="P998" s="124">
        <v>24</v>
      </c>
      <c r="Q998" s="124">
        <v>57</v>
      </c>
      <c r="R998" s="68">
        <f t="shared" si="227"/>
        <v>0.42105263157894735</v>
      </c>
      <c r="S998" s="124">
        <v>57</v>
      </c>
      <c r="T998" s="68">
        <f t="shared" si="232"/>
        <v>1</v>
      </c>
      <c r="U998" s="124">
        <v>17</v>
      </c>
      <c r="V998" s="284"/>
      <c r="W998" s="124">
        <v>2</v>
      </c>
      <c r="X998" s="124">
        <v>3</v>
      </c>
      <c r="Y998" s="68">
        <f t="shared" si="233"/>
        <v>0.66666666666666663</v>
      </c>
      <c r="Z998" s="124">
        <v>6</v>
      </c>
      <c r="AA998" s="284">
        <v>0.65333333333333343</v>
      </c>
    </row>
    <row r="999" spans="9:27">
      <c r="I999" s="57" t="str">
        <f t="shared" si="229"/>
        <v>HillcrestCPP-FVSep-13</v>
      </c>
      <c r="J999" s="76" t="str">
        <f t="shared" si="230"/>
        <v>HillcrestCPP-FV41518</v>
      </c>
      <c r="K999" s="57" t="s">
        <v>334</v>
      </c>
      <c r="L999" s="73">
        <v>41518</v>
      </c>
      <c r="M999" s="261"/>
      <c r="N999" s="261"/>
      <c r="O999" s="262"/>
      <c r="P999" s="261"/>
      <c r="Q999" s="124"/>
      <c r="R999" s="68"/>
      <c r="S999" s="124"/>
      <c r="T999" s="68"/>
      <c r="U999" s="124"/>
      <c r="V999" s="284"/>
      <c r="W999" s="124"/>
      <c r="X999" s="124"/>
      <c r="Y999" s="68"/>
      <c r="Z999" s="124"/>
      <c r="AA999" s="284"/>
    </row>
    <row r="1000" spans="9:27">
      <c r="I1000" s="57" t="str">
        <f t="shared" si="229"/>
        <v>HillcrestFFTSep-13</v>
      </c>
      <c r="J1000" s="76" t="str">
        <f t="shared" si="230"/>
        <v>HillcrestFFT41518</v>
      </c>
      <c r="K1000" s="57" t="s">
        <v>335</v>
      </c>
      <c r="L1000" s="73">
        <v>41518</v>
      </c>
      <c r="M1000" s="124">
        <v>4</v>
      </c>
      <c r="N1000" s="124">
        <v>4</v>
      </c>
      <c r="O1000" s="68">
        <f t="shared" ref="O1000:O1023" si="234">M1000/N1000</f>
        <v>1</v>
      </c>
      <c r="P1000" s="124">
        <v>24</v>
      </c>
      <c r="Q1000" s="124">
        <v>35</v>
      </c>
      <c r="R1000" s="68">
        <f t="shared" ref="R1000:R1023" si="235">P1000/Q1000</f>
        <v>0.68571428571428572</v>
      </c>
      <c r="S1000" s="124">
        <v>35</v>
      </c>
      <c r="T1000" s="68">
        <f t="shared" ref="T1000:T1023" si="236">Q1000/S1000</f>
        <v>1</v>
      </c>
      <c r="U1000" s="124">
        <v>17</v>
      </c>
      <c r="V1000" s="284">
        <v>1.2250000000000001</v>
      </c>
      <c r="W1000" s="124">
        <v>2</v>
      </c>
      <c r="X1000" s="124">
        <v>3</v>
      </c>
      <c r="Y1000" s="68">
        <f>W1000/X1000</f>
        <v>0.66666666666666663</v>
      </c>
      <c r="Z1000" s="124">
        <v>6</v>
      </c>
      <c r="AA1000" s="284">
        <v>1.2250000000000001</v>
      </c>
    </row>
    <row r="1001" spans="9:27">
      <c r="I1001" s="57" t="str">
        <f t="shared" si="229"/>
        <v>HillcrestTF-CBTSep-13</v>
      </c>
      <c r="J1001" s="76" t="str">
        <f t="shared" si="230"/>
        <v>HillcrestTF-CBT41518</v>
      </c>
      <c r="K1001" s="57" t="s">
        <v>332</v>
      </c>
      <c r="L1001" s="73">
        <v>41518</v>
      </c>
      <c r="M1001" s="124">
        <v>6</v>
      </c>
      <c r="N1001" s="124">
        <v>6</v>
      </c>
      <c r="O1001" s="68">
        <f t="shared" si="234"/>
        <v>1</v>
      </c>
      <c r="P1001" s="261"/>
      <c r="Q1001" s="124">
        <v>22</v>
      </c>
      <c r="R1001" s="68">
        <f t="shared" si="235"/>
        <v>0</v>
      </c>
      <c r="S1001" s="124">
        <v>22</v>
      </c>
      <c r="T1001" s="68">
        <f t="shared" si="236"/>
        <v>1</v>
      </c>
      <c r="U1001" s="124"/>
      <c r="V1001" s="284"/>
      <c r="W1001" s="124">
        <v>0</v>
      </c>
      <c r="X1001" s="124">
        <v>0</v>
      </c>
      <c r="Y1001" s="68" t="e">
        <f>W1001/X1001</f>
        <v>#DIV/0!</v>
      </c>
      <c r="Z1001" s="124"/>
      <c r="AA1001" s="284"/>
    </row>
    <row r="1002" spans="9:27">
      <c r="I1002" s="57" t="str">
        <f t="shared" si="229"/>
        <v>LAYCA-CRASep-13</v>
      </c>
      <c r="J1002" s="76" t="str">
        <f t="shared" si="230"/>
        <v>LAYCA-CRA41518</v>
      </c>
      <c r="K1002" s="57" t="s">
        <v>339</v>
      </c>
      <c r="L1002" s="73">
        <v>41518</v>
      </c>
      <c r="M1002" s="124"/>
      <c r="N1002" s="124"/>
      <c r="O1002" s="68" t="e">
        <f t="shared" si="234"/>
        <v>#DIV/0!</v>
      </c>
      <c r="P1002" s="124"/>
      <c r="Q1002" s="124"/>
      <c r="R1002" s="68" t="e">
        <f t="shared" si="235"/>
        <v>#DIV/0!</v>
      </c>
      <c r="S1002" s="124"/>
      <c r="T1002" s="68" t="e">
        <f t="shared" si="236"/>
        <v>#DIV/0!</v>
      </c>
      <c r="U1002" s="124"/>
      <c r="V1002" s="284"/>
      <c r="W1002" s="124"/>
      <c r="X1002" s="124"/>
      <c r="Y1002" s="68"/>
      <c r="Z1002" s="124"/>
      <c r="AA1002" s="284"/>
    </row>
    <row r="1003" spans="9:27">
      <c r="I1003" s="57" t="str">
        <f t="shared" si="229"/>
        <v>LAYCAllSep-13</v>
      </c>
      <c r="J1003" s="76" t="str">
        <f t="shared" si="230"/>
        <v>LAYCAll41518</v>
      </c>
      <c r="K1003" s="57" t="s">
        <v>337</v>
      </c>
      <c r="L1003" s="73">
        <v>41518</v>
      </c>
      <c r="M1003" s="124">
        <v>2</v>
      </c>
      <c r="N1003" s="124">
        <v>4</v>
      </c>
      <c r="O1003" s="68">
        <f t="shared" si="234"/>
        <v>0.5</v>
      </c>
      <c r="P1003" s="124">
        <v>6</v>
      </c>
      <c r="Q1003" s="124">
        <v>7</v>
      </c>
      <c r="R1003" s="68">
        <f t="shared" si="235"/>
        <v>0.8571428571428571</v>
      </c>
      <c r="S1003" s="124">
        <v>17</v>
      </c>
      <c r="T1003" s="68">
        <f t="shared" si="236"/>
        <v>0.41176470588235292</v>
      </c>
      <c r="U1003" s="124">
        <v>0</v>
      </c>
      <c r="V1003" s="284"/>
      <c r="W1003" s="124">
        <v>0</v>
      </c>
      <c r="X1003" s="124">
        <v>0</v>
      </c>
      <c r="Y1003" s="68" t="e">
        <f>W1003/X1003</f>
        <v>#DIV/0!</v>
      </c>
      <c r="Z1003" s="124">
        <v>0</v>
      </c>
      <c r="AA1003" s="284">
        <v>0.71</v>
      </c>
    </row>
    <row r="1004" spans="9:27">
      <c r="I1004" s="57" t="str">
        <f t="shared" si="229"/>
        <v>LAYCCPPSep-13</v>
      </c>
      <c r="J1004" s="76" t="str">
        <f t="shared" si="230"/>
        <v>LAYCCPP41518</v>
      </c>
      <c r="K1004" s="57" t="s">
        <v>338</v>
      </c>
      <c r="L1004" s="73">
        <v>41518</v>
      </c>
      <c r="M1004" s="124">
        <v>2</v>
      </c>
      <c r="N1004" s="124">
        <v>4</v>
      </c>
      <c r="O1004" s="68">
        <f t="shared" si="234"/>
        <v>0.5</v>
      </c>
      <c r="P1004" s="124">
        <v>6</v>
      </c>
      <c r="Q1004" s="124">
        <v>7</v>
      </c>
      <c r="R1004" s="68">
        <f t="shared" si="235"/>
        <v>0.8571428571428571</v>
      </c>
      <c r="S1004" s="124">
        <v>17</v>
      </c>
      <c r="T1004" s="68">
        <f t="shared" si="236"/>
        <v>0.41176470588235292</v>
      </c>
      <c r="U1004" s="124"/>
      <c r="V1004" s="284"/>
      <c r="W1004" s="124"/>
      <c r="X1004" s="124"/>
      <c r="Y1004" s="68"/>
      <c r="Z1004" s="124"/>
      <c r="AA1004" s="284">
        <v>0.71</v>
      </c>
    </row>
    <row r="1005" spans="9:27">
      <c r="I1005" s="57" t="str">
        <f t="shared" si="229"/>
        <v>LESAllSep-13</v>
      </c>
      <c r="J1005" s="76" t="str">
        <f t="shared" si="230"/>
        <v>LESAll41518</v>
      </c>
      <c r="K1005" s="57" t="s">
        <v>357</v>
      </c>
      <c r="L1005" s="73">
        <v>41518</v>
      </c>
      <c r="M1005" s="124"/>
      <c r="N1005" s="124"/>
      <c r="O1005" s="68" t="e">
        <f t="shared" si="234"/>
        <v>#DIV/0!</v>
      </c>
      <c r="P1005" s="124"/>
      <c r="Q1005" s="124"/>
      <c r="R1005" s="68" t="e">
        <f t="shared" si="235"/>
        <v>#DIV/0!</v>
      </c>
      <c r="S1005" s="124"/>
      <c r="T1005" s="68" t="e">
        <f t="shared" si="236"/>
        <v>#DIV/0!</v>
      </c>
      <c r="U1005" s="124"/>
      <c r="V1005" s="284"/>
      <c r="W1005" s="124"/>
      <c r="X1005" s="124"/>
      <c r="Y1005" s="68" t="e">
        <f t="shared" ref="Y1005:Y1016" si="237">W1005/X1005</f>
        <v>#DIV/0!</v>
      </c>
      <c r="Z1005" s="124"/>
      <c r="AA1005" s="284"/>
    </row>
    <row r="1006" spans="9:27">
      <c r="I1006" s="57" t="str">
        <f t="shared" si="229"/>
        <v>LESTIPSep-13</v>
      </c>
      <c r="J1006" s="76" t="str">
        <f t="shared" si="230"/>
        <v>LESTIP41518</v>
      </c>
      <c r="K1006" s="57" t="s">
        <v>358</v>
      </c>
      <c r="L1006" s="73">
        <v>41518</v>
      </c>
      <c r="M1006" s="124"/>
      <c r="N1006" s="124"/>
      <c r="O1006" s="68" t="e">
        <f t="shared" si="234"/>
        <v>#DIV/0!</v>
      </c>
      <c r="P1006" s="124"/>
      <c r="Q1006" s="124"/>
      <c r="R1006" s="68" t="e">
        <f t="shared" si="235"/>
        <v>#DIV/0!</v>
      </c>
      <c r="S1006" s="124"/>
      <c r="T1006" s="68" t="e">
        <f t="shared" si="236"/>
        <v>#DIV/0!</v>
      </c>
      <c r="U1006" s="124"/>
      <c r="V1006" s="284"/>
      <c r="W1006" s="124"/>
      <c r="X1006" s="124"/>
      <c r="Y1006" s="68" t="e">
        <f t="shared" si="237"/>
        <v>#DIV/0!</v>
      </c>
      <c r="Z1006" s="124"/>
      <c r="AA1006" s="284"/>
    </row>
    <row r="1007" spans="9:27">
      <c r="I1007" s="57" t="str">
        <f t="shared" si="229"/>
        <v>Marys CenterAllSep-13</v>
      </c>
      <c r="J1007" s="76" t="str">
        <f t="shared" si="230"/>
        <v>Marys CenterAll41518</v>
      </c>
      <c r="K1007" s="57" t="s">
        <v>341</v>
      </c>
      <c r="L1007" s="73">
        <v>41518</v>
      </c>
      <c r="M1007" s="124">
        <v>2</v>
      </c>
      <c r="N1007" s="124">
        <v>2</v>
      </c>
      <c r="O1007" s="68">
        <f t="shared" si="234"/>
        <v>1</v>
      </c>
      <c r="P1007" s="124">
        <v>8</v>
      </c>
      <c r="Q1007" s="124">
        <v>10</v>
      </c>
      <c r="R1007" s="68">
        <f t="shared" si="235"/>
        <v>0.8</v>
      </c>
      <c r="S1007" s="124">
        <v>10</v>
      </c>
      <c r="T1007" s="68">
        <f t="shared" si="236"/>
        <v>1</v>
      </c>
      <c r="U1007" s="124">
        <v>5</v>
      </c>
      <c r="V1007" s="284"/>
      <c r="W1007" s="124">
        <v>0</v>
      </c>
      <c r="X1007" s="124">
        <v>0</v>
      </c>
      <c r="Y1007" s="68" t="e">
        <f t="shared" si="237"/>
        <v>#DIV/0!</v>
      </c>
      <c r="Z1007" s="124">
        <v>3</v>
      </c>
      <c r="AA1007" s="284">
        <v>1</v>
      </c>
    </row>
    <row r="1008" spans="9:27">
      <c r="I1008" s="57" t="str">
        <f t="shared" si="229"/>
        <v>Marys CenterPCITSep-13</v>
      </c>
      <c r="J1008" s="76" t="str">
        <f t="shared" si="230"/>
        <v>Marys CenterPCIT41518</v>
      </c>
      <c r="K1008" s="57" t="s">
        <v>340</v>
      </c>
      <c r="L1008" s="73">
        <v>41518</v>
      </c>
      <c r="M1008" s="124">
        <v>2</v>
      </c>
      <c r="N1008" s="124">
        <v>2</v>
      </c>
      <c r="O1008" s="68">
        <f t="shared" si="234"/>
        <v>1</v>
      </c>
      <c r="P1008" s="124">
        <v>8</v>
      </c>
      <c r="Q1008" s="124">
        <v>10</v>
      </c>
      <c r="R1008" s="68">
        <f t="shared" si="235"/>
        <v>0.8</v>
      </c>
      <c r="S1008" s="124">
        <v>10</v>
      </c>
      <c r="T1008" s="68">
        <f t="shared" si="236"/>
        <v>1</v>
      </c>
      <c r="U1008" s="124">
        <v>5</v>
      </c>
      <c r="V1008" s="284"/>
      <c r="W1008" s="124">
        <v>0</v>
      </c>
      <c r="X1008" s="124">
        <v>0</v>
      </c>
      <c r="Y1008" s="68" t="e">
        <f t="shared" si="237"/>
        <v>#DIV/0!</v>
      </c>
      <c r="Z1008" s="124">
        <v>3</v>
      </c>
      <c r="AA1008" s="284">
        <v>1</v>
      </c>
    </row>
    <row r="1009" spans="9:27">
      <c r="I1009" s="57" t="str">
        <f t="shared" si="229"/>
        <v>MBI HSAllSep-13</v>
      </c>
      <c r="J1009" s="76" t="str">
        <f t="shared" si="230"/>
        <v>MBI HSAll41518</v>
      </c>
      <c r="K1009" s="57" t="s">
        <v>364</v>
      </c>
      <c r="L1009" s="73">
        <v>41518</v>
      </c>
      <c r="M1009" s="124"/>
      <c r="N1009" s="124"/>
      <c r="O1009" s="68" t="e">
        <f t="shared" si="234"/>
        <v>#DIV/0!</v>
      </c>
      <c r="P1009" s="124"/>
      <c r="Q1009" s="124"/>
      <c r="R1009" s="68" t="e">
        <f t="shared" si="235"/>
        <v>#DIV/0!</v>
      </c>
      <c r="S1009" s="124"/>
      <c r="T1009" s="68" t="e">
        <f t="shared" si="236"/>
        <v>#DIV/0!</v>
      </c>
      <c r="U1009" s="124"/>
      <c r="V1009" s="284"/>
      <c r="W1009" s="124"/>
      <c r="X1009" s="124"/>
      <c r="Y1009" s="68" t="e">
        <f t="shared" si="237"/>
        <v>#DIV/0!</v>
      </c>
      <c r="Z1009" s="124"/>
      <c r="AA1009" s="284"/>
    </row>
    <row r="1010" spans="9:27">
      <c r="I1010" s="57" t="str">
        <f t="shared" si="229"/>
        <v>MBI HSTIPSep-13</v>
      </c>
      <c r="J1010" s="76" t="str">
        <f t="shared" si="230"/>
        <v>MBI HSTIP41518</v>
      </c>
      <c r="K1010" s="57" t="s">
        <v>363</v>
      </c>
      <c r="L1010" s="73">
        <v>41518</v>
      </c>
      <c r="M1010" s="124"/>
      <c r="N1010" s="124"/>
      <c r="O1010" s="68" t="e">
        <f t="shared" si="234"/>
        <v>#DIV/0!</v>
      </c>
      <c r="P1010" s="124"/>
      <c r="Q1010" s="124"/>
      <c r="R1010" s="68" t="e">
        <f t="shared" si="235"/>
        <v>#DIV/0!</v>
      </c>
      <c r="S1010" s="124"/>
      <c r="T1010" s="68" t="e">
        <f t="shared" si="236"/>
        <v>#DIV/0!</v>
      </c>
      <c r="U1010" s="124"/>
      <c r="V1010" s="284"/>
      <c r="W1010" s="124"/>
      <c r="X1010" s="124"/>
      <c r="Y1010" s="68" t="e">
        <f t="shared" si="237"/>
        <v>#DIV/0!</v>
      </c>
      <c r="Z1010" s="124"/>
      <c r="AA1010" s="284"/>
    </row>
    <row r="1011" spans="9:27">
      <c r="I1011" s="57" t="str">
        <f t="shared" si="229"/>
        <v>MD Family ResourcesAllSep-13</v>
      </c>
      <c r="J1011" s="76" t="str">
        <f t="shared" si="230"/>
        <v>MD Family ResourcesAll41518</v>
      </c>
      <c r="K1011" s="57" t="s">
        <v>510</v>
      </c>
      <c r="L1011" s="73">
        <v>41518</v>
      </c>
      <c r="M1011" s="124">
        <v>3</v>
      </c>
      <c r="N1011" s="124">
        <v>3</v>
      </c>
      <c r="O1011" s="68">
        <f t="shared" si="234"/>
        <v>1</v>
      </c>
      <c r="P1011" s="124">
        <v>1</v>
      </c>
      <c r="Q1011" s="124">
        <v>15</v>
      </c>
      <c r="R1011" s="68">
        <f t="shared" si="235"/>
        <v>6.6666666666666666E-2</v>
      </c>
      <c r="S1011" s="124">
        <v>15</v>
      </c>
      <c r="T1011" s="68">
        <f t="shared" si="236"/>
        <v>1</v>
      </c>
      <c r="U1011" s="124">
        <v>1</v>
      </c>
      <c r="V1011" s="284"/>
      <c r="W1011" s="124">
        <v>0</v>
      </c>
      <c r="X1011" s="124">
        <v>0</v>
      </c>
      <c r="Y1011" s="68" t="e">
        <f t="shared" si="237"/>
        <v>#DIV/0!</v>
      </c>
      <c r="Z1011" s="124">
        <v>0</v>
      </c>
      <c r="AA1011" s="284">
        <v>0</v>
      </c>
    </row>
    <row r="1012" spans="9:27">
      <c r="I1012" s="57" t="str">
        <f t="shared" si="229"/>
        <v>MD Family ResourcesTF-CBTSep-13</v>
      </c>
      <c r="J1012" s="76" t="str">
        <f t="shared" si="230"/>
        <v>MD Family ResourcesTF-CBT41518</v>
      </c>
      <c r="K1012" s="57" t="s">
        <v>509</v>
      </c>
      <c r="L1012" s="73">
        <v>41518</v>
      </c>
      <c r="M1012" s="124">
        <v>3</v>
      </c>
      <c r="N1012" s="124">
        <v>3</v>
      </c>
      <c r="O1012" s="68">
        <f t="shared" si="234"/>
        <v>1</v>
      </c>
      <c r="P1012" s="124">
        <v>1</v>
      </c>
      <c r="Q1012" s="124">
        <v>15</v>
      </c>
      <c r="R1012" s="68">
        <f t="shared" si="235"/>
        <v>6.6666666666666666E-2</v>
      </c>
      <c r="S1012" s="124">
        <v>15</v>
      </c>
      <c r="T1012" s="68">
        <f t="shared" si="236"/>
        <v>1</v>
      </c>
      <c r="U1012" s="124">
        <v>1</v>
      </c>
      <c r="V1012" s="284"/>
      <c r="W1012" s="124">
        <v>0</v>
      </c>
      <c r="X1012" s="124">
        <v>0</v>
      </c>
      <c r="Y1012" s="68" t="e">
        <f t="shared" si="237"/>
        <v>#DIV/0!</v>
      </c>
      <c r="Z1012" s="124">
        <v>0</v>
      </c>
      <c r="AA1012" s="284">
        <v>0</v>
      </c>
    </row>
    <row r="1013" spans="9:27">
      <c r="I1013" s="57" t="str">
        <f t="shared" si="229"/>
        <v>PASSAllSep-13</v>
      </c>
      <c r="J1013" s="76" t="str">
        <f t="shared" si="230"/>
        <v>PASSAll41518</v>
      </c>
      <c r="K1013" s="57" t="s">
        <v>342</v>
      </c>
      <c r="L1013" s="73">
        <v>41518</v>
      </c>
      <c r="M1013" s="124">
        <v>4</v>
      </c>
      <c r="N1013" s="124">
        <v>4</v>
      </c>
      <c r="O1013" s="68">
        <f t="shared" si="234"/>
        <v>1</v>
      </c>
      <c r="P1013" s="261">
        <v>14</v>
      </c>
      <c r="Q1013" s="124">
        <v>29</v>
      </c>
      <c r="R1013" s="68">
        <f t="shared" si="235"/>
        <v>0.48275862068965519</v>
      </c>
      <c r="S1013" s="124">
        <v>29</v>
      </c>
      <c r="T1013" s="68">
        <f t="shared" si="236"/>
        <v>1</v>
      </c>
      <c r="U1013" s="124">
        <v>13</v>
      </c>
      <c r="V1013" s="284"/>
      <c r="W1013" s="124">
        <v>3</v>
      </c>
      <c r="X1013" s="124">
        <v>3</v>
      </c>
      <c r="Y1013" s="68">
        <f t="shared" si="237"/>
        <v>1</v>
      </c>
      <c r="Z1013" s="124">
        <v>1</v>
      </c>
      <c r="AA1013" s="284">
        <v>1.0666666666666667</v>
      </c>
    </row>
    <row r="1014" spans="9:27">
      <c r="I1014" s="57" t="str">
        <f t="shared" si="229"/>
        <v>PASSFFTSep-13</v>
      </c>
      <c r="J1014" s="76" t="str">
        <f t="shared" si="230"/>
        <v>PASSFFT41518</v>
      </c>
      <c r="K1014" s="57" t="s">
        <v>343</v>
      </c>
      <c r="L1014" s="73">
        <v>41518</v>
      </c>
      <c r="M1014" s="124">
        <v>4</v>
      </c>
      <c r="N1014" s="124">
        <v>4</v>
      </c>
      <c r="O1014" s="68">
        <f t="shared" si="234"/>
        <v>1</v>
      </c>
      <c r="P1014" s="261">
        <v>14</v>
      </c>
      <c r="Q1014" s="124">
        <v>29</v>
      </c>
      <c r="R1014" s="68">
        <f t="shared" si="235"/>
        <v>0.48275862068965519</v>
      </c>
      <c r="S1014" s="124">
        <v>29</v>
      </c>
      <c r="T1014" s="68">
        <f t="shared" si="236"/>
        <v>1</v>
      </c>
      <c r="U1014" s="124">
        <v>13</v>
      </c>
      <c r="V1014" s="284">
        <v>0.8</v>
      </c>
      <c r="W1014" s="124">
        <v>3</v>
      </c>
      <c r="X1014" s="124">
        <v>3</v>
      </c>
      <c r="Y1014" s="68">
        <f t="shared" si="237"/>
        <v>1</v>
      </c>
      <c r="Z1014" s="124">
        <v>1</v>
      </c>
      <c r="AA1014" s="284">
        <v>0.8</v>
      </c>
    </row>
    <row r="1015" spans="9:27">
      <c r="I1015" s="57" t="str">
        <f t="shared" si="229"/>
        <v>PASSTIPSep-13</v>
      </c>
      <c r="J1015" s="76" t="str">
        <f t="shared" si="230"/>
        <v>PASSTIP41518</v>
      </c>
      <c r="K1015" s="57" t="s">
        <v>344</v>
      </c>
      <c r="L1015" s="73">
        <v>41518</v>
      </c>
      <c r="M1015" s="124"/>
      <c r="N1015" s="124"/>
      <c r="O1015" s="68" t="e">
        <f t="shared" si="234"/>
        <v>#DIV/0!</v>
      </c>
      <c r="P1015" s="261"/>
      <c r="Q1015" s="124"/>
      <c r="R1015" s="68" t="e">
        <f t="shared" si="235"/>
        <v>#DIV/0!</v>
      </c>
      <c r="S1015" s="124"/>
      <c r="T1015" s="68" t="e">
        <f t="shared" si="236"/>
        <v>#DIV/0!</v>
      </c>
      <c r="U1015" s="124"/>
      <c r="V1015" s="284"/>
      <c r="W1015" s="124"/>
      <c r="X1015" s="124"/>
      <c r="Y1015" s="68" t="e">
        <f t="shared" si="237"/>
        <v>#DIV/0!</v>
      </c>
      <c r="Z1015" s="124"/>
      <c r="AA1015" s="284"/>
    </row>
    <row r="1016" spans="9:27">
      <c r="I1016" s="57" t="str">
        <f t="shared" si="229"/>
        <v>PIECEAllSep-13</v>
      </c>
      <c r="J1016" s="76" t="str">
        <f t="shared" si="230"/>
        <v>PIECEAll41518</v>
      </c>
      <c r="K1016" s="57" t="s">
        <v>345</v>
      </c>
      <c r="L1016" s="73">
        <v>41518</v>
      </c>
      <c r="M1016" s="124">
        <v>11</v>
      </c>
      <c r="N1016" s="124">
        <v>11</v>
      </c>
      <c r="O1016" s="68">
        <f t="shared" si="234"/>
        <v>1</v>
      </c>
      <c r="P1016" s="124">
        <v>23</v>
      </c>
      <c r="Q1016" s="124">
        <v>52</v>
      </c>
      <c r="R1016" s="68">
        <f t="shared" si="235"/>
        <v>0.44230769230769229</v>
      </c>
      <c r="S1016" s="124">
        <v>52</v>
      </c>
      <c r="T1016" s="68">
        <f t="shared" si="236"/>
        <v>1</v>
      </c>
      <c r="U1016" s="124">
        <v>4</v>
      </c>
      <c r="V1016" s="284"/>
      <c r="W1016" s="124">
        <v>0</v>
      </c>
      <c r="X1016" s="124">
        <v>0</v>
      </c>
      <c r="Y1016" s="68" t="e">
        <f t="shared" si="237"/>
        <v>#DIV/0!</v>
      </c>
      <c r="Z1016" s="124">
        <v>5</v>
      </c>
      <c r="AA1016" s="284">
        <v>0.37545454545454543</v>
      </c>
    </row>
    <row r="1017" spans="9:27">
      <c r="I1017" s="57" t="str">
        <f t="shared" si="229"/>
        <v>PIECECPP-FVSep-13</v>
      </c>
      <c r="J1017" s="76" t="str">
        <f t="shared" si="230"/>
        <v>PIECECPP-FV41518</v>
      </c>
      <c r="K1017" s="57" t="s">
        <v>346</v>
      </c>
      <c r="L1017" s="73">
        <v>41518</v>
      </c>
      <c r="M1017" s="124">
        <v>6</v>
      </c>
      <c r="N1017" s="124">
        <v>6</v>
      </c>
      <c r="O1017" s="68">
        <f t="shared" si="234"/>
        <v>1</v>
      </c>
      <c r="P1017" s="124">
        <v>14</v>
      </c>
      <c r="Q1017" s="124">
        <v>27</v>
      </c>
      <c r="R1017" s="68">
        <f t="shared" si="235"/>
        <v>0.51851851851851849</v>
      </c>
      <c r="S1017" s="124">
        <v>27</v>
      </c>
      <c r="T1017" s="68">
        <f t="shared" si="236"/>
        <v>1</v>
      </c>
      <c r="U1017" s="124"/>
      <c r="V1017" s="284"/>
      <c r="W1017" s="124"/>
      <c r="X1017" s="124"/>
      <c r="Y1017" s="68"/>
      <c r="Z1017" s="124"/>
      <c r="AA1017" s="284">
        <v>0.48</v>
      </c>
    </row>
    <row r="1018" spans="9:27">
      <c r="I1018" s="57" t="str">
        <f t="shared" si="229"/>
        <v>PIECEPCITSep-13</v>
      </c>
      <c r="J1018" s="76" t="str">
        <f t="shared" si="230"/>
        <v>PIECEPCIT41518</v>
      </c>
      <c r="K1018" s="57" t="s">
        <v>347</v>
      </c>
      <c r="L1018" s="73">
        <v>41518</v>
      </c>
      <c r="M1018" s="124">
        <v>5</v>
      </c>
      <c r="N1018" s="124">
        <v>5</v>
      </c>
      <c r="O1018" s="68">
        <f t="shared" si="234"/>
        <v>1</v>
      </c>
      <c r="P1018" s="124">
        <v>9</v>
      </c>
      <c r="Q1018" s="124">
        <v>25</v>
      </c>
      <c r="R1018" s="68">
        <f t="shared" si="235"/>
        <v>0.36</v>
      </c>
      <c r="S1018" s="124">
        <v>25</v>
      </c>
      <c r="T1018" s="68">
        <f t="shared" si="236"/>
        <v>1</v>
      </c>
      <c r="U1018" s="124">
        <v>4</v>
      </c>
      <c r="V1018" s="284"/>
      <c r="W1018" s="124">
        <v>0</v>
      </c>
      <c r="X1018" s="124">
        <v>0</v>
      </c>
      <c r="Y1018" s="68" t="e">
        <f t="shared" ref="Y1018:Y1023" si="238">W1018/X1018</f>
        <v>#DIV/0!</v>
      </c>
      <c r="Z1018" s="124">
        <v>5</v>
      </c>
      <c r="AA1018" s="284">
        <v>0.25</v>
      </c>
    </row>
    <row r="1019" spans="9:27">
      <c r="I1019" s="57" t="str">
        <f t="shared" si="229"/>
        <v>RiversideA-CRASep-13</v>
      </c>
      <c r="J1019" s="76" t="str">
        <f t="shared" si="230"/>
        <v>RiversideA-CRA41518</v>
      </c>
      <c r="K1019" s="57" t="s">
        <v>361</v>
      </c>
      <c r="L1019" s="73">
        <v>41518</v>
      </c>
      <c r="M1019" s="124"/>
      <c r="N1019" s="124"/>
      <c r="O1019" s="68" t="e">
        <f t="shared" si="234"/>
        <v>#DIV/0!</v>
      </c>
      <c r="P1019" s="124"/>
      <c r="Q1019" s="124"/>
      <c r="R1019" s="68" t="e">
        <f t="shared" si="235"/>
        <v>#DIV/0!</v>
      </c>
      <c r="S1019" s="124"/>
      <c r="T1019" s="68" t="e">
        <f t="shared" si="236"/>
        <v>#DIV/0!</v>
      </c>
      <c r="U1019" s="124"/>
      <c r="V1019" s="284"/>
      <c r="W1019" s="124"/>
      <c r="X1019" s="124"/>
      <c r="Y1019" s="68" t="e">
        <f t="shared" si="238"/>
        <v>#DIV/0!</v>
      </c>
      <c r="Z1019" s="124"/>
      <c r="AA1019" s="284"/>
    </row>
    <row r="1020" spans="9:27">
      <c r="I1020" s="57" t="str">
        <f t="shared" si="229"/>
        <v>RiversideAllSep-13</v>
      </c>
      <c r="J1020" s="76" t="str">
        <f t="shared" si="230"/>
        <v>RiversideAll41518</v>
      </c>
      <c r="K1020" s="57" t="s">
        <v>362</v>
      </c>
      <c r="L1020" s="73">
        <v>41518</v>
      </c>
      <c r="M1020" s="124"/>
      <c r="N1020" s="124"/>
      <c r="O1020" s="68" t="e">
        <f t="shared" si="234"/>
        <v>#DIV/0!</v>
      </c>
      <c r="P1020" s="124"/>
      <c r="Q1020" s="124"/>
      <c r="R1020" s="68" t="e">
        <f t="shared" si="235"/>
        <v>#DIV/0!</v>
      </c>
      <c r="S1020" s="124"/>
      <c r="T1020" s="68" t="e">
        <f t="shared" si="236"/>
        <v>#DIV/0!</v>
      </c>
      <c r="U1020" s="124"/>
      <c r="V1020" s="284"/>
      <c r="W1020" s="124"/>
      <c r="X1020" s="124"/>
      <c r="Y1020" s="68" t="e">
        <f t="shared" si="238"/>
        <v>#DIV/0!</v>
      </c>
      <c r="Z1020" s="124"/>
      <c r="AA1020" s="284"/>
    </row>
    <row r="1021" spans="9:27">
      <c r="I1021" s="57" t="str">
        <f t="shared" si="229"/>
        <v>TFCCAllSep-13</v>
      </c>
      <c r="J1021" s="76" t="str">
        <f t="shared" si="230"/>
        <v>TFCCAll41518</v>
      </c>
      <c r="K1021" s="57" t="s">
        <v>366</v>
      </c>
      <c r="L1021" s="73">
        <v>41518</v>
      </c>
      <c r="M1021" s="124"/>
      <c r="N1021" s="124"/>
      <c r="O1021" s="68" t="e">
        <f t="shared" si="234"/>
        <v>#DIV/0!</v>
      </c>
      <c r="P1021" s="124"/>
      <c r="Q1021" s="124"/>
      <c r="R1021" s="68" t="e">
        <f t="shared" si="235"/>
        <v>#DIV/0!</v>
      </c>
      <c r="S1021" s="124"/>
      <c r="T1021" s="68" t="e">
        <f t="shared" si="236"/>
        <v>#DIV/0!</v>
      </c>
      <c r="U1021" s="124"/>
      <c r="V1021" s="284"/>
      <c r="W1021" s="124"/>
      <c r="X1021" s="124"/>
      <c r="Y1021" s="68" t="e">
        <f t="shared" si="238"/>
        <v>#DIV/0!</v>
      </c>
      <c r="Z1021" s="124"/>
      <c r="AA1021" s="284"/>
    </row>
    <row r="1022" spans="9:27">
      <c r="I1022" s="57" t="str">
        <f t="shared" si="229"/>
        <v>TFCCTIPSep-13</v>
      </c>
      <c r="J1022" s="76" t="str">
        <f t="shared" si="230"/>
        <v>TFCCTIP41518</v>
      </c>
      <c r="K1022" s="57" t="s">
        <v>365</v>
      </c>
      <c r="L1022" s="73">
        <v>41518</v>
      </c>
      <c r="M1022" s="124"/>
      <c r="N1022" s="124"/>
      <c r="O1022" s="68" t="e">
        <f t="shared" si="234"/>
        <v>#DIV/0!</v>
      </c>
      <c r="P1022" s="124"/>
      <c r="Q1022" s="124"/>
      <c r="R1022" s="68" t="e">
        <f t="shared" si="235"/>
        <v>#DIV/0!</v>
      </c>
      <c r="S1022" s="124"/>
      <c r="T1022" s="68" t="e">
        <f t="shared" si="236"/>
        <v>#DIV/0!</v>
      </c>
      <c r="U1022" s="124"/>
      <c r="V1022" s="284"/>
      <c r="W1022" s="124"/>
      <c r="X1022" s="124"/>
      <c r="Y1022" s="68" t="e">
        <f t="shared" si="238"/>
        <v>#DIV/0!</v>
      </c>
      <c r="Z1022" s="124"/>
      <c r="AA1022" s="284"/>
    </row>
    <row r="1023" spans="9:27">
      <c r="I1023" s="57" t="str">
        <f t="shared" si="229"/>
        <v>UniversalAllSep-13</v>
      </c>
      <c r="J1023" s="76" t="str">
        <f t="shared" si="230"/>
        <v>UniversalAll41518</v>
      </c>
      <c r="K1023" s="57" t="s">
        <v>348</v>
      </c>
      <c r="L1023" s="73">
        <v>41518</v>
      </c>
      <c r="M1023" s="124">
        <v>3</v>
      </c>
      <c r="N1023" s="124">
        <v>3</v>
      </c>
      <c r="O1023" s="68">
        <f t="shared" si="234"/>
        <v>1</v>
      </c>
      <c r="P1023" s="124">
        <v>12</v>
      </c>
      <c r="Q1023" s="124">
        <v>15</v>
      </c>
      <c r="R1023" s="68">
        <f t="shared" si="235"/>
        <v>0.8</v>
      </c>
      <c r="S1023" s="124">
        <v>15</v>
      </c>
      <c r="T1023" s="68">
        <f t="shared" si="236"/>
        <v>1</v>
      </c>
      <c r="U1023" s="124">
        <v>12</v>
      </c>
      <c r="V1023" s="284"/>
      <c r="W1023" s="124">
        <v>0</v>
      </c>
      <c r="X1023" s="124">
        <v>1</v>
      </c>
      <c r="Y1023" s="68">
        <f t="shared" si="238"/>
        <v>0</v>
      </c>
      <c r="Z1023" s="124">
        <v>1</v>
      </c>
      <c r="AA1023" s="284">
        <v>0.53846153846153844</v>
      </c>
    </row>
    <row r="1024" spans="9:27">
      <c r="I1024" s="57" t="str">
        <f t="shared" si="229"/>
        <v>UniversalCPP-FVSep-13</v>
      </c>
      <c r="J1024" s="76" t="str">
        <f t="shared" si="230"/>
        <v>UniversalCPP-FV41518</v>
      </c>
      <c r="K1024" s="56" t="s">
        <v>350</v>
      </c>
      <c r="L1024" s="73">
        <v>41518</v>
      </c>
      <c r="M1024" s="124">
        <v>0</v>
      </c>
      <c r="N1024" s="124">
        <v>0</v>
      </c>
      <c r="O1024" s="68"/>
      <c r="P1024" s="124">
        <v>0</v>
      </c>
      <c r="Q1024" s="124">
        <v>0</v>
      </c>
      <c r="R1024" s="68"/>
      <c r="S1024" s="124">
        <v>0</v>
      </c>
      <c r="T1024" s="68"/>
      <c r="U1024" s="124"/>
      <c r="V1024" s="284"/>
      <c r="W1024" s="124"/>
      <c r="X1024" s="124"/>
      <c r="Y1024" s="68"/>
      <c r="Z1024" s="124"/>
      <c r="AA1024" s="284"/>
    </row>
    <row r="1025" spans="9:27">
      <c r="I1025" s="57" t="str">
        <f t="shared" si="229"/>
        <v>UniversalTF-CBTSep-13</v>
      </c>
      <c r="J1025" s="76" t="str">
        <f t="shared" si="230"/>
        <v>UniversalTF-CBT41518</v>
      </c>
      <c r="K1025" s="57" t="s">
        <v>349</v>
      </c>
      <c r="L1025" s="73">
        <v>41518</v>
      </c>
      <c r="M1025" s="124">
        <v>3</v>
      </c>
      <c r="N1025" s="124">
        <v>3</v>
      </c>
      <c r="O1025" s="68">
        <f>M1025/N1025</f>
        <v>1</v>
      </c>
      <c r="P1025" s="261">
        <v>12</v>
      </c>
      <c r="Q1025" s="124">
        <v>15</v>
      </c>
      <c r="R1025" s="68">
        <f>P1025/Q1025</f>
        <v>0.8</v>
      </c>
      <c r="S1025" s="124">
        <v>15</v>
      </c>
      <c r="T1025" s="68">
        <f>Q1025/S1025</f>
        <v>1</v>
      </c>
      <c r="U1025" s="124">
        <v>12</v>
      </c>
      <c r="V1025" s="284"/>
      <c r="W1025" s="124">
        <v>0</v>
      </c>
      <c r="X1025" s="124">
        <v>1</v>
      </c>
      <c r="Y1025" s="68">
        <f>W1025/X1025</f>
        <v>0</v>
      </c>
      <c r="Z1025" s="124">
        <v>1</v>
      </c>
      <c r="AA1025" s="284">
        <v>0.53846153846153844</v>
      </c>
    </row>
    <row r="1026" spans="9:27">
      <c r="I1026" s="57" t="str">
        <f t="shared" si="229"/>
        <v>UniversalTIPSep-13</v>
      </c>
      <c r="J1026" s="76" t="str">
        <f t="shared" si="230"/>
        <v>UniversalTIP41518</v>
      </c>
      <c r="K1026" s="57" t="s">
        <v>351</v>
      </c>
      <c r="L1026" s="73">
        <v>41518</v>
      </c>
      <c r="M1026" s="124"/>
      <c r="N1026" s="124"/>
      <c r="O1026" s="68"/>
      <c r="P1026" s="124"/>
      <c r="Q1026" s="124"/>
      <c r="R1026" s="68"/>
      <c r="S1026" s="124"/>
      <c r="T1026" s="68"/>
      <c r="U1026" s="124"/>
      <c r="V1026" s="284"/>
      <c r="W1026" s="124"/>
      <c r="X1026" s="124"/>
      <c r="Y1026" s="68"/>
      <c r="Z1026" s="124"/>
      <c r="AA1026" s="284"/>
    </row>
    <row r="1027" spans="9:27">
      <c r="I1027" s="57" t="str">
        <f t="shared" si="229"/>
        <v>Youth VillagesAllSep-13</v>
      </c>
      <c r="J1027" s="76" t="str">
        <f t="shared" si="230"/>
        <v>Youth VillagesAll41518</v>
      </c>
      <c r="K1027" s="57" t="s">
        <v>352</v>
      </c>
      <c r="L1027" s="73">
        <v>41518</v>
      </c>
      <c r="M1027" s="124">
        <v>14</v>
      </c>
      <c r="N1027" s="124">
        <v>20</v>
      </c>
      <c r="O1027" s="68">
        <f t="shared" ref="O1027:O1054" si="239">M1027/N1027</f>
        <v>0.7</v>
      </c>
      <c r="P1027" s="124">
        <v>41</v>
      </c>
      <c r="Q1027" s="124">
        <v>42</v>
      </c>
      <c r="R1027" s="68">
        <f t="shared" ref="R1027:R1054" si="240">P1027/Q1027</f>
        <v>0.97619047619047616</v>
      </c>
      <c r="S1027" s="124">
        <v>48</v>
      </c>
      <c r="T1027" s="68">
        <f t="shared" ref="T1027:T1054" si="241">Q1027/S1027</f>
        <v>0.875</v>
      </c>
      <c r="U1027" s="124">
        <v>32</v>
      </c>
      <c r="V1027" s="284"/>
      <c r="W1027" s="124">
        <v>9</v>
      </c>
      <c r="X1027" s="124">
        <v>10</v>
      </c>
      <c r="Y1027" s="68">
        <f t="shared" ref="Y1027:Y1042" si="242">W1027/X1027</f>
        <v>0.9</v>
      </c>
      <c r="Z1027" s="124">
        <v>9</v>
      </c>
      <c r="AA1027" s="284">
        <v>0.80121428571428577</v>
      </c>
    </row>
    <row r="1028" spans="9:27">
      <c r="I1028" s="57" t="str">
        <f t="shared" si="229"/>
        <v>Youth VillagesMSTSep-13</v>
      </c>
      <c r="J1028" s="76" t="str">
        <f t="shared" si="230"/>
        <v>Youth VillagesMST41518</v>
      </c>
      <c r="K1028" s="57" t="s">
        <v>353</v>
      </c>
      <c r="L1028" s="73">
        <v>41518</v>
      </c>
      <c r="M1028" s="124">
        <v>11</v>
      </c>
      <c r="N1028" s="124">
        <v>15</v>
      </c>
      <c r="O1028" s="68">
        <f t="shared" si="239"/>
        <v>0.73333333333333328</v>
      </c>
      <c r="P1028" s="124">
        <v>37</v>
      </c>
      <c r="Q1028" s="124">
        <v>36</v>
      </c>
      <c r="R1028" s="68">
        <f t="shared" si="240"/>
        <v>1.0277777777777777</v>
      </c>
      <c r="S1028" s="124">
        <v>40</v>
      </c>
      <c r="T1028" s="68">
        <f t="shared" si="241"/>
        <v>0.9</v>
      </c>
      <c r="U1028" s="124">
        <v>28</v>
      </c>
      <c r="V1028" s="284">
        <v>0.77700000000000002</v>
      </c>
      <c r="W1028" s="124">
        <v>9</v>
      </c>
      <c r="X1028" s="124">
        <v>10</v>
      </c>
      <c r="Y1028" s="68">
        <f t="shared" si="242"/>
        <v>0.9</v>
      </c>
      <c r="Z1028" s="124">
        <v>9</v>
      </c>
      <c r="AA1028" s="284">
        <v>0.77700000000000002</v>
      </c>
    </row>
    <row r="1029" spans="9:27">
      <c r="I1029" s="57" t="str">
        <f>K1029&amp;"Sep-13"</f>
        <v>Youth VillagesMST-PSBSep-13</v>
      </c>
      <c r="J1029" s="76" t="str">
        <f t="shared" si="230"/>
        <v>Youth VillagesMST-PSB41518</v>
      </c>
      <c r="K1029" s="57" t="s">
        <v>354</v>
      </c>
      <c r="L1029" s="73">
        <v>41518</v>
      </c>
      <c r="M1029" s="124">
        <v>3</v>
      </c>
      <c r="N1029" s="124">
        <v>5</v>
      </c>
      <c r="O1029" s="68">
        <f t="shared" si="239"/>
        <v>0.6</v>
      </c>
      <c r="P1029" s="124">
        <v>4</v>
      </c>
      <c r="Q1029" s="124">
        <v>6</v>
      </c>
      <c r="R1029" s="68">
        <f t="shared" si="240"/>
        <v>0.66666666666666663</v>
      </c>
      <c r="S1029" s="124">
        <v>8</v>
      </c>
      <c r="T1029" s="68">
        <f t="shared" si="241"/>
        <v>0.75</v>
      </c>
      <c r="U1029" s="124">
        <v>4</v>
      </c>
      <c r="V1029" s="284">
        <v>0.89</v>
      </c>
      <c r="W1029" s="124">
        <v>0</v>
      </c>
      <c r="X1029" s="124">
        <v>0</v>
      </c>
      <c r="Y1029" s="68" t="e">
        <f t="shared" si="242"/>
        <v>#DIV/0!</v>
      </c>
      <c r="Z1029" s="124">
        <v>0</v>
      </c>
      <c r="AA1029" s="284">
        <v>0.89</v>
      </c>
    </row>
    <row r="1030" spans="9:27">
      <c r="I1030" s="57" t="str">
        <f t="shared" ref="I1030:I1084" si="243">K1030&amp;"Oct-13"</f>
        <v>Adoptions TogetherAllOct-13</v>
      </c>
      <c r="J1030" s="76" t="str">
        <f t="shared" si="230"/>
        <v>Adoptions TogetherAll41548</v>
      </c>
      <c r="K1030" s="57" t="s">
        <v>318</v>
      </c>
      <c r="L1030" s="73">
        <v>41548</v>
      </c>
      <c r="M1030" s="124">
        <v>4</v>
      </c>
      <c r="N1030" s="124">
        <v>5</v>
      </c>
      <c r="O1030" s="68">
        <f t="shared" si="239"/>
        <v>0.8</v>
      </c>
      <c r="P1030" s="124"/>
      <c r="Q1030" s="124">
        <v>17</v>
      </c>
      <c r="R1030" s="68">
        <f t="shared" si="240"/>
        <v>0</v>
      </c>
      <c r="S1030" s="124">
        <v>17</v>
      </c>
      <c r="T1030" s="68">
        <f t="shared" si="241"/>
        <v>1</v>
      </c>
      <c r="U1030" s="124"/>
      <c r="V1030" s="284"/>
      <c r="W1030" s="124">
        <v>0</v>
      </c>
      <c r="X1030" s="124">
        <v>0</v>
      </c>
      <c r="Y1030" s="68" t="e">
        <f t="shared" si="242"/>
        <v>#DIV/0!</v>
      </c>
      <c r="Z1030" s="124"/>
      <c r="AA1030" s="284"/>
    </row>
    <row r="1031" spans="9:27">
      <c r="I1031" s="57" t="str">
        <f t="shared" si="243"/>
        <v>Adoptions TogetherCPP-FVOct-13</v>
      </c>
      <c r="J1031" s="76" t="str">
        <f t="shared" si="230"/>
        <v>Adoptions TogetherCPP-FV41548</v>
      </c>
      <c r="K1031" s="57" t="s">
        <v>317</v>
      </c>
      <c r="L1031" s="73">
        <v>41548</v>
      </c>
      <c r="M1031" s="124">
        <v>4</v>
      </c>
      <c r="N1031" s="124">
        <v>5</v>
      </c>
      <c r="O1031" s="68">
        <f t="shared" si="239"/>
        <v>0.8</v>
      </c>
      <c r="P1031" s="124"/>
      <c r="Q1031" s="124">
        <v>17</v>
      </c>
      <c r="R1031" s="68">
        <f t="shared" si="240"/>
        <v>0</v>
      </c>
      <c r="S1031" s="124">
        <v>17</v>
      </c>
      <c r="T1031" s="68">
        <f t="shared" si="241"/>
        <v>1</v>
      </c>
      <c r="U1031" s="124"/>
      <c r="V1031" s="284"/>
      <c r="W1031" s="124">
        <v>0</v>
      </c>
      <c r="X1031" s="124">
        <v>0</v>
      </c>
      <c r="Y1031" s="68" t="e">
        <f t="shared" si="242"/>
        <v>#DIV/0!</v>
      </c>
      <c r="Z1031" s="124"/>
      <c r="AA1031" s="284"/>
    </row>
    <row r="1032" spans="9:27">
      <c r="I1032" s="57" t="str">
        <f t="shared" si="243"/>
        <v>All A-CRA ProvidersA-CRAOct-13</v>
      </c>
      <c r="J1032" s="76" t="str">
        <f t="shared" si="230"/>
        <v>All A-CRA ProvidersA-CRA41548</v>
      </c>
      <c r="K1032" s="57" t="s">
        <v>379</v>
      </c>
      <c r="L1032" s="73">
        <v>41548</v>
      </c>
      <c r="M1032" s="258">
        <v>0</v>
      </c>
      <c r="N1032" s="258">
        <v>0</v>
      </c>
      <c r="O1032" s="68" t="e">
        <f t="shared" si="239"/>
        <v>#DIV/0!</v>
      </c>
      <c r="P1032" s="258">
        <v>0</v>
      </c>
      <c r="Q1032" s="258">
        <v>0</v>
      </c>
      <c r="R1032" s="68" t="e">
        <f t="shared" si="240"/>
        <v>#DIV/0!</v>
      </c>
      <c r="S1032" s="258">
        <v>0</v>
      </c>
      <c r="T1032" s="68" t="e">
        <f t="shared" si="241"/>
        <v>#DIV/0!</v>
      </c>
      <c r="U1032" s="258">
        <v>0</v>
      </c>
      <c r="V1032" s="284"/>
      <c r="W1032" s="258">
        <v>0</v>
      </c>
      <c r="X1032" s="258">
        <v>0</v>
      </c>
      <c r="Y1032" s="68" t="e">
        <f t="shared" si="242"/>
        <v>#DIV/0!</v>
      </c>
      <c r="Z1032" s="258">
        <v>0</v>
      </c>
      <c r="AA1032" s="284">
        <v>0</v>
      </c>
    </row>
    <row r="1033" spans="9:27">
      <c r="I1033" s="57" t="str">
        <f t="shared" si="243"/>
        <v>All CPP-FV ProvidersCPP-FVOct-13</v>
      </c>
      <c r="J1033" s="57" t="str">
        <f t="shared" si="230"/>
        <v>All CPP-FV ProvidersCPP-FV41548</v>
      </c>
      <c r="K1033" s="57" t="s">
        <v>373</v>
      </c>
      <c r="L1033" s="73">
        <v>41548</v>
      </c>
      <c r="M1033" s="258">
        <v>11</v>
      </c>
      <c r="N1033" s="258">
        <v>12</v>
      </c>
      <c r="O1033" s="68">
        <f t="shared" si="239"/>
        <v>0.91666666666666663</v>
      </c>
      <c r="P1033" s="258">
        <v>0</v>
      </c>
      <c r="Q1033" s="258">
        <v>61</v>
      </c>
      <c r="R1033" s="68">
        <f t="shared" si="240"/>
        <v>0</v>
      </c>
      <c r="S1033" s="258">
        <v>61</v>
      </c>
      <c r="T1033" s="68">
        <f t="shared" si="241"/>
        <v>1</v>
      </c>
      <c r="U1033" s="258">
        <v>0</v>
      </c>
      <c r="V1033" s="284"/>
      <c r="W1033" s="258">
        <v>0</v>
      </c>
      <c r="X1033" s="258">
        <v>0</v>
      </c>
      <c r="Y1033" s="68" t="e">
        <f t="shared" si="242"/>
        <v>#DIV/0!</v>
      </c>
      <c r="Z1033" s="258">
        <v>0</v>
      </c>
      <c r="AA1033" s="284">
        <v>0</v>
      </c>
    </row>
    <row r="1034" spans="9:27">
      <c r="I1034" s="57" t="str">
        <f t="shared" si="243"/>
        <v>All FFT ProvidersFFTOct-13</v>
      </c>
      <c r="J1034" s="76" t="str">
        <f t="shared" si="230"/>
        <v>All FFT ProvidersFFT41548</v>
      </c>
      <c r="K1034" s="57" t="s">
        <v>372</v>
      </c>
      <c r="L1034" s="73">
        <v>41548</v>
      </c>
      <c r="M1034" s="258">
        <v>15</v>
      </c>
      <c r="N1034" s="258">
        <v>17</v>
      </c>
      <c r="O1034" s="68">
        <f t="shared" si="239"/>
        <v>0.88235294117647056</v>
      </c>
      <c r="P1034" s="258">
        <v>77</v>
      </c>
      <c r="Q1034" s="258">
        <v>134</v>
      </c>
      <c r="R1034" s="68">
        <f t="shared" si="240"/>
        <v>0.57462686567164178</v>
      </c>
      <c r="S1034" s="258">
        <v>149</v>
      </c>
      <c r="T1034" s="68">
        <f t="shared" si="241"/>
        <v>0.89932885906040272</v>
      </c>
      <c r="U1034" s="258">
        <v>62</v>
      </c>
      <c r="V1034" s="284">
        <v>0.94374999999999998</v>
      </c>
      <c r="W1034" s="258">
        <v>11</v>
      </c>
      <c r="X1034" s="258">
        <v>15</v>
      </c>
      <c r="Y1034" s="68">
        <f t="shared" si="242"/>
        <v>0.73333333333333328</v>
      </c>
      <c r="Z1034" s="258">
        <v>15</v>
      </c>
      <c r="AA1034" s="284">
        <v>0.94374999999999998</v>
      </c>
    </row>
    <row r="1035" spans="9:27">
      <c r="I1035" s="57" t="str">
        <f t="shared" si="243"/>
        <v>All MST ProvidersMSTOct-13</v>
      </c>
      <c r="J1035" s="76" t="str">
        <f t="shared" si="230"/>
        <v>All MST ProvidersMST41548</v>
      </c>
      <c r="K1035" s="57" t="s">
        <v>374</v>
      </c>
      <c r="L1035" s="73">
        <v>41548</v>
      </c>
      <c r="M1035" s="258">
        <v>13</v>
      </c>
      <c r="N1035" s="258">
        <v>16</v>
      </c>
      <c r="O1035" s="68">
        <f t="shared" si="239"/>
        <v>0.8125</v>
      </c>
      <c r="P1035" s="258">
        <v>37</v>
      </c>
      <c r="Q1035" s="258">
        <v>37</v>
      </c>
      <c r="R1035" s="68">
        <f t="shared" si="240"/>
        <v>1</v>
      </c>
      <c r="S1035" s="258">
        <v>40</v>
      </c>
      <c r="T1035" s="68">
        <f t="shared" si="241"/>
        <v>0.92500000000000004</v>
      </c>
      <c r="U1035" s="258">
        <v>32</v>
      </c>
      <c r="V1035" s="284">
        <v>0.81945000000000001</v>
      </c>
      <c r="W1035" s="258">
        <v>6</v>
      </c>
      <c r="X1035" s="258">
        <v>7</v>
      </c>
      <c r="Y1035" s="68">
        <f t="shared" si="242"/>
        <v>0.8571428571428571</v>
      </c>
      <c r="Z1035" s="258">
        <v>5</v>
      </c>
      <c r="AA1035" s="284">
        <v>0.81945000000000001</v>
      </c>
    </row>
    <row r="1036" spans="9:27">
      <c r="I1036" s="57" t="str">
        <f t="shared" si="243"/>
        <v>All MST-PSB ProvidersMST-PSBOct-13</v>
      </c>
      <c r="J1036" s="76" t="str">
        <f t="shared" si="230"/>
        <v>All MST-PSB ProvidersMST-PSB41548</v>
      </c>
      <c r="K1036" s="57" t="s">
        <v>375</v>
      </c>
      <c r="L1036" s="73">
        <v>41548</v>
      </c>
      <c r="M1036" s="258">
        <v>4</v>
      </c>
      <c r="N1036" s="258">
        <v>5</v>
      </c>
      <c r="O1036" s="68">
        <f t="shared" si="239"/>
        <v>0.8</v>
      </c>
      <c r="P1036" s="258">
        <v>4</v>
      </c>
      <c r="Q1036" s="258">
        <v>7</v>
      </c>
      <c r="R1036" s="68">
        <f t="shared" si="240"/>
        <v>0.5714285714285714</v>
      </c>
      <c r="S1036" s="258">
        <v>8</v>
      </c>
      <c r="T1036" s="68">
        <f t="shared" si="241"/>
        <v>0.875</v>
      </c>
      <c r="U1036" s="258">
        <v>3</v>
      </c>
      <c r="V1036" s="284">
        <v>1</v>
      </c>
      <c r="W1036" s="258">
        <v>0</v>
      </c>
      <c r="X1036" s="258">
        <v>0</v>
      </c>
      <c r="Y1036" s="68" t="e">
        <f t="shared" si="242"/>
        <v>#DIV/0!</v>
      </c>
      <c r="Z1036" s="258">
        <v>1</v>
      </c>
      <c r="AA1036" s="284">
        <v>1</v>
      </c>
    </row>
    <row r="1037" spans="9:27">
      <c r="I1037" s="57" t="str">
        <f t="shared" si="243"/>
        <v>All PCIT ProvidersPCITOct-13</v>
      </c>
      <c r="J1037" s="76" t="str">
        <f t="shared" si="230"/>
        <v>All PCIT ProvidersPCIT41548</v>
      </c>
      <c r="K1037" s="57" t="s">
        <v>376</v>
      </c>
      <c r="L1037" s="73">
        <v>41548</v>
      </c>
      <c r="M1037" s="258">
        <v>7</v>
      </c>
      <c r="N1037" s="258">
        <v>7</v>
      </c>
      <c r="O1037" s="68">
        <f t="shared" si="239"/>
        <v>1</v>
      </c>
      <c r="P1037" s="258">
        <v>16</v>
      </c>
      <c r="Q1037" s="258">
        <v>35</v>
      </c>
      <c r="R1037" s="68">
        <f t="shared" si="240"/>
        <v>0.45714285714285713</v>
      </c>
      <c r="S1037" s="258">
        <v>35</v>
      </c>
      <c r="T1037" s="68">
        <f t="shared" si="241"/>
        <v>1</v>
      </c>
      <c r="U1037" s="258">
        <v>11</v>
      </c>
      <c r="V1037" s="284"/>
      <c r="W1037" s="258">
        <v>3</v>
      </c>
      <c r="X1037" s="258">
        <v>7</v>
      </c>
      <c r="Y1037" s="68">
        <f t="shared" si="242"/>
        <v>0.42857142857142855</v>
      </c>
      <c r="Z1037" s="258">
        <v>5</v>
      </c>
      <c r="AA1037" s="284">
        <v>0.625</v>
      </c>
    </row>
    <row r="1038" spans="9:27">
      <c r="I1038" s="57" t="str">
        <f t="shared" si="243"/>
        <v>All TF-CBT ProvidersTF-CBTOct-13</v>
      </c>
      <c r="J1038" s="76" t="str">
        <f t="shared" si="230"/>
        <v>All TF-CBT ProvidersTF-CBT41548</v>
      </c>
      <c r="K1038" s="57" t="s">
        <v>377</v>
      </c>
      <c r="L1038" s="73">
        <v>41548</v>
      </c>
      <c r="M1038" s="258">
        <v>19</v>
      </c>
      <c r="N1038" s="258">
        <v>26</v>
      </c>
      <c r="O1038" s="68">
        <f t="shared" si="239"/>
        <v>0.73076923076923073</v>
      </c>
      <c r="P1038" s="258">
        <v>43</v>
      </c>
      <c r="Q1038" s="258">
        <v>105</v>
      </c>
      <c r="R1038" s="68">
        <f t="shared" si="240"/>
        <v>0.40952380952380951</v>
      </c>
      <c r="S1038" s="258">
        <v>130</v>
      </c>
      <c r="T1038" s="68">
        <f t="shared" si="241"/>
        <v>0.80769230769230771</v>
      </c>
      <c r="U1038" s="258">
        <v>37</v>
      </c>
      <c r="V1038" s="284"/>
      <c r="W1038" s="258">
        <v>4</v>
      </c>
      <c r="X1038" s="258">
        <v>4</v>
      </c>
      <c r="Y1038" s="68">
        <f t="shared" si="242"/>
        <v>1</v>
      </c>
      <c r="Z1038" s="258">
        <v>7</v>
      </c>
      <c r="AA1038" s="284">
        <v>0.34947368421052627</v>
      </c>
    </row>
    <row r="1039" spans="9:27">
      <c r="I1039" s="57" t="str">
        <f t="shared" si="243"/>
        <v>All TIP ProvidersTIPOct-13</v>
      </c>
      <c r="J1039" s="76" t="str">
        <f t="shared" si="230"/>
        <v>All TIP ProvidersTIP41548</v>
      </c>
      <c r="K1039" s="57" t="s">
        <v>378</v>
      </c>
      <c r="L1039" s="73">
        <v>41548</v>
      </c>
      <c r="M1039" s="258">
        <v>0</v>
      </c>
      <c r="N1039" s="258">
        <v>0</v>
      </c>
      <c r="O1039" s="68" t="e">
        <f t="shared" si="239"/>
        <v>#DIV/0!</v>
      </c>
      <c r="P1039" s="258">
        <v>0</v>
      </c>
      <c r="Q1039" s="258">
        <v>0</v>
      </c>
      <c r="R1039" s="68" t="e">
        <f t="shared" si="240"/>
        <v>#DIV/0!</v>
      </c>
      <c r="S1039" s="258">
        <v>0</v>
      </c>
      <c r="T1039" s="68" t="e">
        <f t="shared" si="241"/>
        <v>#DIV/0!</v>
      </c>
      <c r="U1039" s="124"/>
      <c r="V1039" s="284"/>
      <c r="W1039" s="258">
        <v>0</v>
      </c>
      <c r="X1039" s="258">
        <v>0</v>
      </c>
      <c r="Y1039" s="68" t="e">
        <f t="shared" si="242"/>
        <v>#DIV/0!</v>
      </c>
      <c r="Z1039" s="124"/>
      <c r="AA1039" s="284">
        <v>0</v>
      </c>
    </row>
    <row r="1040" spans="9:27">
      <c r="I1040" s="57" t="str">
        <f t="shared" si="243"/>
        <v>AllAllOct-13</v>
      </c>
      <c r="J1040" s="76" t="str">
        <f t="shared" si="230"/>
        <v>AllAll41548</v>
      </c>
      <c r="K1040" s="57" t="s">
        <v>367</v>
      </c>
      <c r="L1040" s="73">
        <v>41548</v>
      </c>
      <c r="M1040" s="124">
        <v>69</v>
      </c>
      <c r="N1040" s="124">
        <v>83</v>
      </c>
      <c r="O1040" s="68">
        <f t="shared" si="239"/>
        <v>0.83132530120481929</v>
      </c>
      <c r="P1040" s="124">
        <v>177</v>
      </c>
      <c r="Q1040" s="124">
        <v>379</v>
      </c>
      <c r="R1040" s="68">
        <f t="shared" si="240"/>
        <v>0.46701846965699206</v>
      </c>
      <c r="S1040" s="124">
        <v>423</v>
      </c>
      <c r="T1040" s="68">
        <f t="shared" si="241"/>
        <v>0.89598108747044913</v>
      </c>
      <c r="U1040" s="124">
        <v>145</v>
      </c>
      <c r="V1040" s="284"/>
      <c r="W1040" s="124">
        <v>24</v>
      </c>
      <c r="X1040" s="124">
        <v>33</v>
      </c>
      <c r="Y1040" s="68">
        <f t="shared" si="242"/>
        <v>0.72727272727272729</v>
      </c>
      <c r="Z1040" s="124">
        <v>33</v>
      </c>
      <c r="AA1040" s="284">
        <v>0.81045140350877198</v>
      </c>
    </row>
    <row r="1041" spans="9:27">
      <c r="I1041" s="57" t="str">
        <f t="shared" si="243"/>
        <v>Community ConnectionsAllOct-13</v>
      </c>
      <c r="J1041" s="204" t="str">
        <f t="shared" si="230"/>
        <v>Community ConnectionsAll41548</v>
      </c>
      <c r="K1041" s="57" t="s">
        <v>319</v>
      </c>
      <c r="L1041" s="73">
        <v>41548</v>
      </c>
      <c r="M1041" s="124">
        <v>13</v>
      </c>
      <c r="N1041" s="124">
        <v>13</v>
      </c>
      <c r="O1041" s="68">
        <f t="shared" si="239"/>
        <v>1</v>
      </c>
      <c r="P1041" s="124">
        <v>22</v>
      </c>
      <c r="Q1041" s="124">
        <v>85</v>
      </c>
      <c r="R1041" s="68">
        <f t="shared" si="240"/>
        <v>0.25882352941176473</v>
      </c>
      <c r="S1041" s="124">
        <v>85</v>
      </c>
      <c r="T1041" s="68">
        <f t="shared" si="241"/>
        <v>1</v>
      </c>
      <c r="U1041" s="124">
        <v>21</v>
      </c>
      <c r="V1041" s="284"/>
      <c r="W1041" s="124">
        <v>0</v>
      </c>
      <c r="X1041" s="124">
        <v>0</v>
      </c>
      <c r="Y1041" s="68" t="e">
        <f t="shared" si="242"/>
        <v>#DIV/0!</v>
      </c>
      <c r="Z1041" s="124">
        <v>1</v>
      </c>
      <c r="AA1041" s="284">
        <v>0.51538461538461533</v>
      </c>
    </row>
    <row r="1042" spans="9:27">
      <c r="I1042" s="57" t="str">
        <f t="shared" si="243"/>
        <v>Community ConnectionsFFTOct-13</v>
      </c>
      <c r="J1042" s="204" t="str">
        <f t="shared" si="230"/>
        <v>Community ConnectionsFFT41548</v>
      </c>
      <c r="K1042" s="57" t="s">
        <v>321</v>
      </c>
      <c r="L1042" s="73">
        <v>41548</v>
      </c>
      <c r="M1042" s="124">
        <v>4</v>
      </c>
      <c r="N1042" s="124">
        <v>4</v>
      </c>
      <c r="O1042" s="68">
        <f t="shared" si="239"/>
        <v>1</v>
      </c>
      <c r="P1042" s="261">
        <v>12</v>
      </c>
      <c r="Q1042" s="124">
        <v>40</v>
      </c>
      <c r="R1042" s="68">
        <f t="shared" si="240"/>
        <v>0.3</v>
      </c>
      <c r="S1042" s="124">
        <v>40</v>
      </c>
      <c r="T1042" s="68">
        <f t="shared" si="241"/>
        <v>1</v>
      </c>
      <c r="U1042" s="124">
        <v>11</v>
      </c>
      <c r="V1042" s="284">
        <v>0.75</v>
      </c>
      <c r="W1042" s="124">
        <v>0</v>
      </c>
      <c r="X1042" s="124">
        <v>0</v>
      </c>
      <c r="Y1042" s="68" t="e">
        <f t="shared" si="242"/>
        <v>#DIV/0!</v>
      </c>
      <c r="Z1042" s="124">
        <v>1</v>
      </c>
      <c r="AA1042" s="284">
        <v>0.75</v>
      </c>
    </row>
    <row r="1043" spans="9:27">
      <c r="I1043" s="57" t="str">
        <f t="shared" si="243"/>
        <v>Community ConnectionsTF-CBTOct-13</v>
      </c>
      <c r="J1043" s="204" t="str">
        <f t="shared" si="230"/>
        <v>Community ConnectionsTF-CBT41548</v>
      </c>
      <c r="K1043" s="57" t="s">
        <v>320</v>
      </c>
      <c r="L1043" s="73">
        <v>41548</v>
      </c>
      <c r="M1043" s="124">
        <v>9</v>
      </c>
      <c r="N1043" s="124">
        <v>9</v>
      </c>
      <c r="O1043" s="68">
        <f t="shared" si="239"/>
        <v>1</v>
      </c>
      <c r="P1043" s="261">
        <v>10</v>
      </c>
      <c r="Q1043" s="124">
        <v>45</v>
      </c>
      <c r="R1043" s="68">
        <f t="shared" si="240"/>
        <v>0.22222222222222221</v>
      </c>
      <c r="S1043" s="124">
        <v>45</v>
      </c>
      <c r="T1043" s="68">
        <f t="shared" si="241"/>
        <v>1</v>
      </c>
      <c r="U1043" s="124">
        <v>10</v>
      </c>
      <c r="V1043" s="284"/>
      <c r="W1043" s="124">
        <v>0</v>
      </c>
      <c r="X1043" s="124">
        <v>0</v>
      </c>
      <c r="Y1043" s="68">
        <v>0</v>
      </c>
      <c r="Z1043" s="124">
        <v>0</v>
      </c>
      <c r="AA1043" s="284">
        <v>0.3</v>
      </c>
    </row>
    <row r="1044" spans="9:27">
      <c r="I1044" s="57" t="str">
        <f t="shared" si="243"/>
        <v>Community ConnectionsTIPOct-13</v>
      </c>
      <c r="J1044" s="204" t="str">
        <f t="shared" si="230"/>
        <v>Community ConnectionsTIP41548</v>
      </c>
      <c r="K1044" s="57" t="s">
        <v>322</v>
      </c>
      <c r="L1044" s="73">
        <v>41548</v>
      </c>
      <c r="M1044" s="124"/>
      <c r="N1044" s="124"/>
      <c r="O1044" s="68" t="e">
        <f t="shared" si="239"/>
        <v>#DIV/0!</v>
      </c>
      <c r="P1044" s="124"/>
      <c r="Q1044" s="124"/>
      <c r="R1044" s="68" t="e">
        <f t="shared" si="240"/>
        <v>#DIV/0!</v>
      </c>
      <c r="S1044" s="124"/>
      <c r="T1044" s="68" t="e">
        <f t="shared" si="241"/>
        <v>#DIV/0!</v>
      </c>
      <c r="U1044" s="124"/>
      <c r="V1044" s="284"/>
      <c r="W1044" s="124"/>
      <c r="X1044" s="124"/>
      <c r="Y1044" s="68" t="e">
        <f t="shared" ref="Y1044:Y1054" si="244">W1044/X1044</f>
        <v>#DIV/0!</v>
      </c>
      <c r="Z1044" s="124"/>
      <c r="AA1044" s="284"/>
    </row>
    <row r="1045" spans="9:27">
      <c r="I1045" s="57" t="str">
        <f t="shared" si="243"/>
        <v>Federal CityA-CRAOct-13</v>
      </c>
      <c r="J1045" s="76" t="str">
        <f t="shared" si="230"/>
        <v>Federal CityA-CRA41548</v>
      </c>
      <c r="K1045" s="57" t="s">
        <v>360</v>
      </c>
      <c r="L1045" s="73">
        <v>41548</v>
      </c>
      <c r="M1045" s="124"/>
      <c r="N1045" s="124"/>
      <c r="O1045" s="68" t="e">
        <f t="shared" si="239"/>
        <v>#DIV/0!</v>
      </c>
      <c r="P1045" s="124"/>
      <c r="Q1045" s="124"/>
      <c r="R1045" s="68" t="e">
        <f t="shared" si="240"/>
        <v>#DIV/0!</v>
      </c>
      <c r="S1045" s="124"/>
      <c r="T1045" s="68" t="e">
        <f t="shared" si="241"/>
        <v>#DIV/0!</v>
      </c>
      <c r="U1045" s="124"/>
      <c r="V1045" s="284"/>
      <c r="W1045" s="124"/>
      <c r="X1045" s="124"/>
      <c r="Y1045" s="68" t="e">
        <f t="shared" si="244"/>
        <v>#DIV/0!</v>
      </c>
      <c r="Z1045" s="124"/>
      <c r="AA1045" s="284"/>
    </row>
    <row r="1046" spans="9:27">
      <c r="I1046" s="57" t="str">
        <f t="shared" si="243"/>
        <v>Federal CityAllOct-13</v>
      </c>
      <c r="J1046" s="76" t="str">
        <f t="shared" ref="J1046:J1109" si="245">K1046&amp;L1046</f>
        <v>Federal CityAll41548</v>
      </c>
      <c r="K1046" s="57" t="s">
        <v>359</v>
      </c>
      <c r="L1046" s="73">
        <v>41548</v>
      </c>
      <c r="M1046" s="124"/>
      <c r="N1046" s="124"/>
      <c r="O1046" s="68" t="e">
        <f t="shared" si="239"/>
        <v>#DIV/0!</v>
      </c>
      <c r="P1046" s="124"/>
      <c r="Q1046" s="124"/>
      <c r="R1046" s="68" t="e">
        <f t="shared" si="240"/>
        <v>#DIV/0!</v>
      </c>
      <c r="S1046" s="124"/>
      <c r="T1046" s="68" t="e">
        <f t="shared" si="241"/>
        <v>#DIV/0!</v>
      </c>
      <c r="U1046" s="124"/>
      <c r="V1046" s="284"/>
      <c r="W1046" s="124"/>
      <c r="X1046" s="124"/>
      <c r="Y1046" s="68" t="e">
        <f t="shared" si="244"/>
        <v>#DIV/0!</v>
      </c>
      <c r="Z1046" s="124"/>
      <c r="AA1046" s="284"/>
    </row>
    <row r="1047" spans="9:27">
      <c r="I1047" s="57" t="str">
        <f t="shared" si="243"/>
        <v>First Home CareAllOct-13</v>
      </c>
      <c r="J1047" s="76" t="str">
        <f t="shared" si="245"/>
        <v>First Home CareAll41548</v>
      </c>
      <c r="K1047" s="57" t="s">
        <v>323</v>
      </c>
      <c r="L1047" s="73">
        <v>41548</v>
      </c>
      <c r="M1047" s="124">
        <v>8</v>
      </c>
      <c r="N1047" s="124">
        <v>11</v>
      </c>
      <c r="O1047" s="68">
        <f t="shared" si="239"/>
        <v>0.72727272727272729</v>
      </c>
      <c r="P1047" s="124">
        <v>44</v>
      </c>
      <c r="Q1047" s="124">
        <v>65</v>
      </c>
      <c r="R1047" s="68">
        <f t="shared" si="240"/>
        <v>0.67692307692307696</v>
      </c>
      <c r="S1047" s="124">
        <v>75</v>
      </c>
      <c r="T1047" s="68">
        <f t="shared" si="241"/>
        <v>0.8666666666666667</v>
      </c>
      <c r="U1047" s="124">
        <v>32</v>
      </c>
      <c r="V1047" s="284"/>
      <c r="W1047" s="124">
        <v>10</v>
      </c>
      <c r="X1047" s="124">
        <v>10</v>
      </c>
      <c r="Y1047" s="68">
        <f t="shared" si="244"/>
        <v>1</v>
      </c>
      <c r="Z1047" s="124">
        <v>12</v>
      </c>
      <c r="AA1047" s="284">
        <v>1.2236842105263157</v>
      </c>
    </row>
    <row r="1048" spans="9:27">
      <c r="I1048" s="57" t="str">
        <f t="shared" si="243"/>
        <v>First Home CareFFTOct-13</v>
      </c>
      <c r="J1048" s="76" t="str">
        <f t="shared" si="245"/>
        <v>First Home CareFFT41548</v>
      </c>
      <c r="K1048" s="57" t="s">
        <v>325</v>
      </c>
      <c r="L1048" s="73">
        <v>41548</v>
      </c>
      <c r="M1048" s="124">
        <v>4</v>
      </c>
      <c r="N1048" s="124">
        <v>5</v>
      </c>
      <c r="O1048" s="68">
        <f t="shared" si="239"/>
        <v>0.8</v>
      </c>
      <c r="P1048" s="261">
        <v>25</v>
      </c>
      <c r="Q1048" s="124">
        <v>35</v>
      </c>
      <c r="R1048" s="68">
        <f t="shared" si="240"/>
        <v>0.7142857142857143</v>
      </c>
      <c r="S1048" s="124">
        <v>45</v>
      </c>
      <c r="T1048" s="68">
        <f t="shared" si="241"/>
        <v>0.77777777777777779</v>
      </c>
      <c r="U1048" s="258">
        <v>19</v>
      </c>
      <c r="V1048" s="284">
        <v>1.125</v>
      </c>
      <c r="W1048" s="124">
        <v>6</v>
      </c>
      <c r="X1048" s="124">
        <v>6</v>
      </c>
      <c r="Y1048" s="68">
        <f t="shared" si="244"/>
        <v>1</v>
      </c>
      <c r="Z1048" s="124">
        <v>6</v>
      </c>
      <c r="AA1048" s="284">
        <v>1.125</v>
      </c>
    </row>
    <row r="1049" spans="9:27">
      <c r="I1049" s="57" t="str">
        <f t="shared" si="243"/>
        <v>First Home CareTF-CBTOct-13</v>
      </c>
      <c r="J1049" s="76" t="str">
        <f t="shared" si="245"/>
        <v>First Home CareTF-CBT41548</v>
      </c>
      <c r="K1049" s="57" t="s">
        <v>324</v>
      </c>
      <c r="L1049" s="73">
        <v>41548</v>
      </c>
      <c r="M1049" s="124">
        <v>4</v>
      </c>
      <c r="N1049" s="124">
        <v>6</v>
      </c>
      <c r="O1049" s="68">
        <f t="shared" si="239"/>
        <v>0.66666666666666663</v>
      </c>
      <c r="P1049" s="124">
        <v>19</v>
      </c>
      <c r="Q1049" s="124">
        <v>30</v>
      </c>
      <c r="R1049" s="68">
        <f t="shared" si="240"/>
        <v>0.6333333333333333</v>
      </c>
      <c r="S1049" s="124">
        <v>30</v>
      </c>
      <c r="T1049" s="68">
        <f t="shared" si="241"/>
        <v>1</v>
      </c>
      <c r="U1049" s="124">
        <v>13</v>
      </c>
      <c r="V1049" s="284"/>
      <c r="W1049" s="124">
        <v>4</v>
      </c>
      <c r="X1049" s="124">
        <v>4</v>
      </c>
      <c r="Y1049" s="68">
        <f t="shared" si="244"/>
        <v>1</v>
      </c>
      <c r="Z1049" s="124">
        <v>6</v>
      </c>
      <c r="AA1049" s="284">
        <v>0.94736842105263153</v>
      </c>
    </row>
    <row r="1050" spans="9:27">
      <c r="I1050" s="57" t="str">
        <f t="shared" si="243"/>
        <v>First Home CareTIPOct-13</v>
      </c>
      <c r="J1050" s="76" t="str">
        <f t="shared" si="245"/>
        <v>First Home CareTIP41548</v>
      </c>
      <c r="K1050" s="57" t="s">
        <v>330</v>
      </c>
      <c r="L1050" s="73">
        <v>41548</v>
      </c>
      <c r="M1050" s="124"/>
      <c r="N1050" s="124"/>
      <c r="O1050" s="68" t="e">
        <f t="shared" si="239"/>
        <v>#DIV/0!</v>
      </c>
      <c r="P1050" s="261"/>
      <c r="Q1050" s="124"/>
      <c r="R1050" s="68" t="e">
        <f t="shared" si="240"/>
        <v>#DIV/0!</v>
      </c>
      <c r="S1050" s="124"/>
      <c r="T1050" s="68" t="e">
        <f t="shared" si="241"/>
        <v>#DIV/0!</v>
      </c>
      <c r="U1050" s="258"/>
      <c r="V1050" s="284"/>
      <c r="W1050" s="124"/>
      <c r="X1050" s="124"/>
      <c r="Y1050" s="68" t="e">
        <f t="shared" si="244"/>
        <v>#DIV/0!</v>
      </c>
      <c r="Z1050" s="124"/>
      <c r="AA1050" s="284"/>
    </row>
    <row r="1051" spans="9:27">
      <c r="I1051" s="57" t="str">
        <f t="shared" si="243"/>
        <v>FPSAllOct-13</v>
      </c>
      <c r="J1051" s="76" t="str">
        <f t="shared" si="245"/>
        <v>FPSAll41548</v>
      </c>
      <c r="K1051" s="57" t="s">
        <v>355</v>
      </c>
      <c r="L1051" s="73">
        <v>41548</v>
      </c>
      <c r="M1051" s="124"/>
      <c r="N1051" s="124"/>
      <c r="O1051" s="68" t="e">
        <f t="shared" si="239"/>
        <v>#DIV/0!</v>
      </c>
      <c r="P1051" s="124"/>
      <c r="Q1051" s="124"/>
      <c r="R1051" s="68" t="e">
        <f t="shared" si="240"/>
        <v>#DIV/0!</v>
      </c>
      <c r="S1051" s="124"/>
      <c r="T1051" s="68" t="e">
        <f t="shared" si="241"/>
        <v>#DIV/0!</v>
      </c>
      <c r="U1051" s="124"/>
      <c r="V1051" s="284"/>
      <c r="W1051" s="124"/>
      <c r="X1051" s="124"/>
      <c r="Y1051" s="68" t="e">
        <f t="shared" si="244"/>
        <v>#DIV/0!</v>
      </c>
      <c r="Z1051" s="124"/>
      <c r="AA1051" s="284"/>
    </row>
    <row r="1052" spans="9:27">
      <c r="I1052" s="57" t="str">
        <f t="shared" si="243"/>
        <v>FPSTIPOct-13</v>
      </c>
      <c r="J1052" s="76" t="str">
        <f t="shared" si="245"/>
        <v>FPSTIP41548</v>
      </c>
      <c r="K1052" s="57" t="s">
        <v>356</v>
      </c>
      <c r="L1052" s="73">
        <v>41548</v>
      </c>
      <c r="M1052" s="124"/>
      <c r="N1052" s="124"/>
      <c r="O1052" s="68" t="e">
        <f t="shared" si="239"/>
        <v>#DIV/0!</v>
      </c>
      <c r="P1052" s="124"/>
      <c r="Q1052" s="124"/>
      <c r="R1052" s="68" t="e">
        <f t="shared" si="240"/>
        <v>#DIV/0!</v>
      </c>
      <c r="S1052" s="124"/>
      <c r="T1052" s="68" t="e">
        <f t="shared" si="241"/>
        <v>#DIV/0!</v>
      </c>
      <c r="U1052" s="124"/>
      <c r="V1052" s="284"/>
      <c r="W1052" s="124"/>
      <c r="X1052" s="124"/>
      <c r="Y1052" s="68" t="e">
        <f t="shared" si="244"/>
        <v>#DIV/0!</v>
      </c>
      <c r="Z1052" s="124"/>
      <c r="AA1052" s="284"/>
    </row>
    <row r="1053" spans="9:27">
      <c r="I1053" s="57" t="str">
        <f t="shared" si="243"/>
        <v>HillcrestA-CRAOct-13</v>
      </c>
      <c r="J1053" s="76" t="str">
        <f t="shared" si="245"/>
        <v>HillcrestA-CRA41548</v>
      </c>
      <c r="K1053" s="57" t="s">
        <v>336</v>
      </c>
      <c r="L1053" s="73">
        <v>41548</v>
      </c>
      <c r="M1053" s="124"/>
      <c r="N1053" s="124"/>
      <c r="O1053" s="68" t="e">
        <f t="shared" si="239"/>
        <v>#DIV/0!</v>
      </c>
      <c r="P1053" s="124"/>
      <c r="Q1053" s="124"/>
      <c r="R1053" s="68" t="e">
        <f t="shared" si="240"/>
        <v>#DIV/0!</v>
      </c>
      <c r="S1053" s="124"/>
      <c r="T1053" s="68" t="e">
        <f t="shared" si="241"/>
        <v>#DIV/0!</v>
      </c>
      <c r="U1053" s="124">
        <v>0</v>
      </c>
      <c r="V1053" s="284"/>
      <c r="W1053" s="124"/>
      <c r="X1053" s="124"/>
      <c r="Y1053" s="68" t="e">
        <f t="shared" si="244"/>
        <v>#DIV/0!</v>
      </c>
      <c r="Z1053" s="124"/>
      <c r="AA1053" s="284"/>
    </row>
    <row r="1054" spans="9:27">
      <c r="I1054" s="57" t="str">
        <f t="shared" si="243"/>
        <v>HillcrestAllOct-13</v>
      </c>
      <c r="J1054" s="76" t="str">
        <f t="shared" si="245"/>
        <v>HillcrestAll41548</v>
      </c>
      <c r="K1054" s="57" t="s">
        <v>331</v>
      </c>
      <c r="L1054" s="73">
        <v>41548</v>
      </c>
      <c r="M1054" s="124">
        <v>6</v>
      </c>
      <c r="N1054" s="124">
        <v>9</v>
      </c>
      <c r="O1054" s="68">
        <f t="shared" si="239"/>
        <v>0.66666666666666663</v>
      </c>
      <c r="P1054" s="124">
        <v>26</v>
      </c>
      <c r="Q1054" s="124">
        <v>45</v>
      </c>
      <c r="R1054" s="68">
        <f t="shared" si="240"/>
        <v>0.57777777777777772</v>
      </c>
      <c r="S1054" s="124">
        <v>60</v>
      </c>
      <c r="T1054" s="68">
        <f t="shared" si="241"/>
        <v>0.75</v>
      </c>
      <c r="U1054" s="124">
        <v>22</v>
      </c>
      <c r="V1054" s="284"/>
      <c r="W1054" s="124">
        <v>2</v>
      </c>
      <c r="X1054" s="124">
        <v>4</v>
      </c>
      <c r="Y1054" s="68">
        <f t="shared" si="244"/>
        <v>0.5</v>
      </c>
      <c r="Z1054" s="124">
        <v>4</v>
      </c>
      <c r="AA1054" s="284">
        <v>1.0666666666666667</v>
      </c>
    </row>
    <row r="1055" spans="9:27">
      <c r="I1055" s="57" t="str">
        <f t="shared" si="243"/>
        <v>HillcrestCPP-FVOct-13</v>
      </c>
      <c r="J1055" s="76" t="str">
        <f t="shared" si="245"/>
        <v>HillcrestCPP-FV41548</v>
      </c>
      <c r="K1055" s="57" t="s">
        <v>334</v>
      </c>
      <c r="L1055" s="73">
        <v>41548</v>
      </c>
      <c r="M1055" s="261"/>
      <c r="N1055" s="261"/>
      <c r="O1055" s="262"/>
      <c r="P1055" s="261"/>
      <c r="Q1055" s="124"/>
      <c r="R1055" s="68"/>
      <c r="S1055" s="124"/>
      <c r="T1055" s="68"/>
      <c r="U1055" s="124"/>
      <c r="V1055" s="284"/>
      <c r="W1055" s="124"/>
      <c r="X1055" s="124"/>
      <c r="Y1055" s="68"/>
      <c r="Z1055" s="124"/>
      <c r="AA1055" s="284"/>
    </row>
    <row r="1056" spans="9:27">
      <c r="I1056" s="57" t="str">
        <f t="shared" si="243"/>
        <v>HillcrestFFTOct-13</v>
      </c>
      <c r="J1056" s="76" t="str">
        <f t="shared" si="245"/>
        <v>HillcrestFFT41548</v>
      </c>
      <c r="K1056" s="57" t="s">
        <v>335</v>
      </c>
      <c r="L1056" s="73">
        <v>41548</v>
      </c>
      <c r="M1056" s="124">
        <v>4</v>
      </c>
      <c r="N1056" s="124">
        <v>4</v>
      </c>
      <c r="O1056" s="68">
        <f t="shared" ref="O1056:O1079" si="246">M1056/N1056</f>
        <v>1</v>
      </c>
      <c r="P1056" s="124">
        <v>26</v>
      </c>
      <c r="Q1056" s="124">
        <v>35</v>
      </c>
      <c r="R1056" s="68">
        <f t="shared" ref="R1056:R1079" si="247">P1056/Q1056</f>
        <v>0.74285714285714288</v>
      </c>
      <c r="S1056" s="124">
        <v>35</v>
      </c>
      <c r="T1056" s="68">
        <f t="shared" ref="T1056:T1119" si="248">Q1056/S1056</f>
        <v>1</v>
      </c>
      <c r="U1056" s="124">
        <v>22</v>
      </c>
      <c r="V1056" s="284">
        <v>1.2</v>
      </c>
      <c r="W1056" s="124">
        <v>2</v>
      </c>
      <c r="X1056" s="124">
        <v>4</v>
      </c>
      <c r="Y1056" s="68">
        <f t="shared" ref="Y1056:Y1098" si="249">W1056/X1056</f>
        <v>0.5</v>
      </c>
      <c r="Z1056" s="124">
        <v>4</v>
      </c>
      <c r="AA1056" s="284">
        <v>1.2</v>
      </c>
    </row>
    <row r="1057" spans="9:27">
      <c r="I1057" s="57" t="str">
        <f t="shared" si="243"/>
        <v>HillcrestTF-CBTOct-13</v>
      </c>
      <c r="J1057" s="76" t="str">
        <f t="shared" si="245"/>
        <v>HillcrestTF-CBT41548</v>
      </c>
      <c r="K1057" s="57" t="s">
        <v>332</v>
      </c>
      <c r="L1057" s="73">
        <v>41548</v>
      </c>
      <c r="M1057" s="124">
        <v>2</v>
      </c>
      <c r="N1057" s="124">
        <v>5</v>
      </c>
      <c r="O1057" s="68">
        <f t="shared" si="246"/>
        <v>0.4</v>
      </c>
      <c r="P1057" s="124"/>
      <c r="Q1057" s="124">
        <v>10</v>
      </c>
      <c r="R1057" s="68">
        <f t="shared" si="247"/>
        <v>0</v>
      </c>
      <c r="S1057" s="124">
        <v>25</v>
      </c>
      <c r="T1057" s="68">
        <f t="shared" si="248"/>
        <v>0.4</v>
      </c>
      <c r="U1057" s="124"/>
      <c r="V1057" s="284"/>
      <c r="W1057" s="124"/>
      <c r="X1057" s="124"/>
      <c r="Y1057" s="68" t="e">
        <f t="shared" si="249"/>
        <v>#DIV/0!</v>
      </c>
      <c r="Z1057" s="124"/>
      <c r="AA1057" s="284"/>
    </row>
    <row r="1058" spans="9:27">
      <c r="I1058" s="57" t="str">
        <f t="shared" si="243"/>
        <v>LAYCA-CRAOct-13</v>
      </c>
      <c r="J1058" s="76" t="str">
        <f t="shared" si="245"/>
        <v>LAYCA-CRA41548</v>
      </c>
      <c r="K1058" s="57" t="s">
        <v>339</v>
      </c>
      <c r="L1058" s="73">
        <v>41548</v>
      </c>
      <c r="M1058" s="124"/>
      <c r="N1058" s="124"/>
      <c r="O1058" s="68" t="e">
        <f t="shared" si="246"/>
        <v>#DIV/0!</v>
      </c>
      <c r="P1058" s="124"/>
      <c r="Q1058" s="124"/>
      <c r="R1058" s="68" t="e">
        <f t="shared" si="247"/>
        <v>#DIV/0!</v>
      </c>
      <c r="S1058" s="124"/>
      <c r="T1058" s="68" t="e">
        <f t="shared" si="248"/>
        <v>#DIV/0!</v>
      </c>
      <c r="U1058" s="124"/>
      <c r="V1058" s="284"/>
      <c r="W1058" s="124"/>
      <c r="X1058" s="124"/>
      <c r="Y1058" s="68" t="e">
        <f t="shared" si="249"/>
        <v>#DIV/0!</v>
      </c>
      <c r="Z1058" s="124"/>
      <c r="AA1058" s="284"/>
    </row>
    <row r="1059" spans="9:27">
      <c r="I1059" s="57" t="str">
        <f t="shared" si="243"/>
        <v>LAYCAllOct-13</v>
      </c>
      <c r="J1059" s="76" t="str">
        <f t="shared" si="245"/>
        <v>LAYCAll41548</v>
      </c>
      <c r="K1059" s="57" t="s">
        <v>337</v>
      </c>
      <c r="L1059" s="73">
        <v>41548</v>
      </c>
      <c r="M1059" s="124">
        <v>1</v>
      </c>
      <c r="N1059" s="124">
        <v>1</v>
      </c>
      <c r="O1059" s="68">
        <f t="shared" si="246"/>
        <v>1</v>
      </c>
      <c r="P1059" s="124">
        <v>0</v>
      </c>
      <c r="Q1059" s="124">
        <v>4</v>
      </c>
      <c r="R1059" s="68">
        <f t="shared" si="247"/>
        <v>0</v>
      </c>
      <c r="S1059" s="124">
        <v>17</v>
      </c>
      <c r="T1059" s="68">
        <f t="shared" si="248"/>
        <v>0.23529411764705882</v>
      </c>
      <c r="U1059" s="124">
        <v>0</v>
      </c>
      <c r="V1059" s="284"/>
      <c r="W1059" s="124">
        <v>0</v>
      </c>
      <c r="X1059" s="124">
        <v>0</v>
      </c>
      <c r="Y1059" s="68" t="e">
        <f t="shared" si="249"/>
        <v>#DIV/0!</v>
      </c>
      <c r="Z1059" s="124">
        <v>0</v>
      </c>
      <c r="AA1059" s="284"/>
    </row>
    <row r="1060" spans="9:27">
      <c r="I1060" s="57" t="str">
        <f t="shared" si="243"/>
        <v>LAYCCPPOct-13</v>
      </c>
      <c r="J1060" s="76" t="str">
        <f t="shared" si="245"/>
        <v>LAYCCPP41548</v>
      </c>
      <c r="K1060" s="57" t="s">
        <v>338</v>
      </c>
      <c r="L1060" s="73">
        <v>41548</v>
      </c>
      <c r="M1060" s="124">
        <v>1</v>
      </c>
      <c r="N1060" s="124">
        <v>1</v>
      </c>
      <c r="O1060" s="68">
        <f t="shared" si="246"/>
        <v>1</v>
      </c>
      <c r="P1060" s="124"/>
      <c r="Q1060" s="124">
        <v>4</v>
      </c>
      <c r="R1060" s="68">
        <f t="shared" si="247"/>
        <v>0</v>
      </c>
      <c r="S1060" s="124">
        <v>17</v>
      </c>
      <c r="T1060" s="68">
        <f t="shared" si="248"/>
        <v>0.23529411764705882</v>
      </c>
      <c r="U1060" s="124"/>
      <c r="V1060" s="284"/>
      <c r="W1060" s="124"/>
      <c r="X1060" s="124"/>
      <c r="Y1060" s="68" t="e">
        <f t="shared" si="249"/>
        <v>#DIV/0!</v>
      </c>
      <c r="Z1060" s="124"/>
      <c r="AA1060" s="284"/>
    </row>
    <row r="1061" spans="9:27">
      <c r="I1061" s="57" t="str">
        <f t="shared" si="243"/>
        <v>LESAllOct-13</v>
      </c>
      <c r="J1061" s="76" t="str">
        <f t="shared" si="245"/>
        <v>LESAll41548</v>
      </c>
      <c r="K1061" s="57" t="s">
        <v>357</v>
      </c>
      <c r="L1061" s="73">
        <v>41548</v>
      </c>
      <c r="M1061" s="124"/>
      <c r="N1061" s="124"/>
      <c r="O1061" s="68" t="e">
        <f t="shared" si="246"/>
        <v>#DIV/0!</v>
      </c>
      <c r="P1061" s="124"/>
      <c r="Q1061" s="124"/>
      <c r="R1061" s="68" t="e">
        <f t="shared" si="247"/>
        <v>#DIV/0!</v>
      </c>
      <c r="S1061" s="124"/>
      <c r="T1061" s="68" t="e">
        <f t="shared" si="248"/>
        <v>#DIV/0!</v>
      </c>
      <c r="U1061" s="124"/>
      <c r="V1061" s="284"/>
      <c r="W1061" s="124"/>
      <c r="X1061" s="124"/>
      <c r="Y1061" s="68" t="e">
        <f t="shared" si="249"/>
        <v>#DIV/0!</v>
      </c>
      <c r="Z1061" s="124"/>
      <c r="AA1061" s="284"/>
    </row>
    <row r="1062" spans="9:27">
      <c r="I1062" s="57" t="str">
        <f t="shared" si="243"/>
        <v>LESTIPOct-13</v>
      </c>
      <c r="J1062" s="76" t="str">
        <f t="shared" si="245"/>
        <v>LESTIP41548</v>
      </c>
      <c r="K1062" s="57" t="s">
        <v>358</v>
      </c>
      <c r="L1062" s="73">
        <v>41548</v>
      </c>
      <c r="M1062" s="124"/>
      <c r="N1062" s="124"/>
      <c r="O1062" s="68" t="e">
        <f t="shared" si="246"/>
        <v>#DIV/0!</v>
      </c>
      <c r="P1062" s="124"/>
      <c r="Q1062" s="124"/>
      <c r="R1062" s="68" t="e">
        <f t="shared" si="247"/>
        <v>#DIV/0!</v>
      </c>
      <c r="S1062" s="124"/>
      <c r="T1062" s="68" t="e">
        <f t="shared" si="248"/>
        <v>#DIV/0!</v>
      </c>
      <c r="U1062" s="124"/>
      <c r="V1062" s="284"/>
      <c r="W1062" s="124"/>
      <c r="X1062" s="124"/>
      <c r="Y1062" s="68" t="e">
        <f t="shared" si="249"/>
        <v>#DIV/0!</v>
      </c>
      <c r="Z1062" s="124"/>
      <c r="AA1062" s="284"/>
    </row>
    <row r="1063" spans="9:27">
      <c r="I1063" s="57" t="str">
        <f t="shared" si="243"/>
        <v>Marys CenterAllOct-13</v>
      </c>
      <c r="J1063" s="76" t="str">
        <f t="shared" si="245"/>
        <v>Marys CenterAll41548</v>
      </c>
      <c r="K1063" s="57" t="s">
        <v>341</v>
      </c>
      <c r="L1063" s="73">
        <v>41548</v>
      </c>
      <c r="M1063" s="124">
        <v>2</v>
      </c>
      <c r="N1063" s="124">
        <v>2</v>
      </c>
      <c r="O1063" s="68">
        <f t="shared" si="246"/>
        <v>1</v>
      </c>
      <c r="P1063" s="124">
        <v>8</v>
      </c>
      <c r="Q1063" s="124">
        <v>10</v>
      </c>
      <c r="R1063" s="68">
        <f t="shared" si="247"/>
        <v>0.8</v>
      </c>
      <c r="S1063" s="124">
        <v>10</v>
      </c>
      <c r="T1063" s="68">
        <f t="shared" si="248"/>
        <v>1</v>
      </c>
      <c r="U1063" s="124">
        <v>3</v>
      </c>
      <c r="V1063" s="284"/>
      <c r="W1063" s="124">
        <v>3</v>
      </c>
      <c r="X1063" s="124">
        <v>6</v>
      </c>
      <c r="Y1063" s="68">
        <f t="shared" si="249"/>
        <v>0.5</v>
      </c>
      <c r="Z1063" s="124">
        <v>5</v>
      </c>
      <c r="AA1063" s="284">
        <v>1</v>
      </c>
    </row>
    <row r="1064" spans="9:27">
      <c r="I1064" s="57" t="str">
        <f t="shared" si="243"/>
        <v>Marys CenterPCITOct-13</v>
      </c>
      <c r="J1064" s="76" t="str">
        <f t="shared" si="245"/>
        <v>Marys CenterPCIT41548</v>
      </c>
      <c r="K1064" s="57" t="s">
        <v>340</v>
      </c>
      <c r="L1064" s="73">
        <v>41548</v>
      </c>
      <c r="M1064" s="124">
        <v>2</v>
      </c>
      <c r="N1064" s="124">
        <v>2</v>
      </c>
      <c r="O1064" s="68">
        <f t="shared" si="246"/>
        <v>1</v>
      </c>
      <c r="P1064" s="124">
        <v>8</v>
      </c>
      <c r="Q1064" s="124">
        <v>10</v>
      </c>
      <c r="R1064" s="68">
        <f t="shared" si="247"/>
        <v>0.8</v>
      </c>
      <c r="S1064" s="124">
        <v>10</v>
      </c>
      <c r="T1064" s="68">
        <f t="shared" si="248"/>
        <v>1</v>
      </c>
      <c r="U1064" s="124">
        <v>3</v>
      </c>
      <c r="V1064" s="284"/>
      <c r="W1064" s="124">
        <v>3</v>
      </c>
      <c r="X1064" s="124">
        <v>6</v>
      </c>
      <c r="Y1064" s="68">
        <f t="shared" si="249"/>
        <v>0.5</v>
      </c>
      <c r="Z1064" s="124">
        <v>5</v>
      </c>
      <c r="AA1064" s="284">
        <v>1</v>
      </c>
    </row>
    <row r="1065" spans="9:27">
      <c r="I1065" s="57" t="str">
        <f t="shared" si="243"/>
        <v>MBI HSAllOct-13</v>
      </c>
      <c r="J1065" s="76" t="str">
        <f t="shared" si="245"/>
        <v>MBI HSAll41548</v>
      </c>
      <c r="K1065" s="57" t="s">
        <v>364</v>
      </c>
      <c r="L1065" s="73">
        <v>41548</v>
      </c>
      <c r="M1065" s="124"/>
      <c r="N1065" s="124"/>
      <c r="O1065" s="68" t="e">
        <f t="shared" si="246"/>
        <v>#DIV/0!</v>
      </c>
      <c r="P1065" s="124"/>
      <c r="Q1065" s="124"/>
      <c r="R1065" s="68" t="e">
        <f t="shared" si="247"/>
        <v>#DIV/0!</v>
      </c>
      <c r="S1065" s="124"/>
      <c r="T1065" s="68" t="e">
        <f t="shared" si="248"/>
        <v>#DIV/0!</v>
      </c>
      <c r="U1065" s="124"/>
      <c r="V1065" s="284"/>
      <c r="W1065" s="124"/>
      <c r="X1065" s="124"/>
      <c r="Y1065" s="68" t="e">
        <f t="shared" si="249"/>
        <v>#DIV/0!</v>
      </c>
      <c r="Z1065" s="124"/>
      <c r="AA1065" s="284"/>
    </row>
    <row r="1066" spans="9:27">
      <c r="I1066" s="57" t="str">
        <f t="shared" si="243"/>
        <v>MBI HSTIPOct-13</v>
      </c>
      <c r="J1066" s="76" t="str">
        <f t="shared" si="245"/>
        <v>MBI HSTIP41548</v>
      </c>
      <c r="K1066" s="57" t="s">
        <v>363</v>
      </c>
      <c r="L1066" s="73">
        <v>41548</v>
      </c>
      <c r="M1066" s="124"/>
      <c r="N1066" s="124"/>
      <c r="O1066" s="68" t="e">
        <f t="shared" si="246"/>
        <v>#DIV/0!</v>
      </c>
      <c r="P1066" s="124"/>
      <c r="Q1066" s="124"/>
      <c r="R1066" s="68" t="e">
        <f t="shared" si="247"/>
        <v>#DIV/0!</v>
      </c>
      <c r="S1066" s="124"/>
      <c r="T1066" s="68" t="e">
        <f t="shared" si="248"/>
        <v>#DIV/0!</v>
      </c>
      <c r="U1066" s="124"/>
      <c r="V1066" s="284"/>
      <c r="W1066" s="124"/>
      <c r="X1066" s="124"/>
      <c r="Y1066" s="68" t="e">
        <f t="shared" si="249"/>
        <v>#DIV/0!</v>
      </c>
      <c r="Z1066" s="124"/>
      <c r="AA1066" s="284"/>
    </row>
    <row r="1067" spans="9:27">
      <c r="I1067" s="57" t="str">
        <f t="shared" si="243"/>
        <v>MD Family ResourcesAllOct-13</v>
      </c>
      <c r="J1067" s="76" t="str">
        <f t="shared" si="245"/>
        <v>MD Family ResourcesAll41548</v>
      </c>
      <c r="K1067" s="57" t="s">
        <v>510</v>
      </c>
      <c r="L1067" s="73">
        <v>41548</v>
      </c>
      <c r="M1067" s="124">
        <v>3</v>
      </c>
      <c r="N1067" s="124">
        <v>3</v>
      </c>
      <c r="O1067" s="68">
        <f t="shared" si="246"/>
        <v>1</v>
      </c>
      <c r="P1067" s="124">
        <v>2</v>
      </c>
      <c r="Q1067" s="124">
        <v>15</v>
      </c>
      <c r="R1067" s="68">
        <f t="shared" si="247"/>
        <v>0.13333333333333333</v>
      </c>
      <c r="S1067" s="124">
        <v>15</v>
      </c>
      <c r="T1067" s="68">
        <f t="shared" si="248"/>
        <v>1</v>
      </c>
      <c r="U1067" s="124">
        <v>1</v>
      </c>
      <c r="V1067" s="284"/>
      <c r="W1067" s="124">
        <v>0</v>
      </c>
      <c r="X1067" s="124">
        <v>0</v>
      </c>
      <c r="Y1067" s="68" t="e">
        <f t="shared" si="249"/>
        <v>#DIV/0!</v>
      </c>
      <c r="Z1067" s="124">
        <v>1</v>
      </c>
      <c r="AA1067" s="284">
        <v>0.5</v>
      </c>
    </row>
    <row r="1068" spans="9:27">
      <c r="I1068" s="57" t="str">
        <f t="shared" si="243"/>
        <v>MD Family ResourcesTF-CBTOct-13</v>
      </c>
      <c r="J1068" s="76" t="str">
        <f t="shared" si="245"/>
        <v>MD Family ResourcesTF-CBT41548</v>
      </c>
      <c r="K1068" s="57" t="s">
        <v>509</v>
      </c>
      <c r="L1068" s="73">
        <v>41548</v>
      </c>
      <c r="M1068" s="124">
        <v>3</v>
      </c>
      <c r="N1068" s="124">
        <v>3</v>
      </c>
      <c r="O1068" s="68">
        <f t="shared" si="246"/>
        <v>1</v>
      </c>
      <c r="P1068" s="124">
        <v>2</v>
      </c>
      <c r="Q1068" s="124">
        <v>15</v>
      </c>
      <c r="R1068" s="68">
        <f t="shared" si="247"/>
        <v>0.13333333333333333</v>
      </c>
      <c r="S1068" s="124">
        <v>15</v>
      </c>
      <c r="T1068" s="68">
        <f t="shared" si="248"/>
        <v>1</v>
      </c>
      <c r="U1068" s="124">
        <v>1</v>
      </c>
      <c r="V1068" s="284"/>
      <c r="W1068" s="124">
        <v>0</v>
      </c>
      <c r="X1068" s="124">
        <v>0</v>
      </c>
      <c r="Y1068" s="68" t="e">
        <f t="shared" si="249"/>
        <v>#DIV/0!</v>
      </c>
      <c r="Z1068" s="124">
        <v>1</v>
      </c>
      <c r="AA1068" s="284">
        <v>0.5</v>
      </c>
    </row>
    <row r="1069" spans="9:27">
      <c r="I1069" s="57" t="str">
        <f t="shared" si="243"/>
        <v>PASSAllOct-13</v>
      </c>
      <c r="J1069" s="76" t="str">
        <f t="shared" si="245"/>
        <v>PASSAll41548</v>
      </c>
      <c r="K1069" s="57" t="s">
        <v>342</v>
      </c>
      <c r="L1069" s="73">
        <v>41548</v>
      </c>
      <c r="M1069" s="124">
        <v>3</v>
      </c>
      <c r="N1069" s="124">
        <v>4</v>
      </c>
      <c r="O1069" s="68">
        <f t="shared" si="246"/>
        <v>0.75</v>
      </c>
      <c r="P1069" s="261">
        <v>14</v>
      </c>
      <c r="Q1069" s="124">
        <v>24</v>
      </c>
      <c r="R1069" s="68">
        <f t="shared" si="247"/>
        <v>0.58333333333333337</v>
      </c>
      <c r="S1069" s="124">
        <v>29</v>
      </c>
      <c r="T1069" s="68">
        <f t="shared" si="248"/>
        <v>0.82758620689655171</v>
      </c>
      <c r="U1069" s="124">
        <v>10</v>
      </c>
      <c r="V1069" s="284"/>
      <c r="W1069" s="124">
        <v>3</v>
      </c>
      <c r="X1069" s="124">
        <v>5</v>
      </c>
      <c r="Y1069" s="68">
        <f t="shared" si="249"/>
        <v>0.6</v>
      </c>
      <c r="Z1069" s="124">
        <v>4</v>
      </c>
      <c r="AA1069" s="284">
        <v>0.93333333333333324</v>
      </c>
    </row>
    <row r="1070" spans="9:27">
      <c r="I1070" s="57" t="str">
        <f t="shared" si="243"/>
        <v>PASSFFTOct-13</v>
      </c>
      <c r="J1070" s="76" t="str">
        <f t="shared" si="245"/>
        <v>PASSFFT41548</v>
      </c>
      <c r="K1070" s="57" t="s">
        <v>343</v>
      </c>
      <c r="L1070" s="73">
        <v>41548</v>
      </c>
      <c r="M1070" s="124">
        <v>3</v>
      </c>
      <c r="N1070" s="124">
        <v>4</v>
      </c>
      <c r="O1070" s="68">
        <f t="shared" si="246"/>
        <v>0.75</v>
      </c>
      <c r="P1070" s="261">
        <v>14</v>
      </c>
      <c r="Q1070" s="124">
        <v>24</v>
      </c>
      <c r="R1070" s="68">
        <f t="shared" si="247"/>
        <v>0.58333333333333337</v>
      </c>
      <c r="S1070" s="124">
        <v>29</v>
      </c>
      <c r="T1070" s="68">
        <f t="shared" si="248"/>
        <v>0.82758620689655171</v>
      </c>
      <c r="U1070" s="124">
        <v>10</v>
      </c>
      <c r="V1070" s="284">
        <v>0.7</v>
      </c>
      <c r="W1070" s="124">
        <v>3</v>
      </c>
      <c r="X1070" s="124">
        <v>5</v>
      </c>
      <c r="Y1070" s="68">
        <f t="shared" si="249"/>
        <v>0.6</v>
      </c>
      <c r="Z1070" s="124">
        <v>4</v>
      </c>
      <c r="AA1070" s="284">
        <v>0.7</v>
      </c>
    </row>
    <row r="1071" spans="9:27">
      <c r="I1071" s="57" t="str">
        <f t="shared" si="243"/>
        <v>PASSTIPOct-13</v>
      </c>
      <c r="J1071" s="76" t="str">
        <f t="shared" si="245"/>
        <v>PASSTIP41548</v>
      </c>
      <c r="K1071" s="57" t="s">
        <v>344</v>
      </c>
      <c r="L1071" s="73">
        <v>41548</v>
      </c>
      <c r="M1071" s="124"/>
      <c r="N1071" s="124"/>
      <c r="O1071" s="68" t="e">
        <f t="shared" si="246"/>
        <v>#DIV/0!</v>
      </c>
      <c r="P1071" s="261"/>
      <c r="Q1071" s="124"/>
      <c r="R1071" s="68" t="e">
        <f t="shared" si="247"/>
        <v>#DIV/0!</v>
      </c>
      <c r="S1071" s="124"/>
      <c r="T1071" s="68" t="e">
        <f t="shared" si="248"/>
        <v>#DIV/0!</v>
      </c>
      <c r="U1071" s="124"/>
      <c r="V1071" s="284"/>
      <c r="W1071" s="124"/>
      <c r="X1071" s="124"/>
      <c r="Y1071" s="68" t="e">
        <f t="shared" si="249"/>
        <v>#DIV/0!</v>
      </c>
      <c r="Z1071" s="124"/>
      <c r="AA1071" s="284"/>
    </row>
    <row r="1072" spans="9:27">
      <c r="I1072" s="57" t="str">
        <f t="shared" si="243"/>
        <v>PIECEAllOct-13</v>
      </c>
      <c r="J1072" s="76" t="str">
        <f t="shared" si="245"/>
        <v>PIECEAll41548</v>
      </c>
      <c r="K1072" s="57" t="s">
        <v>345</v>
      </c>
      <c r="L1072" s="73">
        <v>41548</v>
      </c>
      <c r="M1072" s="124">
        <v>11</v>
      </c>
      <c r="N1072" s="124">
        <v>11</v>
      </c>
      <c r="O1072" s="68">
        <f t="shared" si="246"/>
        <v>1</v>
      </c>
      <c r="P1072" s="124">
        <v>8</v>
      </c>
      <c r="Q1072" s="124">
        <v>52</v>
      </c>
      <c r="R1072" s="68">
        <f t="shared" si="247"/>
        <v>0.15384615384615385</v>
      </c>
      <c r="S1072" s="124">
        <v>52</v>
      </c>
      <c r="T1072" s="68">
        <f t="shared" si="248"/>
        <v>1</v>
      </c>
      <c r="U1072" s="124">
        <v>8</v>
      </c>
      <c r="V1072" s="284"/>
      <c r="W1072" s="124">
        <v>0</v>
      </c>
      <c r="X1072" s="124">
        <v>1</v>
      </c>
      <c r="Y1072" s="68">
        <f t="shared" si="249"/>
        <v>0</v>
      </c>
      <c r="Z1072" s="124">
        <v>0</v>
      </c>
      <c r="AA1072" s="284">
        <v>0.11363636363636363</v>
      </c>
    </row>
    <row r="1073" spans="9:27">
      <c r="I1073" s="57" t="str">
        <f t="shared" si="243"/>
        <v>PIECECPP-FVOct-13</v>
      </c>
      <c r="J1073" s="76" t="str">
        <f t="shared" si="245"/>
        <v>PIECECPP-FV41548</v>
      </c>
      <c r="K1073" s="57" t="s">
        <v>346</v>
      </c>
      <c r="L1073" s="73">
        <v>41548</v>
      </c>
      <c r="M1073" s="124">
        <v>6</v>
      </c>
      <c r="N1073" s="124">
        <v>6</v>
      </c>
      <c r="O1073" s="68">
        <f t="shared" si="246"/>
        <v>1</v>
      </c>
      <c r="P1073" s="124"/>
      <c r="Q1073" s="124">
        <v>27</v>
      </c>
      <c r="R1073" s="68">
        <f t="shared" si="247"/>
        <v>0</v>
      </c>
      <c r="S1073" s="124">
        <v>27</v>
      </c>
      <c r="T1073" s="68">
        <f t="shared" si="248"/>
        <v>1</v>
      </c>
      <c r="U1073" s="124"/>
      <c r="V1073" s="284"/>
      <c r="W1073" s="124"/>
      <c r="X1073" s="124"/>
      <c r="Y1073" s="68" t="e">
        <f t="shared" si="249"/>
        <v>#DIV/0!</v>
      </c>
      <c r="Z1073" s="124"/>
      <c r="AA1073" s="284"/>
    </row>
    <row r="1074" spans="9:27">
      <c r="I1074" s="57" t="str">
        <f t="shared" si="243"/>
        <v>PIECEPCITOct-13</v>
      </c>
      <c r="J1074" s="76" t="str">
        <f t="shared" si="245"/>
        <v>PIECEPCIT41548</v>
      </c>
      <c r="K1074" s="57" t="s">
        <v>347</v>
      </c>
      <c r="L1074" s="73">
        <v>41548</v>
      </c>
      <c r="M1074" s="124">
        <v>5</v>
      </c>
      <c r="N1074" s="124">
        <v>5</v>
      </c>
      <c r="O1074" s="68">
        <f t="shared" si="246"/>
        <v>1</v>
      </c>
      <c r="P1074" s="124">
        <v>8</v>
      </c>
      <c r="Q1074" s="124">
        <v>25</v>
      </c>
      <c r="R1074" s="68">
        <f t="shared" si="247"/>
        <v>0.32</v>
      </c>
      <c r="S1074" s="124">
        <v>25</v>
      </c>
      <c r="T1074" s="68">
        <f t="shared" si="248"/>
        <v>1</v>
      </c>
      <c r="U1074" s="124">
        <v>8</v>
      </c>
      <c r="V1074" s="284"/>
      <c r="W1074" s="124">
        <v>0</v>
      </c>
      <c r="X1074" s="124">
        <v>1</v>
      </c>
      <c r="Y1074" s="68">
        <f t="shared" si="249"/>
        <v>0</v>
      </c>
      <c r="Z1074" s="124">
        <v>0</v>
      </c>
      <c r="AA1074" s="284">
        <v>0.25</v>
      </c>
    </row>
    <row r="1075" spans="9:27">
      <c r="I1075" s="57" t="str">
        <f t="shared" si="243"/>
        <v>RiversideA-CRAOct-13</v>
      </c>
      <c r="J1075" s="76" t="str">
        <f t="shared" si="245"/>
        <v>RiversideA-CRA41548</v>
      </c>
      <c r="K1075" s="57" t="s">
        <v>361</v>
      </c>
      <c r="L1075" s="73">
        <v>41548</v>
      </c>
      <c r="M1075" s="124"/>
      <c r="N1075" s="124"/>
      <c r="O1075" s="68" t="e">
        <f t="shared" si="246"/>
        <v>#DIV/0!</v>
      </c>
      <c r="P1075" s="124"/>
      <c r="Q1075" s="124"/>
      <c r="R1075" s="68" t="e">
        <f t="shared" si="247"/>
        <v>#DIV/0!</v>
      </c>
      <c r="S1075" s="124"/>
      <c r="T1075" s="68" t="e">
        <f t="shared" si="248"/>
        <v>#DIV/0!</v>
      </c>
      <c r="U1075" s="124"/>
      <c r="V1075" s="284"/>
      <c r="W1075" s="124"/>
      <c r="X1075" s="124"/>
      <c r="Y1075" s="68" t="e">
        <f t="shared" si="249"/>
        <v>#DIV/0!</v>
      </c>
      <c r="Z1075" s="124"/>
      <c r="AA1075" s="284"/>
    </row>
    <row r="1076" spans="9:27">
      <c r="I1076" s="57" t="str">
        <f t="shared" si="243"/>
        <v>RiversideAllOct-13</v>
      </c>
      <c r="J1076" s="76" t="str">
        <f t="shared" si="245"/>
        <v>RiversideAll41548</v>
      </c>
      <c r="K1076" s="57" t="s">
        <v>362</v>
      </c>
      <c r="L1076" s="73">
        <v>41548</v>
      </c>
      <c r="M1076" s="124"/>
      <c r="N1076" s="124"/>
      <c r="O1076" s="68" t="e">
        <f t="shared" si="246"/>
        <v>#DIV/0!</v>
      </c>
      <c r="P1076" s="124"/>
      <c r="Q1076" s="124"/>
      <c r="R1076" s="68" t="e">
        <f t="shared" si="247"/>
        <v>#DIV/0!</v>
      </c>
      <c r="S1076" s="124"/>
      <c r="T1076" s="68" t="e">
        <f t="shared" si="248"/>
        <v>#DIV/0!</v>
      </c>
      <c r="U1076" s="124"/>
      <c r="V1076" s="284"/>
      <c r="W1076" s="124"/>
      <c r="X1076" s="124"/>
      <c r="Y1076" s="68" t="e">
        <f t="shared" si="249"/>
        <v>#DIV/0!</v>
      </c>
      <c r="Z1076" s="124"/>
      <c r="AA1076" s="284"/>
    </row>
    <row r="1077" spans="9:27">
      <c r="I1077" s="57" t="str">
        <f t="shared" si="243"/>
        <v>TFCCAllOct-13</v>
      </c>
      <c r="J1077" s="76" t="str">
        <f t="shared" si="245"/>
        <v>TFCCAll41548</v>
      </c>
      <c r="K1077" s="57" t="s">
        <v>366</v>
      </c>
      <c r="L1077" s="73">
        <v>41548</v>
      </c>
      <c r="M1077" s="124"/>
      <c r="N1077" s="124"/>
      <c r="O1077" s="68" t="e">
        <f t="shared" si="246"/>
        <v>#DIV/0!</v>
      </c>
      <c r="P1077" s="124"/>
      <c r="Q1077" s="124"/>
      <c r="R1077" s="68" t="e">
        <f t="shared" si="247"/>
        <v>#DIV/0!</v>
      </c>
      <c r="S1077" s="124"/>
      <c r="T1077" s="68" t="e">
        <f t="shared" si="248"/>
        <v>#DIV/0!</v>
      </c>
      <c r="U1077" s="124"/>
      <c r="V1077" s="284"/>
      <c r="W1077" s="124"/>
      <c r="X1077" s="124"/>
      <c r="Y1077" s="68" t="e">
        <f t="shared" si="249"/>
        <v>#DIV/0!</v>
      </c>
      <c r="Z1077" s="124"/>
      <c r="AA1077" s="284"/>
    </row>
    <row r="1078" spans="9:27">
      <c r="I1078" s="57" t="str">
        <f t="shared" si="243"/>
        <v>TFCCTIPOct-13</v>
      </c>
      <c r="J1078" s="76" t="str">
        <f t="shared" si="245"/>
        <v>TFCCTIP41548</v>
      </c>
      <c r="K1078" s="57" t="s">
        <v>365</v>
      </c>
      <c r="L1078" s="73">
        <v>41548</v>
      </c>
      <c r="M1078" s="124"/>
      <c r="N1078" s="124"/>
      <c r="O1078" s="68" t="e">
        <f t="shared" si="246"/>
        <v>#DIV/0!</v>
      </c>
      <c r="P1078" s="124"/>
      <c r="Q1078" s="124"/>
      <c r="R1078" s="68" t="e">
        <f t="shared" si="247"/>
        <v>#DIV/0!</v>
      </c>
      <c r="S1078" s="124"/>
      <c r="T1078" s="68" t="e">
        <f t="shared" si="248"/>
        <v>#DIV/0!</v>
      </c>
      <c r="U1078" s="124"/>
      <c r="V1078" s="284"/>
      <c r="W1078" s="124"/>
      <c r="X1078" s="124"/>
      <c r="Y1078" s="68" t="e">
        <f t="shared" si="249"/>
        <v>#DIV/0!</v>
      </c>
      <c r="Z1078" s="124"/>
      <c r="AA1078" s="284"/>
    </row>
    <row r="1079" spans="9:27">
      <c r="I1079" s="57" t="str">
        <f t="shared" si="243"/>
        <v>UniversalAllOct-13</v>
      </c>
      <c r="J1079" s="76" t="str">
        <f t="shared" si="245"/>
        <v>UniversalAll41548</v>
      </c>
      <c r="K1079" s="57" t="s">
        <v>348</v>
      </c>
      <c r="L1079" s="73">
        <v>41548</v>
      </c>
      <c r="M1079" s="124">
        <v>1</v>
      </c>
      <c r="N1079" s="124">
        <v>3</v>
      </c>
      <c r="O1079" s="68">
        <f t="shared" si="246"/>
        <v>0.33333333333333331</v>
      </c>
      <c r="P1079" s="124">
        <v>12</v>
      </c>
      <c r="Q1079" s="124">
        <v>5</v>
      </c>
      <c r="R1079" s="68">
        <f t="shared" si="247"/>
        <v>2.4</v>
      </c>
      <c r="S1079" s="124">
        <v>15</v>
      </c>
      <c r="T1079" s="68">
        <f t="shared" si="248"/>
        <v>0.33333333333333331</v>
      </c>
      <c r="U1079" s="124">
        <v>13</v>
      </c>
      <c r="V1079" s="284"/>
      <c r="W1079" s="124">
        <v>0</v>
      </c>
      <c r="X1079" s="124">
        <v>0</v>
      </c>
      <c r="Y1079" s="68" t="e">
        <f t="shared" si="249"/>
        <v>#DIV/0!</v>
      </c>
      <c r="Z1079" s="124">
        <v>0</v>
      </c>
      <c r="AA1079" s="284">
        <v>0</v>
      </c>
    </row>
    <row r="1080" spans="9:27">
      <c r="I1080" s="57" t="str">
        <f t="shared" si="243"/>
        <v>UniversalCPP-FVOct-13</v>
      </c>
      <c r="J1080" s="76" t="str">
        <f t="shared" si="245"/>
        <v>UniversalCPP-FV41548</v>
      </c>
      <c r="K1080" s="56" t="s">
        <v>350</v>
      </c>
      <c r="L1080" s="73">
        <v>41548</v>
      </c>
      <c r="M1080" s="124">
        <v>0</v>
      </c>
      <c r="N1080" s="124">
        <v>0</v>
      </c>
      <c r="O1080" s="68"/>
      <c r="P1080" s="124">
        <v>0</v>
      </c>
      <c r="Q1080" s="124">
        <v>0</v>
      </c>
      <c r="R1080" s="68"/>
      <c r="S1080" s="124">
        <v>0</v>
      </c>
      <c r="T1080" s="68" t="e">
        <f t="shared" si="248"/>
        <v>#DIV/0!</v>
      </c>
      <c r="U1080" s="124"/>
      <c r="V1080" s="284"/>
      <c r="W1080" s="124"/>
      <c r="X1080" s="124"/>
      <c r="Y1080" s="68" t="e">
        <f t="shared" si="249"/>
        <v>#DIV/0!</v>
      </c>
      <c r="Z1080" s="124"/>
      <c r="AA1080" s="284"/>
    </row>
    <row r="1081" spans="9:27">
      <c r="I1081" s="57" t="str">
        <f t="shared" si="243"/>
        <v>UniversalTF-CBTOct-13</v>
      </c>
      <c r="J1081" s="76" t="str">
        <f t="shared" si="245"/>
        <v>UniversalTF-CBT41548</v>
      </c>
      <c r="K1081" s="57" t="s">
        <v>349</v>
      </c>
      <c r="L1081" s="73">
        <v>41548</v>
      </c>
      <c r="M1081" s="124">
        <v>1</v>
      </c>
      <c r="N1081" s="124">
        <v>3</v>
      </c>
      <c r="O1081" s="68">
        <f t="shared" ref="O1081:O1144" si="250">M1081/N1081</f>
        <v>0.33333333333333331</v>
      </c>
      <c r="P1081" s="261">
        <v>12</v>
      </c>
      <c r="Q1081" s="124">
        <v>5</v>
      </c>
      <c r="R1081" s="68">
        <f t="shared" ref="R1081:R1144" si="251">P1081/Q1081</f>
        <v>2.4</v>
      </c>
      <c r="S1081" s="124">
        <v>15</v>
      </c>
      <c r="T1081" s="68">
        <f t="shared" si="248"/>
        <v>0.33333333333333331</v>
      </c>
      <c r="U1081" s="124">
        <v>13</v>
      </c>
      <c r="V1081" s="284"/>
      <c r="W1081" s="124">
        <v>0</v>
      </c>
      <c r="X1081" s="124">
        <v>0</v>
      </c>
      <c r="Y1081" s="68" t="e">
        <f t="shared" si="249"/>
        <v>#DIV/0!</v>
      </c>
      <c r="Z1081" s="124">
        <v>0</v>
      </c>
      <c r="AA1081" s="284"/>
    </row>
    <row r="1082" spans="9:27">
      <c r="I1082" s="57" t="str">
        <f t="shared" si="243"/>
        <v>UniversalTIPOct-13</v>
      </c>
      <c r="J1082" s="76" t="str">
        <f t="shared" si="245"/>
        <v>UniversalTIP41548</v>
      </c>
      <c r="K1082" s="57" t="s">
        <v>351</v>
      </c>
      <c r="L1082" s="73">
        <v>41548</v>
      </c>
      <c r="M1082" s="124"/>
      <c r="N1082" s="124"/>
      <c r="O1082" s="68" t="e">
        <f t="shared" si="250"/>
        <v>#DIV/0!</v>
      </c>
      <c r="P1082" s="124"/>
      <c r="Q1082" s="124"/>
      <c r="R1082" s="68" t="e">
        <f t="shared" si="251"/>
        <v>#DIV/0!</v>
      </c>
      <c r="S1082" s="124"/>
      <c r="T1082" s="68" t="e">
        <f t="shared" si="248"/>
        <v>#DIV/0!</v>
      </c>
      <c r="U1082" s="124"/>
      <c r="V1082" s="284"/>
      <c r="W1082" s="124"/>
      <c r="X1082" s="124"/>
      <c r="Y1082" s="68" t="e">
        <f t="shared" si="249"/>
        <v>#DIV/0!</v>
      </c>
      <c r="Z1082" s="124"/>
      <c r="AA1082" s="284"/>
    </row>
    <row r="1083" spans="9:27">
      <c r="I1083" s="57" t="str">
        <f t="shared" si="243"/>
        <v>Youth VillagesAllOct-13</v>
      </c>
      <c r="J1083" s="76" t="str">
        <f t="shared" si="245"/>
        <v>Youth VillagesAll41548</v>
      </c>
      <c r="K1083" s="57" t="s">
        <v>352</v>
      </c>
      <c r="L1083" s="73">
        <v>41548</v>
      </c>
      <c r="M1083" s="124">
        <v>17</v>
      </c>
      <c r="N1083" s="124">
        <v>21</v>
      </c>
      <c r="O1083" s="68">
        <f t="shared" si="250"/>
        <v>0.80952380952380953</v>
      </c>
      <c r="P1083" s="124">
        <v>41</v>
      </c>
      <c r="Q1083" s="124">
        <v>44</v>
      </c>
      <c r="R1083" s="68">
        <f t="shared" si="251"/>
        <v>0.93181818181818177</v>
      </c>
      <c r="S1083" s="124">
        <v>48</v>
      </c>
      <c r="T1083" s="68">
        <f t="shared" si="248"/>
        <v>0.91666666666666663</v>
      </c>
      <c r="U1083" s="124">
        <v>35</v>
      </c>
      <c r="V1083" s="284"/>
      <c r="W1083" s="124">
        <v>6</v>
      </c>
      <c r="X1083" s="124">
        <v>7</v>
      </c>
      <c r="Y1083" s="68">
        <f t="shared" si="249"/>
        <v>0.8571428571428571</v>
      </c>
      <c r="Z1083" s="124">
        <v>6</v>
      </c>
      <c r="AA1083" s="284">
        <v>0.86193235294117654</v>
      </c>
    </row>
    <row r="1084" spans="9:27">
      <c r="I1084" s="57" t="str">
        <f t="shared" si="243"/>
        <v>Youth VillagesMSTOct-13</v>
      </c>
      <c r="J1084" s="76" t="str">
        <f t="shared" si="245"/>
        <v>Youth VillagesMST41548</v>
      </c>
      <c r="K1084" s="57" t="s">
        <v>353</v>
      </c>
      <c r="L1084" s="73">
        <v>41548</v>
      </c>
      <c r="M1084" s="124">
        <v>13</v>
      </c>
      <c r="N1084" s="124">
        <v>16</v>
      </c>
      <c r="O1084" s="68">
        <f t="shared" si="250"/>
        <v>0.8125</v>
      </c>
      <c r="P1084" s="124">
        <v>37</v>
      </c>
      <c r="Q1084" s="124">
        <v>37</v>
      </c>
      <c r="R1084" s="68">
        <f t="shared" si="251"/>
        <v>1</v>
      </c>
      <c r="S1084" s="124">
        <v>40</v>
      </c>
      <c r="T1084" s="68">
        <f t="shared" si="248"/>
        <v>0.92500000000000004</v>
      </c>
      <c r="U1084" s="124">
        <v>32</v>
      </c>
      <c r="V1084" s="284">
        <v>0.81945000000000001</v>
      </c>
      <c r="W1084" s="124">
        <v>6</v>
      </c>
      <c r="X1084" s="124">
        <v>7</v>
      </c>
      <c r="Y1084" s="68">
        <f t="shared" si="249"/>
        <v>0.8571428571428571</v>
      </c>
      <c r="Z1084" s="124">
        <v>5</v>
      </c>
      <c r="AA1084" s="284">
        <v>0.81945000000000001</v>
      </c>
    </row>
    <row r="1085" spans="9:27">
      <c r="I1085" s="57" t="str">
        <f>K1085&amp;"Oct-13"</f>
        <v>Youth VillagesMST-PSBOct-13</v>
      </c>
      <c r="J1085" s="76" t="str">
        <f t="shared" si="245"/>
        <v>Youth VillagesMST-PSB41548</v>
      </c>
      <c r="K1085" s="57" t="s">
        <v>354</v>
      </c>
      <c r="L1085" s="73">
        <v>41548</v>
      </c>
      <c r="M1085" s="124">
        <v>4</v>
      </c>
      <c r="N1085" s="124">
        <v>5</v>
      </c>
      <c r="O1085" s="68">
        <f t="shared" si="250"/>
        <v>0.8</v>
      </c>
      <c r="P1085" s="124">
        <v>4</v>
      </c>
      <c r="Q1085" s="124">
        <v>7</v>
      </c>
      <c r="R1085" s="68">
        <f t="shared" si="251"/>
        <v>0.5714285714285714</v>
      </c>
      <c r="S1085" s="124">
        <v>8</v>
      </c>
      <c r="T1085" s="68">
        <f t="shared" si="248"/>
        <v>0.875</v>
      </c>
      <c r="U1085" s="124">
        <v>3</v>
      </c>
      <c r="V1085" s="284">
        <v>1</v>
      </c>
      <c r="W1085" s="124">
        <v>0</v>
      </c>
      <c r="X1085" s="124">
        <v>0</v>
      </c>
      <c r="Y1085" s="68" t="e">
        <f t="shared" si="249"/>
        <v>#DIV/0!</v>
      </c>
      <c r="Z1085" s="124">
        <v>1</v>
      </c>
      <c r="AA1085" s="284">
        <v>1</v>
      </c>
    </row>
    <row r="1086" spans="9:27">
      <c r="I1086" s="57" t="str">
        <f t="shared" ref="I1086:I1140" si="252">K1086&amp;"Nov-13"</f>
        <v>Adoptions TogetherAllNov-13</v>
      </c>
      <c r="J1086" s="76" t="str">
        <f t="shared" si="245"/>
        <v>Adoptions TogetherAll41579</v>
      </c>
      <c r="K1086" s="57" t="s">
        <v>318</v>
      </c>
      <c r="L1086" s="73">
        <v>41579</v>
      </c>
      <c r="M1086" s="124">
        <v>4</v>
      </c>
      <c r="N1086" s="124">
        <v>5</v>
      </c>
      <c r="O1086" s="68">
        <f t="shared" si="250"/>
        <v>0.8</v>
      </c>
      <c r="P1086" s="124"/>
      <c r="Q1086" s="124">
        <v>17</v>
      </c>
      <c r="R1086" s="68">
        <f t="shared" si="251"/>
        <v>0</v>
      </c>
      <c r="S1086" s="124">
        <v>17</v>
      </c>
      <c r="T1086" s="68">
        <f t="shared" si="248"/>
        <v>1</v>
      </c>
      <c r="U1086" s="124"/>
      <c r="V1086" s="284"/>
      <c r="W1086" s="124">
        <v>0</v>
      </c>
      <c r="X1086" s="124">
        <v>0</v>
      </c>
      <c r="Y1086" s="68" t="e">
        <f t="shared" si="249"/>
        <v>#DIV/0!</v>
      </c>
      <c r="Z1086" s="124"/>
      <c r="AA1086" s="284"/>
    </row>
    <row r="1087" spans="9:27">
      <c r="I1087" s="57" t="str">
        <f t="shared" si="252"/>
        <v>Adoptions TogetherCPP-FVNov-13</v>
      </c>
      <c r="J1087" s="76" t="str">
        <f t="shared" si="245"/>
        <v>Adoptions TogetherCPP-FV41579</v>
      </c>
      <c r="K1087" s="57" t="s">
        <v>317</v>
      </c>
      <c r="L1087" s="73">
        <v>41579</v>
      </c>
      <c r="M1087" s="124">
        <v>4</v>
      </c>
      <c r="N1087" s="124">
        <v>5</v>
      </c>
      <c r="O1087" s="68">
        <f t="shared" si="250"/>
        <v>0.8</v>
      </c>
      <c r="P1087" s="124"/>
      <c r="Q1087" s="124">
        <v>17</v>
      </c>
      <c r="R1087" s="68">
        <f t="shared" si="251"/>
        <v>0</v>
      </c>
      <c r="S1087" s="124">
        <v>17</v>
      </c>
      <c r="T1087" s="68">
        <f t="shared" si="248"/>
        <v>1</v>
      </c>
      <c r="U1087" s="124"/>
      <c r="V1087" s="284"/>
      <c r="W1087" s="124">
        <v>0</v>
      </c>
      <c r="X1087" s="124">
        <v>0</v>
      </c>
      <c r="Y1087" s="68" t="e">
        <f t="shared" si="249"/>
        <v>#DIV/0!</v>
      </c>
      <c r="Z1087" s="124"/>
      <c r="AA1087" s="284"/>
    </row>
    <row r="1088" spans="9:27">
      <c r="I1088" s="57" t="str">
        <f t="shared" si="252"/>
        <v>All A-CRA ProvidersA-CRANov-13</v>
      </c>
      <c r="J1088" s="76" t="str">
        <f t="shared" si="245"/>
        <v>All A-CRA ProvidersA-CRA41579</v>
      </c>
      <c r="K1088" s="57" t="s">
        <v>379</v>
      </c>
      <c r="L1088" s="73">
        <v>41579</v>
      </c>
      <c r="M1088" s="258">
        <v>0</v>
      </c>
      <c r="N1088" s="258">
        <v>0</v>
      </c>
      <c r="O1088" s="68" t="e">
        <f t="shared" si="250"/>
        <v>#DIV/0!</v>
      </c>
      <c r="P1088" s="258">
        <v>0</v>
      </c>
      <c r="Q1088" s="258">
        <v>0</v>
      </c>
      <c r="R1088" s="68" t="e">
        <f t="shared" si="251"/>
        <v>#DIV/0!</v>
      </c>
      <c r="S1088" s="258">
        <v>0</v>
      </c>
      <c r="T1088" s="68" t="e">
        <f t="shared" si="248"/>
        <v>#DIV/0!</v>
      </c>
      <c r="U1088" s="258">
        <v>0</v>
      </c>
      <c r="V1088" s="284"/>
      <c r="W1088" s="258">
        <v>0</v>
      </c>
      <c r="X1088" s="258">
        <v>0</v>
      </c>
      <c r="Y1088" s="68" t="e">
        <f t="shared" si="249"/>
        <v>#DIV/0!</v>
      </c>
      <c r="Z1088" s="258">
        <v>0</v>
      </c>
      <c r="AA1088" s="284">
        <v>0</v>
      </c>
    </row>
    <row r="1089" spans="9:27">
      <c r="I1089" s="57" t="str">
        <f t="shared" si="252"/>
        <v>All CPP-FV ProvidersCPP-FVNov-13</v>
      </c>
      <c r="J1089" s="57" t="str">
        <f t="shared" si="245"/>
        <v>All CPP-FV ProvidersCPP-FV41579</v>
      </c>
      <c r="K1089" s="57" t="s">
        <v>373</v>
      </c>
      <c r="L1089" s="73">
        <v>41579</v>
      </c>
      <c r="M1089" s="258">
        <v>12</v>
      </c>
      <c r="N1089" s="258">
        <v>15</v>
      </c>
      <c r="O1089" s="68">
        <f t="shared" si="250"/>
        <v>0.8</v>
      </c>
      <c r="P1089" s="258">
        <v>0</v>
      </c>
      <c r="Q1089" s="258">
        <v>61</v>
      </c>
      <c r="R1089" s="68">
        <f t="shared" si="251"/>
        <v>0</v>
      </c>
      <c r="S1089" s="258">
        <v>61</v>
      </c>
      <c r="T1089" s="68">
        <f t="shared" si="248"/>
        <v>1</v>
      </c>
      <c r="U1089" s="258">
        <v>0</v>
      </c>
      <c r="V1089" s="284"/>
      <c r="W1089" s="258">
        <v>0</v>
      </c>
      <c r="X1089" s="258">
        <v>0</v>
      </c>
      <c r="Y1089" s="68" t="e">
        <f t="shared" si="249"/>
        <v>#DIV/0!</v>
      </c>
      <c r="Z1089" s="258">
        <v>0</v>
      </c>
      <c r="AA1089" s="284">
        <v>0</v>
      </c>
    </row>
    <row r="1090" spans="9:27">
      <c r="I1090" s="57" t="str">
        <f t="shared" si="252"/>
        <v>All FFT ProvidersFFTNov-13</v>
      </c>
      <c r="J1090" s="76" t="str">
        <f t="shared" si="245"/>
        <v>All FFT ProvidersFFT41579</v>
      </c>
      <c r="K1090" s="57" t="s">
        <v>372</v>
      </c>
      <c r="L1090" s="73">
        <v>41579</v>
      </c>
      <c r="M1090" s="258">
        <v>17</v>
      </c>
      <c r="N1090" s="258">
        <v>17</v>
      </c>
      <c r="O1090" s="68">
        <f t="shared" si="250"/>
        <v>1</v>
      </c>
      <c r="P1090" s="258">
        <v>74</v>
      </c>
      <c r="Q1090" s="258">
        <v>149</v>
      </c>
      <c r="R1090" s="68">
        <f t="shared" si="251"/>
        <v>0.49664429530201343</v>
      </c>
      <c r="S1090" s="258">
        <v>149</v>
      </c>
      <c r="T1090" s="68">
        <f t="shared" si="248"/>
        <v>1</v>
      </c>
      <c r="U1090" s="258">
        <v>55</v>
      </c>
      <c r="V1090" s="284">
        <v>1.003125</v>
      </c>
      <c r="W1090" s="258">
        <v>13</v>
      </c>
      <c r="X1090" s="258">
        <v>19</v>
      </c>
      <c r="Y1090" s="68">
        <f t="shared" si="249"/>
        <v>0.68421052631578949</v>
      </c>
      <c r="Z1090" s="258">
        <v>19</v>
      </c>
      <c r="AA1090" s="284">
        <v>1.003125</v>
      </c>
    </row>
    <row r="1091" spans="9:27">
      <c r="I1091" s="57" t="str">
        <f t="shared" si="252"/>
        <v>All MST ProvidersMSTNov-13</v>
      </c>
      <c r="J1091" s="76" t="str">
        <f t="shared" si="245"/>
        <v>All MST ProvidersMST41579</v>
      </c>
      <c r="K1091" s="57" t="s">
        <v>374</v>
      </c>
      <c r="L1091" s="73">
        <v>41579</v>
      </c>
      <c r="M1091" s="258">
        <v>10</v>
      </c>
      <c r="N1091" s="258">
        <v>14</v>
      </c>
      <c r="O1091" s="68">
        <f t="shared" si="250"/>
        <v>0.7142857142857143</v>
      </c>
      <c r="P1091" s="258">
        <v>29</v>
      </c>
      <c r="Q1091" s="258">
        <v>34</v>
      </c>
      <c r="R1091" s="68">
        <f t="shared" si="251"/>
        <v>0.8529411764705882</v>
      </c>
      <c r="S1091" s="258">
        <v>40</v>
      </c>
      <c r="T1091" s="68">
        <f t="shared" si="248"/>
        <v>0.85</v>
      </c>
      <c r="U1091" s="258">
        <v>29</v>
      </c>
      <c r="V1091" s="284">
        <v>0.78498999999999997</v>
      </c>
      <c r="W1091" s="258">
        <v>8</v>
      </c>
      <c r="X1091" s="258">
        <v>11</v>
      </c>
      <c r="Y1091" s="68">
        <f t="shared" si="249"/>
        <v>0.72727272727272729</v>
      </c>
      <c r="Z1091" s="258">
        <v>0</v>
      </c>
      <c r="AA1091" s="284">
        <v>0.78498999999999997</v>
      </c>
    </row>
    <row r="1092" spans="9:27">
      <c r="I1092" s="57" t="str">
        <f t="shared" si="252"/>
        <v>All MST-PSB ProvidersMST-PSBNov-13</v>
      </c>
      <c r="J1092" s="76" t="str">
        <f t="shared" si="245"/>
        <v>All MST-PSB ProvidersMST-PSB41579</v>
      </c>
      <c r="K1092" s="57" t="s">
        <v>375</v>
      </c>
      <c r="L1092" s="73">
        <v>41579</v>
      </c>
      <c r="M1092" s="258">
        <v>3</v>
      </c>
      <c r="N1092" s="258">
        <v>4</v>
      </c>
      <c r="O1092" s="68">
        <f t="shared" si="250"/>
        <v>0.75</v>
      </c>
      <c r="P1092" s="258">
        <v>1</v>
      </c>
      <c r="Q1092" s="258">
        <v>6</v>
      </c>
      <c r="R1092" s="68">
        <f t="shared" si="251"/>
        <v>0.16666666666666666</v>
      </c>
      <c r="S1092" s="258">
        <v>8</v>
      </c>
      <c r="T1092" s="68">
        <f t="shared" si="248"/>
        <v>0.75</v>
      </c>
      <c r="U1092" s="258">
        <v>1</v>
      </c>
      <c r="V1092" s="284">
        <v>0.97599999999999998</v>
      </c>
      <c r="W1092" s="258">
        <v>1</v>
      </c>
      <c r="X1092" s="258">
        <v>1</v>
      </c>
      <c r="Y1092" s="68">
        <f t="shared" si="249"/>
        <v>1</v>
      </c>
      <c r="Z1092" s="258">
        <v>0</v>
      </c>
      <c r="AA1092" s="284">
        <v>0.97599999999999998</v>
      </c>
    </row>
    <row r="1093" spans="9:27">
      <c r="I1093" s="57" t="str">
        <f t="shared" si="252"/>
        <v>All PCIT ProvidersPCITNov-13</v>
      </c>
      <c r="J1093" s="76" t="str">
        <f t="shared" si="245"/>
        <v>All PCIT ProvidersPCIT41579</v>
      </c>
      <c r="K1093" s="57" t="s">
        <v>376</v>
      </c>
      <c r="L1093" s="73">
        <v>41579</v>
      </c>
      <c r="M1093" s="258">
        <v>7</v>
      </c>
      <c r="N1093" s="258">
        <v>7</v>
      </c>
      <c r="O1093" s="68">
        <f t="shared" si="250"/>
        <v>1</v>
      </c>
      <c r="P1093" s="258">
        <v>17</v>
      </c>
      <c r="Q1093" s="258">
        <v>35</v>
      </c>
      <c r="R1093" s="68">
        <f t="shared" si="251"/>
        <v>0.48571428571428571</v>
      </c>
      <c r="S1093" s="258">
        <v>35</v>
      </c>
      <c r="T1093" s="68">
        <f t="shared" si="248"/>
        <v>1</v>
      </c>
      <c r="U1093" s="258">
        <v>11</v>
      </c>
      <c r="V1093" s="284"/>
      <c r="W1093" s="258">
        <v>2</v>
      </c>
      <c r="X1093" s="258">
        <v>5</v>
      </c>
      <c r="Y1093" s="68">
        <f t="shared" si="249"/>
        <v>0.4</v>
      </c>
      <c r="Z1093" s="258">
        <v>6</v>
      </c>
      <c r="AA1093" s="284">
        <v>0.625</v>
      </c>
    </row>
    <row r="1094" spans="9:27">
      <c r="I1094" s="57" t="str">
        <f t="shared" si="252"/>
        <v>All TF-CBT ProvidersTF-CBTNov-13</v>
      </c>
      <c r="J1094" s="76" t="str">
        <f t="shared" si="245"/>
        <v>All TF-CBT ProvidersTF-CBT41579</v>
      </c>
      <c r="K1094" s="57" t="s">
        <v>377</v>
      </c>
      <c r="L1094" s="73">
        <v>41579</v>
      </c>
      <c r="M1094" s="258">
        <v>18</v>
      </c>
      <c r="N1094" s="258">
        <v>23</v>
      </c>
      <c r="O1094" s="68">
        <f t="shared" si="250"/>
        <v>0.78260869565217395</v>
      </c>
      <c r="P1094" s="258">
        <v>27</v>
      </c>
      <c r="Q1094" s="258">
        <v>90</v>
      </c>
      <c r="R1094" s="68">
        <f t="shared" si="251"/>
        <v>0.3</v>
      </c>
      <c r="S1094" s="258">
        <v>115</v>
      </c>
      <c r="T1094" s="68">
        <f t="shared" si="248"/>
        <v>0.78260869565217395</v>
      </c>
      <c r="U1094" s="258">
        <v>35</v>
      </c>
      <c r="V1094" s="284"/>
      <c r="W1094" s="258">
        <v>2</v>
      </c>
      <c r="X1094" s="258">
        <v>4</v>
      </c>
      <c r="Y1094" s="68">
        <f t="shared" si="249"/>
        <v>0.5</v>
      </c>
      <c r="Z1094" s="258">
        <v>5</v>
      </c>
      <c r="AA1094" s="284">
        <v>0.34659090909090906</v>
      </c>
    </row>
    <row r="1095" spans="9:27">
      <c r="I1095" s="57" t="str">
        <f t="shared" si="252"/>
        <v>All TIP ProvidersTIPNov-13</v>
      </c>
      <c r="J1095" s="76" t="str">
        <f t="shared" si="245"/>
        <v>All TIP ProvidersTIP41579</v>
      </c>
      <c r="K1095" s="57" t="s">
        <v>378</v>
      </c>
      <c r="L1095" s="73">
        <v>41579</v>
      </c>
      <c r="M1095" s="258">
        <v>0</v>
      </c>
      <c r="N1095" s="258">
        <v>0</v>
      </c>
      <c r="O1095" s="68" t="e">
        <f t="shared" si="250"/>
        <v>#DIV/0!</v>
      </c>
      <c r="P1095" s="258">
        <v>0</v>
      </c>
      <c r="Q1095" s="258">
        <v>0</v>
      </c>
      <c r="R1095" s="68" t="e">
        <f t="shared" si="251"/>
        <v>#DIV/0!</v>
      </c>
      <c r="S1095" s="258">
        <v>0</v>
      </c>
      <c r="T1095" s="68" t="e">
        <f t="shared" si="248"/>
        <v>#DIV/0!</v>
      </c>
      <c r="U1095" s="124"/>
      <c r="V1095" s="284"/>
      <c r="W1095" s="258">
        <v>0</v>
      </c>
      <c r="X1095" s="258">
        <v>0</v>
      </c>
      <c r="Y1095" s="68" t="e">
        <f t="shared" si="249"/>
        <v>#DIV/0!</v>
      </c>
      <c r="Z1095" s="124"/>
      <c r="AA1095" s="284">
        <v>0</v>
      </c>
    </row>
    <row r="1096" spans="9:27">
      <c r="I1096" s="57" t="str">
        <f t="shared" si="252"/>
        <v>AllAllNov-13</v>
      </c>
      <c r="J1096" s="76" t="str">
        <f t="shared" si="245"/>
        <v>AllAll41579</v>
      </c>
      <c r="K1096" s="57" t="s">
        <v>367</v>
      </c>
      <c r="L1096" s="73">
        <v>41579</v>
      </c>
      <c r="M1096" s="124">
        <v>67</v>
      </c>
      <c r="N1096" s="124">
        <v>80</v>
      </c>
      <c r="O1096" s="68">
        <f t="shared" si="250"/>
        <v>0.83750000000000002</v>
      </c>
      <c r="P1096" s="124">
        <v>148</v>
      </c>
      <c r="Q1096" s="124">
        <v>375</v>
      </c>
      <c r="R1096" s="68">
        <f t="shared" si="251"/>
        <v>0.39466666666666667</v>
      </c>
      <c r="S1096" s="124">
        <v>408</v>
      </c>
      <c r="T1096" s="68">
        <f t="shared" si="248"/>
        <v>0.91911764705882348</v>
      </c>
      <c r="U1096" s="124">
        <v>131</v>
      </c>
      <c r="V1096" s="284"/>
      <c r="W1096" s="124">
        <v>26</v>
      </c>
      <c r="X1096" s="124">
        <v>40</v>
      </c>
      <c r="Y1096" s="68">
        <f t="shared" si="249"/>
        <v>0.65</v>
      </c>
      <c r="Z1096" s="124">
        <v>30</v>
      </c>
      <c r="AA1096" s="284">
        <v>0.81401618181818181</v>
      </c>
    </row>
    <row r="1097" spans="9:27">
      <c r="I1097" s="57" t="str">
        <f t="shared" si="252"/>
        <v>Community ConnectionsAllNov-13</v>
      </c>
      <c r="J1097" s="204" t="str">
        <f t="shared" si="245"/>
        <v>Community ConnectionsAll41579</v>
      </c>
      <c r="K1097" s="57" t="s">
        <v>319</v>
      </c>
      <c r="L1097" s="73">
        <v>41579</v>
      </c>
      <c r="M1097" s="124">
        <v>11</v>
      </c>
      <c r="N1097" s="124">
        <v>11</v>
      </c>
      <c r="O1097" s="68">
        <f t="shared" si="250"/>
        <v>1</v>
      </c>
      <c r="P1097" s="124">
        <v>22</v>
      </c>
      <c r="Q1097" s="124">
        <v>75</v>
      </c>
      <c r="R1097" s="68">
        <f t="shared" si="251"/>
        <v>0.29333333333333333</v>
      </c>
      <c r="S1097" s="124">
        <v>75</v>
      </c>
      <c r="T1097" s="68">
        <f t="shared" si="248"/>
        <v>1</v>
      </c>
      <c r="U1097" s="124">
        <v>20</v>
      </c>
      <c r="V1097" s="284"/>
      <c r="W1097" s="124">
        <v>0</v>
      </c>
      <c r="X1097" s="124">
        <v>0</v>
      </c>
      <c r="Y1097" s="68" t="e">
        <f t="shared" si="249"/>
        <v>#DIV/0!</v>
      </c>
      <c r="Z1097" s="124">
        <v>2</v>
      </c>
      <c r="AA1097" s="284">
        <v>0.86225895316804402</v>
      </c>
    </row>
    <row r="1098" spans="9:27">
      <c r="I1098" s="57" t="str">
        <f t="shared" si="252"/>
        <v>Community ConnectionsFFTNov-13</v>
      </c>
      <c r="J1098" s="204" t="str">
        <f t="shared" si="245"/>
        <v>Community ConnectionsFFT41579</v>
      </c>
      <c r="K1098" s="57" t="s">
        <v>321</v>
      </c>
      <c r="L1098" s="73">
        <v>41579</v>
      </c>
      <c r="M1098" s="124">
        <v>4</v>
      </c>
      <c r="N1098" s="124">
        <v>4</v>
      </c>
      <c r="O1098" s="68">
        <f t="shared" si="250"/>
        <v>1</v>
      </c>
      <c r="P1098" s="261">
        <v>11</v>
      </c>
      <c r="Q1098" s="124">
        <v>40</v>
      </c>
      <c r="R1098" s="68">
        <f t="shared" si="251"/>
        <v>0.27500000000000002</v>
      </c>
      <c r="S1098" s="124">
        <v>40</v>
      </c>
      <c r="T1098" s="68">
        <f t="shared" si="248"/>
        <v>1</v>
      </c>
      <c r="U1098" s="124">
        <v>11</v>
      </c>
      <c r="V1098" s="284">
        <v>1.0625</v>
      </c>
      <c r="W1098" s="124">
        <v>0</v>
      </c>
      <c r="X1098" s="124">
        <v>0</v>
      </c>
      <c r="Y1098" s="68" t="e">
        <f t="shared" si="249"/>
        <v>#DIV/0!</v>
      </c>
      <c r="Z1098" s="124">
        <v>0</v>
      </c>
      <c r="AA1098" s="284">
        <v>1.0625</v>
      </c>
    </row>
    <row r="1099" spans="9:27">
      <c r="I1099" s="57" t="str">
        <f t="shared" si="252"/>
        <v>Community ConnectionsTF-CBTNov-13</v>
      </c>
      <c r="J1099" s="204" t="str">
        <f t="shared" si="245"/>
        <v>Community ConnectionsTF-CBT41579</v>
      </c>
      <c r="K1099" s="57" t="s">
        <v>320</v>
      </c>
      <c r="L1099" s="73">
        <v>41579</v>
      </c>
      <c r="M1099" s="124">
        <v>7</v>
      </c>
      <c r="N1099" s="124">
        <v>7</v>
      </c>
      <c r="O1099" s="68">
        <f t="shared" si="250"/>
        <v>1</v>
      </c>
      <c r="P1099" s="261">
        <v>11</v>
      </c>
      <c r="Q1099" s="124">
        <v>35</v>
      </c>
      <c r="R1099" s="68">
        <f t="shared" si="251"/>
        <v>0.31428571428571428</v>
      </c>
      <c r="S1099" s="124">
        <v>35</v>
      </c>
      <c r="T1099" s="68">
        <f t="shared" si="248"/>
        <v>1</v>
      </c>
      <c r="U1099" s="124">
        <v>9</v>
      </c>
      <c r="V1099" s="284"/>
      <c r="W1099" s="124">
        <v>0</v>
      </c>
      <c r="X1099" s="124">
        <v>0</v>
      </c>
      <c r="Y1099" s="68">
        <v>0</v>
      </c>
      <c r="Z1099" s="124">
        <v>2</v>
      </c>
      <c r="AA1099" s="284">
        <v>0.54545454545454541</v>
      </c>
    </row>
    <row r="1100" spans="9:27">
      <c r="I1100" s="57" t="str">
        <f t="shared" si="252"/>
        <v>Community ConnectionsTIPNov-13</v>
      </c>
      <c r="J1100" s="204" t="str">
        <f t="shared" si="245"/>
        <v>Community ConnectionsTIP41579</v>
      </c>
      <c r="K1100" s="57" t="s">
        <v>322</v>
      </c>
      <c r="L1100" s="73">
        <v>41579</v>
      </c>
      <c r="M1100" s="124"/>
      <c r="N1100" s="124"/>
      <c r="O1100" s="68" t="e">
        <f t="shared" si="250"/>
        <v>#DIV/0!</v>
      </c>
      <c r="P1100" s="124"/>
      <c r="Q1100" s="124"/>
      <c r="R1100" s="68" t="e">
        <f t="shared" si="251"/>
        <v>#DIV/0!</v>
      </c>
      <c r="S1100" s="124"/>
      <c r="T1100" s="68" t="e">
        <f t="shared" si="248"/>
        <v>#DIV/0!</v>
      </c>
      <c r="U1100" s="124"/>
      <c r="V1100" s="284"/>
      <c r="W1100" s="124"/>
      <c r="X1100" s="124"/>
      <c r="Y1100" s="68" t="e">
        <f t="shared" ref="Y1100:Y1131" si="253">W1100/X1100</f>
        <v>#DIV/0!</v>
      </c>
      <c r="Z1100" s="124"/>
      <c r="AA1100" s="284"/>
    </row>
    <row r="1101" spans="9:27">
      <c r="I1101" s="57" t="str">
        <f t="shared" si="252"/>
        <v>Federal CityA-CRANov-13</v>
      </c>
      <c r="J1101" s="76" t="str">
        <f t="shared" si="245"/>
        <v>Federal CityA-CRA41579</v>
      </c>
      <c r="K1101" s="57" t="s">
        <v>360</v>
      </c>
      <c r="L1101" s="73">
        <v>41579</v>
      </c>
      <c r="M1101" s="124"/>
      <c r="N1101" s="124"/>
      <c r="O1101" s="68" t="e">
        <f t="shared" si="250"/>
        <v>#DIV/0!</v>
      </c>
      <c r="P1101" s="124"/>
      <c r="Q1101" s="124"/>
      <c r="R1101" s="68" t="e">
        <f t="shared" si="251"/>
        <v>#DIV/0!</v>
      </c>
      <c r="S1101" s="124"/>
      <c r="T1101" s="68" t="e">
        <f t="shared" si="248"/>
        <v>#DIV/0!</v>
      </c>
      <c r="U1101" s="124"/>
      <c r="V1101" s="284"/>
      <c r="W1101" s="124"/>
      <c r="X1101" s="124"/>
      <c r="Y1101" s="68" t="e">
        <f t="shared" si="253"/>
        <v>#DIV/0!</v>
      </c>
      <c r="Z1101" s="124"/>
      <c r="AA1101" s="284"/>
    </row>
    <row r="1102" spans="9:27">
      <c r="I1102" s="57" t="str">
        <f t="shared" si="252"/>
        <v>Federal CityAllNov-13</v>
      </c>
      <c r="J1102" s="76" t="str">
        <f t="shared" si="245"/>
        <v>Federal CityAll41579</v>
      </c>
      <c r="K1102" s="57" t="s">
        <v>359</v>
      </c>
      <c r="L1102" s="73">
        <v>41579</v>
      </c>
      <c r="M1102" s="124"/>
      <c r="N1102" s="124"/>
      <c r="O1102" s="68" t="e">
        <f t="shared" si="250"/>
        <v>#DIV/0!</v>
      </c>
      <c r="P1102" s="124"/>
      <c r="Q1102" s="124"/>
      <c r="R1102" s="68" t="e">
        <f t="shared" si="251"/>
        <v>#DIV/0!</v>
      </c>
      <c r="S1102" s="124"/>
      <c r="T1102" s="68" t="e">
        <f t="shared" si="248"/>
        <v>#DIV/0!</v>
      </c>
      <c r="U1102" s="124"/>
      <c r="V1102" s="284"/>
      <c r="W1102" s="124"/>
      <c r="X1102" s="124"/>
      <c r="Y1102" s="68" t="e">
        <f t="shared" si="253"/>
        <v>#DIV/0!</v>
      </c>
      <c r="Z1102" s="124"/>
      <c r="AA1102" s="284"/>
    </row>
    <row r="1103" spans="9:27">
      <c r="I1103" s="57" t="str">
        <f t="shared" si="252"/>
        <v>First Home CareAllNov-13</v>
      </c>
      <c r="J1103" s="76" t="str">
        <f t="shared" si="245"/>
        <v>First Home CareAll41579</v>
      </c>
      <c r="K1103" s="57" t="s">
        <v>323</v>
      </c>
      <c r="L1103" s="73">
        <v>41579</v>
      </c>
      <c r="M1103" s="124">
        <v>10</v>
      </c>
      <c r="N1103" s="124">
        <v>10</v>
      </c>
      <c r="O1103" s="68">
        <f t="shared" si="250"/>
        <v>1</v>
      </c>
      <c r="P1103" s="124">
        <v>42</v>
      </c>
      <c r="Q1103" s="124">
        <v>70</v>
      </c>
      <c r="R1103" s="68">
        <f t="shared" si="251"/>
        <v>0.6</v>
      </c>
      <c r="S1103" s="124">
        <v>70</v>
      </c>
      <c r="T1103" s="68">
        <f t="shared" si="248"/>
        <v>1</v>
      </c>
      <c r="U1103" s="124">
        <v>27</v>
      </c>
      <c r="V1103" s="284"/>
      <c r="W1103" s="124">
        <v>9</v>
      </c>
      <c r="X1103" s="124">
        <v>12</v>
      </c>
      <c r="Y1103" s="68">
        <f t="shared" si="253"/>
        <v>0.75</v>
      </c>
      <c r="Z1103" s="124">
        <v>15</v>
      </c>
      <c r="AA1103" s="284">
        <v>0.94374999999999998</v>
      </c>
    </row>
    <row r="1104" spans="9:27">
      <c r="I1104" s="57" t="str">
        <f t="shared" si="252"/>
        <v>First Home CareFFTNov-13</v>
      </c>
      <c r="J1104" s="76" t="str">
        <f t="shared" si="245"/>
        <v>First Home CareFFT41579</v>
      </c>
      <c r="K1104" s="57" t="s">
        <v>325</v>
      </c>
      <c r="L1104" s="73">
        <v>41579</v>
      </c>
      <c r="M1104" s="124">
        <v>5</v>
      </c>
      <c r="N1104" s="124">
        <v>5</v>
      </c>
      <c r="O1104" s="68">
        <f t="shared" si="250"/>
        <v>1</v>
      </c>
      <c r="P1104" s="261">
        <v>28</v>
      </c>
      <c r="Q1104" s="124">
        <v>45</v>
      </c>
      <c r="R1104" s="68">
        <f t="shared" si="251"/>
        <v>0.62222222222222223</v>
      </c>
      <c r="S1104" s="124">
        <v>45</v>
      </c>
      <c r="T1104" s="68">
        <f t="shared" si="248"/>
        <v>1</v>
      </c>
      <c r="U1104" s="258">
        <v>16</v>
      </c>
      <c r="V1104" s="284">
        <v>0.89999999999999991</v>
      </c>
      <c r="W1104" s="124">
        <v>7</v>
      </c>
      <c r="X1104" s="124">
        <v>9</v>
      </c>
      <c r="Y1104" s="68">
        <f t="shared" si="253"/>
        <v>0.77777777777777779</v>
      </c>
      <c r="Z1104" s="124">
        <v>12</v>
      </c>
      <c r="AA1104" s="284">
        <v>0.89999999999999991</v>
      </c>
    </row>
    <row r="1105" spans="9:27">
      <c r="I1105" s="57" t="str">
        <f t="shared" si="252"/>
        <v>First Home CareTF-CBTNov-13</v>
      </c>
      <c r="J1105" s="76" t="str">
        <f t="shared" si="245"/>
        <v>First Home CareTF-CBT41579</v>
      </c>
      <c r="K1105" s="57" t="s">
        <v>324</v>
      </c>
      <c r="L1105" s="73">
        <v>41579</v>
      </c>
      <c r="M1105" s="124">
        <v>5</v>
      </c>
      <c r="N1105" s="124">
        <v>5</v>
      </c>
      <c r="O1105" s="68">
        <f t="shared" si="250"/>
        <v>1</v>
      </c>
      <c r="P1105" s="124">
        <v>14</v>
      </c>
      <c r="Q1105" s="124">
        <v>25</v>
      </c>
      <c r="R1105" s="68">
        <f t="shared" si="251"/>
        <v>0.56000000000000005</v>
      </c>
      <c r="S1105" s="124">
        <v>25</v>
      </c>
      <c r="T1105" s="68">
        <f t="shared" si="248"/>
        <v>1</v>
      </c>
      <c r="U1105" s="124">
        <v>11</v>
      </c>
      <c r="V1105" s="284"/>
      <c r="W1105" s="124">
        <v>2</v>
      </c>
      <c r="X1105" s="124">
        <v>3</v>
      </c>
      <c r="Y1105" s="68">
        <f t="shared" si="253"/>
        <v>0.66666666666666663</v>
      </c>
      <c r="Z1105" s="124">
        <v>3</v>
      </c>
      <c r="AA1105" s="284">
        <v>0.6875</v>
      </c>
    </row>
    <row r="1106" spans="9:27">
      <c r="I1106" s="57" t="str">
        <f t="shared" si="252"/>
        <v>First Home CareTIPNov-13</v>
      </c>
      <c r="J1106" s="76" t="str">
        <f t="shared" si="245"/>
        <v>First Home CareTIP41579</v>
      </c>
      <c r="K1106" s="57" t="s">
        <v>330</v>
      </c>
      <c r="L1106" s="73">
        <v>41579</v>
      </c>
      <c r="M1106" s="124"/>
      <c r="N1106" s="124"/>
      <c r="O1106" s="68" t="e">
        <f t="shared" si="250"/>
        <v>#DIV/0!</v>
      </c>
      <c r="P1106" s="261"/>
      <c r="Q1106" s="124"/>
      <c r="R1106" s="68" t="e">
        <f t="shared" si="251"/>
        <v>#DIV/0!</v>
      </c>
      <c r="S1106" s="124"/>
      <c r="T1106" s="68" t="e">
        <f t="shared" si="248"/>
        <v>#DIV/0!</v>
      </c>
      <c r="U1106" s="258"/>
      <c r="V1106" s="284"/>
      <c r="W1106" s="124"/>
      <c r="X1106" s="124"/>
      <c r="Y1106" s="68" t="e">
        <f t="shared" si="253"/>
        <v>#DIV/0!</v>
      </c>
      <c r="Z1106" s="124"/>
      <c r="AA1106" s="284"/>
    </row>
    <row r="1107" spans="9:27">
      <c r="I1107" s="57" t="str">
        <f t="shared" si="252"/>
        <v>FPSAllNov-13</v>
      </c>
      <c r="J1107" s="76" t="str">
        <f t="shared" si="245"/>
        <v>FPSAll41579</v>
      </c>
      <c r="K1107" s="57" t="s">
        <v>355</v>
      </c>
      <c r="L1107" s="73">
        <v>41579</v>
      </c>
      <c r="M1107" s="124"/>
      <c r="N1107" s="124"/>
      <c r="O1107" s="68" t="e">
        <f t="shared" si="250"/>
        <v>#DIV/0!</v>
      </c>
      <c r="P1107" s="124"/>
      <c r="Q1107" s="124"/>
      <c r="R1107" s="68" t="e">
        <f t="shared" si="251"/>
        <v>#DIV/0!</v>
      </c>
      <c r="S1107" s="124"/>
      <c r="T1107" s="68" t="e">
        <f t="shared" si="248"/>
        <v>#DIV/0!</v>
      </c>
      <c r="U1107" s="124"/>
      <c r="V1107" s="284"/>
      <c r="W1107" s="124"/>
      <c r="X1107" s="124"/>
      <c r="Y1107" s="68" t="e">
        <f t="shared" si="253"/>
        <v>#DIV/0!</v>
      </c>
      <c r="Z1107" s="124"/>
      <c r="AA1107" s="284"/>
    </row>
    <row r="1108" spans="9:27">
      <c r="I1108" s="57" t="str">
        <f t="shared" si="252"/>
        <v>FPSTIPNov-13</v>
      </c>
      <c r="J1108" s="76" t="str">
        <f t="shared" si="245"/>
        <v>FPSTIP41579</v>
      </c>
      <c r="K1108" s="57" t="s">
        <v>356</v>
      </c>
      <c r="L1108" s="73">
        <v>41579</v>
      </c>
      <c r="M1108" s="124"/>
      <c r="N1108" s="124"/>
      <c r="O1108" s="68" t="e">
        <f t="shared" si="250"/>
        <v>#DIV/0!</v>
      </c>
      <c r="P1108" s="124"/>
      <c r="Q1108" s="124"/>
      <c r="R1108" s="68" t="e">
        <f t="shared" si="251"/>
        <v>#DIV/0!</v>
      </c>
      <c r="S1108" s="124"/>
      <c r="T1108" s="68" t="e">
        <f t="shared" si="248"/>
        <v>#DIV/0!</v>
      </c>
      <c r="U1108" s="124"/>
      <c r="V1108" s="284"/>
      <c r="W1108" s="124"/>
      <c r="X1108" s="124"/>
      <c r="Y1108" s="68" t="e">
        <f t="shared" si="253"/>
        <v>#DIV/0!</v>
      </c>
      <c r="Z1108" s="124"/>
      <c r="AA1108" s="284"/>
    </row>
    <row r="1109" spans="9:27">
      <c r="I1109" s="57" t="str">
        <f t="shared" si="252"/>
        <v>HillcrestA-CRANov-13</v>
      </c>
      <c r="J1109" s="76" t="str">
        <f t="shared" si="245"/>
        <v>HillcrestA-CRA41579</v>
      </c>
      <c r="K1109" s="57" t="s">
        <v>336</v>
      </c>
      <c r="L1109" s="73">
        <v>41579</v>
      </c>
      <c r="M1109" s="124"/>
      <c r="N1109" s="124"/>
      <c r="O1109" s="68" t="e">
        <f t="shared" si="250"/>
        <v>#DIV/0!</v>
      </c>
      <c r="P1109" s="124"/>
      <c r="Q1109" s="124"/>
      <c r="R1109" s="68" t="e">
        <f t="shared" si="251"/>
        <v>#DIV/0!</v>
      </c>
      <c r="S1109" s="124"/>
      <c r="T1109" s="68" t="e">
        <f t="shared" si="248"/>
        <v>#DIV/0!</v>
      </c>
      <c r="U1109" s="124">
        <v>0</v>
      </c>
      <c r="V1109" s="284"/>
      <c r="W1109" s="124"/>
      <c r="X1109" s="124"/>
      <c r="Y1109" s="68" t="e">
        <f t="shared" si="253"/>
        <v>#DIV/0!</v>
      </c>
      <c r="Z1109" s="124"/>
      <c r="AA1109" s="284"/>
    </row>
    <row r="1110" spans="9:27">
      <c r="I1110" s="57" t="str">
        <f t="shared" si="252"/>
        <v>HillcrestAllNov-13</v>
      </c>
      <c r="J1110" s="76" t="str">
        <f t="shared" ref="J1110:J1173" si="254">K1110&amp;L1110</f>
        <v>HillcrestAll41579</v>
      </c>
      <c r="K1110" s="57" t="s">
        <v>331</v>
      </c>
      <c r="L1110" s="73">
        <v>41579</v>
      </c>
      <c r="M1110" s="124">
        <v>7</v>
      </c>
      <c r="N1110" s="124">
        <v>9</v>
      </c>
      <c r="O1110" s="68">
        <f t="shared" si="250"/>
        <v>0.77777777777777779</v>
      </c>
      <c r="P1110" s="124">
        <v>23</v>
      </c>
      <c r="Q1110" s="124">
        <v>50</v>
      </c>
      <c r="R1110" s="68">
        <f t="shared" si="251"/>
        <v>0.46</v>
      </c>
      <c r="S1110" s="124">
        <v>60</v>
      </c>
      <c r="T1110" s="68">
        <f t="shared" si="248"/>
        <v>0.83333333333333337</v>
      </c>
      <c r="U1110" s="124">
        <v>18</v>
      </c>
      <c r="V1110" s="284"/>
      <c r="W1110" s="124">
        <v>5</v>
      </c>
      <c r="X1110" s="124">
        <v>6</v>
      </c>
      <c r="Y1110" s="68">
        <f t="shared" si="253"/>
        <v>0.83333333333333337</v>
      </c>
      <c r="Z1110" s="124">
        <v>5</v>
      </c>
      <c r="AA1110" s="284">
        <v>1.1904761904761905</v>
      </c>
    </row>
    <row r="1111" spans="9:27">
      <c r="I1111" s="57" t="str">
        <f t="shared" si="252"/>
        <v>HillcrestCPP-FVNov-13</v>
      </c>
      <c r="J1111" s="76" t="str">
        <f t="shared" si="254"/>
        <v>HillcrestCPP-FV41579</v>
      </c>
      <c r="K1111" s="57" t="s">
        <v>334</v>
      </c>
      <c r="L1111" s="73">
        <v>41579</v>
      </c>
      <c r="M1111" s="124"/>
      <c r="N1111" s="124"/>
      <c r="O1111" s="68" t="e">
        <f t="shared" si="250"/>
        <v>#DIV/0!</v>
      </c>
      <c r="P1111" s="124"/>
      <c r="Q1111" s="124"/>
      <c r="R1111" s="68" t="e">
        <f t="shared" si="251"/>
        <v>#DIV/0!</v>
      </c>
      <c r="S1111" s="124"/>
      <c r="T1111" s="68" t="e">
        <f t="shared" si="248"/>
        <v>#DIV/0!</v>
      </c>
      <c r="U1111" s="124"/>
      <c r="V1111" s="284"/>
      <c r="W1111" s="124"/>
      <c r="X1111" s="124"/>
      <c r="Y1111" s="68" t="e">
        <f t="shared" si="253"/>
        <v>#DIV/0!</v>
      </c>
      <c r="Z1111" s="124"/>
      <c r="AA1111" s="284"/>
    </row>
    <row r="1112" spans="9:27">
      <c r="I1112" s="57" t="str">
        <f t="shared" si="252"/>
        <v>HillcrestFFTNov-13</v>
      </c>
      <c r="J1112" s="76" t="str">
        <f t="shared" si="254"/>
        <v>HillcrestFFT41579</v>
      </c>
      <c r="K1112" s="57" t="s">
        <v>335</v>
      </c>
      <c r="L1112" s="73">
        <v>41579</v>
      </c>
      <c r="M1112" s="124">
        <v>5</v>
      </c>
      <c r="N1112" s="124">
        <v>4</v>
      </c>
      <c r="O1112" s="68">
        <f t="shared" si="250"/>
        <v>1.25</v>
      </c>
      <c r="P1112" s="124">
        <v>23</v>
      </c>
      <c r="Q1112" s="124">
        <v>40</v>
      </c>
      <c r="R1112" s="68">
        <f t="shared" si="251"/>
        <v>0.57499999999999996</v>
      </c>
      <c r="S1112" s="124">
        <v>35</v>
      </c>
      <c r="T1112" s="68">
        <f t="shared" si="248"/>
        <v>1.1428571428571428</v>
      </c>
      <c r="U1112" s="124">
        <v>18</v>
      </c>
      <c r="V1112" s="284">
        <v>1.25</v>
      </c>
      <c r="W1112" s="124">
        <v>5</v>
      </c>
      <c r="X1112" s="124">
        <v>6</v>
      </c>
      <c r="Y1112" s="68">
        <f t="shared" si="253"/>
        <v>0.83333333333333337</v>
      </c>
      <c r="Z1112" s="124">
        <v>5</v>
      </c>
      <c r="AA1112" s="284">
        <v>1.25</v>
      </c>
    </row>
    <row r="1113" spans="9:27">
      <c r="I1113" s="57" t="str">
        <f t="shared" si="252"/>
        <v>HillcrestTF-CBTNov-13</v>
      </c>
      <c r="J1113" s="76" t="str">
        <f t="shared" si="254"/>
        <v>HillcrestTF-CBT41579</v>
      </c>
      <c r="K1113" s="57" t="s">
        <v>332</v>
      </c>
      <c r="L1113" s="73">
        <v>41579</v>
      </c>
      <c r="M1113" s="124">
        <v>2</v>
      </c>
      <c r="N1113" s="124">
        <v>5</v>
      </c>
      <c r="O1113" s="68">
        <f t="shared" si="250"/>
        <v>0.4</v>
      </c>
      <c r="P1113" s="124"/>
      <c r="Q1113" s="124">
        <v>10</v>
      </c>
      <c r="R1113" s="68">
        <f t="shared" si="251"/>
        <v>0</v>
      </c>
      <c r="S1113" s="124">
        <v>25</v>
      </c>
      <c r="T1113" s="68">
        <f t="shared" si="248"/>
        <v>0.4</v>
      </c>
      <c r="U1113" s="124"/>
      <c r="V1113" s="284"/>
      <c r="W1113" s="124"/>
      <c r="X1113" s="124"/>
      <c r="Y1113" s="68" t="e">
        <f t="shared" si="253"/>
        <v>#DIV/0!</v>
      </c>
      <c r="Z1113" s="124"/>
      <c r="AA1113" s="284"/>
    </row>
    <row r="1114" spans="9:27">
      <c r="I1114" s="57" t="str">
        <f t="shared" si="252"/>
        <v>LAYCA-CRANov-13</v>
      </c>
      <c r="J1114" s="76" t="str">
        <f t="shared" si="254"/>
        <v>LAYCA-CRA41579</v>
      </c>
      <c r="K1114" s="57" t="s">
        <v>339</v>
      </c>
      <c r="L1114" s="73">
        <v>41579</v>
      </c>
      <c r="M1114" s="124"/>
      <c r="N1114" s="124"/>
      <c r="O1114" s="68" t="e">
        <f t="shared" si="250"/>
        <v>#DIV/0!</v>
      </c>
      <c r="P1114" s="124"/>
      <c r="Q1114" s="124"/>
      <c r="R1114" s="68" t="e">
        <f t="shared" si="251"/>
        <v>#DIV/0!</v>
      </c>
      <c r="S1114" s="124"/>
      <c r="T1114" s="68" t="e">
        <f t="shared" si="248"/>
        <v>#DIV/0!</v>
      </c>
      <c r="U1114" s="124"/>
      <c r="V1114" s="284"/>
      <c r="W1114" s="124"/>
      <c r="X1114" s="124"/>
      <c r="Y1114" s="68" t="e">
        <f t="shared" si="253"/>
        <v>#DIV/0!</v>
      </c>
      <c r="Z1114" s="124"/>
      <c r="AA1114" s="284"/>
    </row>
    <row r="1115" spans="9:27">
      <c r="I1115" s="57" t="str">
        <f t="shared" si="252"/>
        <v>LAYCAllNov-13</v>
      </c>
      <c r="J1115" s="76" t="str">
        <f t="shared" si="254"/>
        <v>LAYCAll41579</v>
      </c>
      <c r="K1115" s="57" t="s">
        <v>337</v>
      </c>
      <c r="L1115" s="73">
        <v>41579</v>
      </c>
      <c r="M1115" s="124">
        <v>2</v>
      </c>
      <c r="N1115" s="124">
        <v>4</v>
      </c>
      <c r="O1115" s="68">
        <f t="shared" si="250"/>
        <v>0.5</v>
      </c>
      <c r="P1115" s="124">
        <v>0</v>
      </c>
      <c r="Q1115" s="124">
        <v>7</v>
      </c>
      <c r="R1115" s="68">
        <f t="shared" si="251"/>
        <v>0</v>
      </c>
      <c r="S1115" s="124">
        <v>17</v>
      </c>
      <c r="T1115" s="68">
        <f t="shared" si="248"/>
        <v>0.41176470588235292</v>
      </c>
      <c r="U1115" s="124">
        <v>0</v>
      </c>
      <c r="V1115" s="284"/>
      <c r="W1115" s="124">
        <v>0</v>
      </c>
      <c r="X1115" s="124">
        <v>0</v>
      </c>
      <c r="Y1115" s="68" t="e">
        <f t="shared" si="253"/>
        <v>#DIV/0!</v>
      </c>
      <c r="Z1115" s="124">
        <v>0</v>
      </c>
      <c r="AA1115" s="284"/>
    </row>
    <row r="1116" spans="9:27">
      <c r="I1116" s="57" t="str">
        <f t="shared" si="252"/>
        <v>LAYCCPPNov-13</v>
      </c>
      <c r="J1116" s="76" t="str">
        <f t="shared" si="254"/>
        <v>LAYCCPP41579</v>
      </c>
      <c r="K1116" s="57" t="s">
        <v>338</v>
      </c>
      <c r="L1116" s="73">
        <v>41579</v>
      </c>
      <c r="M1116" s="124">
        <v>2</v>
      </c>
      <c r="N1116" s="124">
        <v>4</v>
      </c>
      <c r="O1116" s="68">
        <f t="shared" si="250"/>
        <v>0.5</v>
      </c>
      <c r="P1116" s="124"/>
      <c r="Q1116" s="124">
        <v>7</v>
      </c>
      <c r="R1116" s="68">
        <f t="shared" si="251"/>
        <v>0</v>
      </c>
      <c r="S1116" s="124">
        <v>17</v>
      </c>
      <c r="T1116" s="68">
        <f t="shared" si="248"/>
        <v>0.41176470588235292</v>
      </c>
      <c r="U1116" s="124"/>
      <c r="V1116" s="284"/>
      <c r="W1116" s="124"/>
      <c r="X1116" s="124"/>
      <c r="Y1116" s="68" t="e">
        <f t="shared" si="253"/>
        <v>#DIV/0!</v>
      </c>
      <c r="Z1116" s="124"/>
      <c r="AA1116" s="284"/>
    </row>
    <row r="1117" spans="9:27">
      <c r="I1117" s="57" t="str">
        <f t="shared" si="252"/>
        <v>LESAllNov-13</v>
      </c>
      <c r="J1117" s="76" t="str">
        <f t="shared" si="254"/>
        <v>LESAll41579</v>
      </c>
      <c r="K1117" s="57" t="s">
        <v>357</v>
      </c>
      <c r="L1117" s="73">
        <v>41579</v>
      </c>
      <c r="M1117" s="124"/>
      <c r="N1117" s="124"/>
      <c r="O1117" s="68" t="e">
        <f t="shared" si="250"/>
        <v>#DIV/0!</v>
      </c>
      <c r="P1117" s="124"/>
      <c r="Q1117" s="124"/>
      <c r="R1117" s="68" t="e">
        <f t="shared" si="251"/>
        <v>#DIV/0!</v>
      </c>
      <c r="S1117" s="124"/>
      <c r="T1117" s="68" t="e">
        <f t="shared" si="248"/>
        <v>#DIV/0!</v>
      </c>
      <c r="U1117" s="124"/>
      <c r="V1117" s="284"/>
      <c r="W1117" s="124"/>
      <c r="X1117" s="124"/>
      <c r="Y1117" s="68" t="e">
        <f t="shared" si="253"/>
        <v>#DIV/0!</v>
      </c>
      <c r="Z1117" s="124"/>
      <c r="AA1117" s="284"/>
    </row>
    <row r="1118" spans="9:27">
      <c r="I1118" s="57" t="str">
        <f t="shared" si="252"/>
        <v>LESTIPNov-13</v>
      </c>
      <c r="J1118" s="76" t="str">
        <f t="shared" si="254"/>
        <v>LESTIP41579</v>
      </c>
      <c r="K1118" s="57" t="s">
        <v>358</v>
      </c>
      <c r="L1118" s="73">
        <v>41579</v>
      </c>
      <c r="M1118" s="124"/>
      <c r="N1118" s="124"/>
      <c r="O1118" s="68" t="e">
        <f t="shared" si="250"/>
        <v>#DIV/0!</v>
      </c>
      <c r="P1118" s="124"/>
      <c r="Q1118" s="124"/>
      <c r="R1118" s="68" t="e">
        <f t="shared" si="251"/>
        <v>#DIV/0!</v>
      </c>
      <c r="S1118" s="124"/>
      <c r="T1118" s="68" t="e">
        <f t="shared" si="248"/>
        <v>#DIV/0!</v>
      </c>
      <c r="U1118" s="124"/>
      <c r="V1118" s="284"/>
      <c r="W1118" s="124"/>
      <c r="X1118" s="124"/>
      <c r="Y1118" s="68" t="e">
        <f t="shared" si="253"/>
        <v>#DIV/0!</v>
      </c>
      <c r="Z1118" s="124"/>
      <c r="AA1118" s="284"/>
    </row>
    <row r="1119" spans="9:27">
      <c r="I1119" s="57" t="str">
        <f t="shared" si="252"/>
        <v>Marys CenterAllNov-13</v>
      </c>
      <c r="J1119" s="76" t="str">
        <f t="shared" si="254"/>
        <v>Marys CenterAll41579</v>
      </c>
      <c r="K1119" s="57" t="s">
        <v>341</v>
      </c>
      <c r="L1119" s="73">
        <v>41579</v>
      </c>
      <c r="M1119" s="124">
        <v>2</v>
      </c>
      <c r="N1119" s="124">
        <v>2</v>
      </c>
      <c r="O1119" s="68">
        <f t="shared" si="250"/>
        <v>1</v>
      </c>
      <c r="P1119" s="124">
        <v>9</v>
      </c>
      <c r="Q1119" s="124">
        <v>10</v>
      </c>
      <c r="R1119" s="68">
        <f t="shared" si="251"/>
        <v>0.9</v>
      </c>
      <c r="S1119" s="124">
        <v>10</v>
      </c>
      <c r="T1119" s="68">
        <f t="shared" si="248"/>
        <v>1</v>
      </c>
      <c r="U1119" s="124">
        <v>7</v>
      </c>
      <c r="V1119" s="284"/>
      <c r="W1119" s="124">
        <v>0</v>
      </c>
      <c r="X1119" s="124">
        <v>1</v>
      </c>
      <c r="Y1119" s="68">
        <f t="shared" si="253"/>
        <v>0</v>
      </c>
      <c r="Z1119" s="124">
        <v>2</v>
      </c>
      <c r="AA1119" s="284">
        <v>1</v>
      </c>
    </row>
    <row r="1120" spans="9:27">
      <c r="I1120" s="57" t="str">
        <f t="shared" si="252"/>
        <v>Marys CenterPCITNov-13</v>
      </c>
      <c r="J1120" s="76" t="str">
        <f t="shared" si="254"/>
        <v>Marys CenterPCIT41579</v>
      </c>
      <c r="K1120" s="57" t="s">
        <v>340</v>
      </c>
      <c r="L1120" s="73">
        <v>41579</v>
      </c>
      <c r="M1120" s="124">
        <v>2</v>
      </c>
      <c r="N1120" s="124">
        <v>2</v>
      </c>
      <c r="O1120" s="68">
        <f t="shared" si="250"/>
        <v>1</v>
      </c>
      <c r="P1120" s="124">
        <v>9</v>
      </c>
      <c r="Q1120" s="124">
        <v>10</v>
      </c>
      <c r="R1120" s="68">
        <f t="shared" si="251"/>
        <v>0.9</v>
      </c>
      <c r="S1120" s="124">
        <v>10</v>
      </c>
      <c r="T1120" s="68">
        <f t="shared" ref="T1120:T1183" si="255">Q1120/S1120</f>
        <v>1</v>
      </c>
      <c r="U1120" s="124">
        <v>7</v>
      </c>
      <c r="V1120" s="284"/>
      <c r="W1120" s="124">
        <v>0</v>
      </c>
      <c r="X1120" s="124">
        <v>1</v>
      </c>
      <c r="Y1120" s="68">
        <f t="shared" si="253"/>
        <v>0</v>
      </c>
      <c r="Z1120" s="124">
        <v>2</v>
      </c>
      <c r="AA1120" s="284">
        <v>1</v>
      </c>
    </row>
    <row r="1121" spans="9:27">
      <c r="I1121" s="57" t="str">
        <f t="shared" si="252"/>
        <v>MBI HSAllNov-13</v>
      </c>
      <c r="J1121" s="76" t="str">
        <f t="shared" si="254"/>
        <v>MBI HSAll41579</v>
      </c>
      <c r="K1121" s="57" t="s">
        <v>364</v>
      </c>
      <c r="L1121" s="73">
        <v>41579</v>
      </c>
      <c r="M1121" s="124"/>
      <c r="N1121" s="124"/>
      <c r="O1121" s="68" t="e">
        <f t="shared" si="250"/>
        <v>#DIV/0!</v>
      </c>
      <c r="P1121" s="124"/>
      <c r="Q1121" s="124"/>
      <c r="R1121" s="68" t="e">
        <f t="shared" si="251"/>
        <v>#DIV/0!</v>
      </c>
      <c r="S1121" s="124"/>
      <c r="T1121" s="68" t="e">
        <f t="shared" si="255"/>
        <v>#DIV/0!</v>
      </c>
      <c r="U1121" s="124"/>
      <c r="V1121" s="284"/>
      <c r="W1121" s="124"/>
      <c r="X1121" s="124"/>
      <c r="Y1121" s="68" t="e">
        <f t="shared" si="253"/>
        <v>#DIV/0!</v>
      </c>
      <c r="Z1121" s="124"/>
      <c r="AA1121" s="284"/>
    </row>
    <row r="1122" spans="9:27">
      <c r="I1122" s="57" t="str">
        <f t="shared" si="252"/>
        <v>MBI HSTIPNov-13</v>
      </c>
      <c r="J1122" s="76" t="str">
        <f t="shared" si="254"/>
        <v>MBI HSTIP41579</v>
      </c>
      <c r="K1122" s="57" t="s">
        <v>363</v>
      </c>
      <c r="L1122" s="73">
        <v>41579</v>
      </c>
      <c r="M1122" s="124"/>
      <c r="N1122" s="124"/>
      <c r="O1122" s="68" t="e">
        <f t="shared" si="250"/>
        <v>#DIV/0!</v>
      </c>
      <c r="P1122" s="124"/>
      <c r="Q1122" s="124"/>
      <c r="R1122" s="68" t="e">
        <f t="shared" si="251"/>
        <v>#DIV/0!</v>
      </c>
      <c r="S1122" s="124"/>
      <c r="T1122" s="68" t="e">
        <f t="shared" si="255"/>
        <v>#DIV/0!</v>
      </c>
      <c r="U1122" s="124"/>
      <c r="V1122" s="284"/>
      <c r="W1122" s="124"/>
      <c r="X1122" s="124"/>
      <c r="Y1122" s="68" t="e">
        <f t="shared" si="253"/>
        <v>#DIV/0!</v>
      </c>
      <c r="Z1122" s="124"/>
      <c r="AA1122" s="284"/>
    </row>
    <row r="1123" spans="9:27">
      <c r="I1123" s="57" t="str">
        <f t="shared" si="252"/>
        <v>MD Family ResourcesAllNov-13</v>
      </c>
      <c r="J1123" s="76" t="str">
        <f t="shared" si="254"/>
        <v>MD Family ResourcesAll41579</v>
      </c>
      <c r="K1123" s="57" t="s">
        <v>510</v>
      </c>
      <c r="L1123" s="73">
        <v>41579</v>
      </c>
      <c r="M1123" s="124">
        <v>3</v>
      </c>
      <c r="N1123" s="124">
        <v>3</v>
      </c>
      <c r="O1123" s="68">
        <f t="shared" si="250"/>
        <v>1</v>
      </c>
      <c r="P1123" s="124">
        <v>2</v>
      </c>
      <c r="Q1123" s="124">
        <v>15</v>
      </c>
      <c r="R1123" s="68">
        <f t="shared" si="251"/>
        <v>0.13333333333333333</v>
      </c>
      <c r="S1123" s="124">
        <v>15</v>
      </c>
      <c r="T1123" s="68">
        <f t="shared" si="255"/>
        <v>1</v>
      </c>
      <c r="U1123" s="124">
        <v>2</v>
      </c>
      <c r="V1123" s="284"/>
      <c r="W1123" s="124">
        <v>0</v>
      </c>
      <c r="X1123" s="124">
        <v>0</v>
      </c>
      <c r="Y1123" s="68" t="e">
        <f t="shared" si="253"/>
        <v>#DIV/0!</v>
      </c>
      <c r="Z1123" s="124">
        <v>0</v>
      </c>
      <c r="AA1123" s="284">
        <v>0.5</v>
      </c>
    </row>
    <row r="1124" spans="9:27">
      <c r="I1124" s="57" t="str">
        <f t="shared" si="252"/>
        <v>MD Family ResourcesTF-CBTNov-13</v>
      </c>
      <c r="J1124" s="76" t="str">
        <f t="shared" si="254"/>
        <v>MD Family ResourcesTF-CBT41579</v>
      </c>
      <c r="K1124" s="57" t="s">
        <v>509</v>
      </c>
      <c r="L1124" s="73">
        <v>41579</v>
      </c>
      <c r="M1124" s="124">
        <v>3</v>
      </c>
      <c r="N1124" s="124">
        <v>3</v>
      </c>
      <c r="O1124" s="68">
        <f t="shared" si="250"/>
        <v>1</v>
      </c>
      <c r="P1124" s="124">
        <v>2</v>
      </c>
      <c r="Q1124" s="124">
        <v>15</v>
      </c>
      <c r="R1124" s="68">
        <f t="shared" si="251"/>
        <v>0.13333333333333333</v>
      </c>
      <c r="S1124" s="124">
        <v>15</v>
      </c>
      <c r="T1124" s="68">
        <f t="shared" si="255"/>
        <v>1</v>
      </c>
      <c r="U1124" s="124">
        <v>2</v>
      </c>
      <c r="V1124" s="284"/>
      <c r="W1124" s="124">
        <v>0</v>
      </c>
      <c r="X1124" s="124">
        <v>0</v>
      </c>
      <c r="Y1124" s="68" t="e">
        <f t="shared" si="253"/>
        <v>#DIV/0!</v>
      </c>
      <c r="Z1124" s="124">
        <v>0</v>
      </c>
      <c r="AA1124" s="284">
        <v>0.5</v>
      </c>
    </row>
    <row r="1125" spans="9:27">
      <c r="I1125" s="57" t="str">
        <f t="shared" si="252"/>
        <v>PASSAllNov-13</v>
      </c>
      <c r="J1125" s="76" t="str">
        <f t="shared" si="254"/>
        <v>PASSAll41579</v>
      </c>
      <c r="K1125" s="57" t="s">
        <v>342</v>
      </c>
      <c r="L1125" s="73">
        <v>41579</v>
      </c>
      <c r="M1125" s="124">
        <v>3</v>
      </c>
      <c r="N1125" s="124">
        <v>4</v>
      </c>
      <c r="O1125" s="68">
        <f t="shared" si="250"/>
        <v>0.75</v>
      </c>
      <c r="P1125" s="261">
        <v>12</v>
      </c>
      <c r="Q1125" s="124">
        <v>24</v>
      </c>
      <c r="R1125" s="68">
        <f t="shared" si="251"/>
        <v>0.5</v>
      </c>
      <c r="S1125" s="124">
        <v>29</v>
      </c>
      <c r="T1125" s="68">
        <f t="shared" si="255"/>
        <v>0.82758620689655171</v>
      </c>
      <c r="U1125" s="124">
        <v>10</v>
      </c>
      <c r="V1125" s="284"/>
      <c r="W1125" s="124">
        <v>1</v>
      </c>
      <c r="X1125" s="124">
        <v>4</v>
      </c>
      <c r="Y1125" s="68">
        <f t="shared" si="253"/>
        <v>0.25</v>
      </c>
      <c r="Z1125" s="124">
        <v>2</v>
      </c>
      <c r="AA1125" s="284">
        <v>1.0666666666666667</v>
      </c>
    </row>
    <row r="1126" spans="9:27">
      <c r="I1126" s="57" t="str">
        <f t="shared" si="252"/>
        <v>PASSFFTNov-13</v>
      </c>
      <c r="J1126" s="76" t="str">
        <f t="shared" si="254"/>
        <v>PASSFFT41579</v>
      </c>
      <c r="K1126" s="57" t="s">
        <v>343</v>
      </c>
      <c r="L1126" s="73">
        <v>41579</v>
      </c>
      <c r="M1126" s="124">
        <v>3</v>
      </c>
      <c r="N1126" s="124">
        <v>4</v>
      </c>
      <c r="O1126" s="68">
        <f t="shared" si="250"/>
        <v>0.75</v>
      </c>
      <c r="P1126" s="261">
        <v>12</v>
      </c>
      <c r="Q1126" s="124">
        <v>24</v>
      </c>
      <c r="R1126" s="68">
        <f t="shared" si="251"/>
        <v>0.5</v>
      </c>
      <c r="S1126" s="124">
        <v>29</v>
      </c>
      <c r="T1126" s="68">
        <f t="shared" si="255"/>
        <v>0.82758620689655171</v>
      </c>
      <c r="U1126" s="124">
        <v>10</v>
      </c>
      <c r="V1126" s="284">
        <v>0.8</v>
      </c>
      <c r="W1126" s="124">
        <v>1</v>
      </c>
      <c r="X1126" s="124">
        <v>4</v>
      </c>
      <c r="Y1126" s="68">
        <f t="shared" si="253"/>
        <v>0.25</v>
      </c>
      <c r="Z1126" s="124">
        <v>2</v>
      </c>
      <c r="AA1126" s="284">
        <v>0.8</v>
      </c>
    </row>
    <row r="1127" spans="9:27">
      <c r="I1127" s="57" t="str">
        <f t="shared" si="252"/>
        <v>PASSTIPNov-13</v>
      </c>
      <c r="J1127" s="76" t="str">
        <f t="shared" si="254"/>
        <v>PASSTIP41579</v>
      </c>
      <c r="K1127" s="57" t="s">
        <v>344</v>
      </c>
      <c r="L1127" s="73">
        <v>41579</v>
      </c>
      <c r="M1127" s="124"/>
      <c r="N1127" s="124"/>
      <c r="O1127" s="68" t="e">
        <f t="shared" si="250"/>
        <v>#DIV/0!</v>
      </c>
      <c r="P1127" s="261"/>
      <c r="Q1127" s="124"/>
      <c r="R1127" s="68" t="e">
        <f t="shared" si="251"/>
        <v>#DIV/0!</v>
      </c>
      <c r="S1127" s="124"/>
      <c r="T1127" s="68" t="e">
        <f t="shared" si="255"/>
        <v>#DIV/0!</v>
      </c>
      <c r="U1127" s="124"/>
      <c r="V1127" s="284"/>
      <c r="W1127" s="124"/>
      <c r="X1127" s="124"/>
      <c r="Y1127" s="68" t="e">
        <f t="shared" si="253"/>
        <v>#DIV/0!</v>
      </c>
      <c r="Z1127" s="124"/>
      <c r="AA1127" s="284"/>
    </row>
    <row r="1128" spans="9:27">
      <c r="I1128" s="57" t="str">
        <f t="shared" si="252"/>
        <v>PIECEAllNov-13</v>
      </c>
      <c r="J1128" s="76" t="str">
        <f t="shared" si="254"/>
        <v>PIECEAll41579</v>
      </c>
      <c r="K1128" s="57" t="s">
        <v>345</v>
      </c>
      <c r="L1128" s="73">
        <v>41579</v>
      </c>
      <c r="M1128" s="124">
        <v>11</v>
      </c>
      <c r="N1128" s="124">
        <v>11</v>
      </c>
      <c r="O1128" s="68">
        <f t="shared" si="250"/>
        <v>1</v>
      </c>
      <c r="P1128" s="124">
        <v>8</v>
      </c>
      <c r="Q1128" s="124">
        <v>52</v>
      </c>
      <c r="R1128" s="68">
        <f t="shared" si="251"/>
        <v>0.15384615384615385</v>
      </c>
      <c r="S1128" s="124">
        <v>52</v>
      </c>
      <c r="T1128" s="68">
        <f t="shared" si="255"/>
        <v>1</v>
      </c>
      <c r="U1128" s="124">
        <v>4</v>
      </c>
      <c r="V1128" s="284"/>
      <c r="W1128" s="124">
        <v>2</v>
      </c>
      <c r="X1128" s="124">
        <v>4</v>
      </c>
      <c r="Y1128" s="68">
        <f t="shared" si="253"/>
        <v>0.5</v>
      </c>
      <c r="Z1128" s="124">
        <v>4</v>
      </c>
      <c r="AA1128" s="284">
        <v>0.11363636363636363</v>
      </c>
    </row>
    <row r="1129" spans="9:27">
      <c r="I1129" s="57" t="str">
        <f t="shared" si="252"/>
        <v>PIECECPP-FVNov-13</v>
      </c>
      <c r="J1129" s="76" t="str">
        <f t="shared" si="254"/>
        <v>PIECECPP-FV41579</v>
      </c>
      <c r="K1129" s="57" t="s">
        <v>346</v>
      </c>
      <c r="L1129" s="73">
        <v>41579</v>
      </c>
      <c r="M1129" s="124">
        <v>6</v>
      </c>
      <c r="N1129" s="124">
        <v>6</v>
      </c>
      <c r="O1129" s="68">
        <f t="shared" si="250"/>
        <v>1</v>
      </c>
      <c r="P1129" s="124"/>
      <c r="Q1129" s="124">
        <v>27</v>
      </c>
      <c r="R1129" s="68">
        <f t="shared" si="251"/>
        <v>0</v>
      </c>
      <c r="S1129" s="124">
        <v>27</v>
      </c>
      <c r="T1129" s="68">
        <f t="shared" si="255"/>
        <v>1</v>
      </c>
      <c r="U1129" s="124"/>
      <c r="V1129" s="284"/>
      <c r="W1129" s="124"/>
      <c r="X1129" s="124"/>
      <c r="Y1129" s="68" t="e">
        <f t="shared" si="253"/>
        <v>#DIV/0!</v>
      </c>
      <c r="Z1129" s="124"/>
      <c r="AA1129" s="284"/>
    </row>
    <row r="1130" spans="9:27">
      <c r="I1130" s="57" t="str">
        <f t="shared" si="252"/>
        <v>PIECEPCITNov-13</v>
      </c>
      <c r="J1130" s="76" t="str">
        <f t="shared" si="254"/>
        <v>PIECEPCIT41579</v>
      </c>
      <c r="K1130" s="57" t="s">
        <v>347</v>
      </c>
      <c r="L1130" s="73">
        <v>41579</v>
      </c>
      <c r="M1130" s="124">
        <v>5</v>
      </c>
      <c r="N1130" s="124">
        <v>5</v>
      </c>
      <c r="O1130" s="68">
        <f t="shared" si="250"/>
        <v>1</v>
      </c>
      <c r="P1130" s="124">
        <v>8</v>
      </c>
      <c r="Q1130" s="124">
        <v>25</v>
      </c>
      <c r="R1130" s="68">
        <f t="shared" si="251"/>
        <v>0.32</v>
      </c>
      <c r="S1130" s="124">
        <v>25</v>
      </c>
      <c r="T1130" s="68">
        <f t="shared" si="255"/>
        <v>1</v>
      </c>
      <c r="U1130" s="124">
        <v>4</v>
      </c>
      <c r="V1130" s="284"/>
      <c r="W1130" s="124">
        <v>2</v>
      </c>
      <c r="X1130" s="124">
        <v>4</v>
      </c>
      <c r="Y1130" s="68">
        <f t="shared" si="253"/>
        <v>0.5</v>
      </c>
      <c r="Z1130" s="124">
        <v>4</v>
      </c>
      <c r="AA1130" s="284">
        <v>0.25</v>
      </c>
    </row>
    <row r="1131" spans="9:27">
      <c r="I1131" s="57" t="str">
        <f t="shared" si="252"/>
        <v>RiversideA-CRANov-13</v>
      </c>
      <c r="J1131" s="76" t="str">
        <f t="shared" si="254"/>
        <v>RiversideA-CRA41579</v>
      </c>
      <c r="K1131" s="57" t="s">
        <v>361</v>
      </c>
      <c r="L1131" s="73">
        <v>41579</v>
      </c>
      <c r="M1131" s="124"/>
      <c r="N1131" s="124"/>
      <c r="O1131" s="68" t="e">
        <f t="shared" si="250"/>
        <v>#DIV/0!</v>
      </c>
      <c r="P1131" s="124"/>
      <c r="Q1131" s="124"/>
      <c r="R1131" s="68" t="e">
        <f t="shared" si="251"/>
        <v>#DIV/0!</v>
      </c>
      <c r="S1131" s="124"/>
      <c r="T1131" s="68" t="e">
        <f t="shared" si="255"/>
        <v>#DIV/0!</v>
      </c>
      <c r="U1131" s="124"/>
      <c r="V1131" s="284"/>
      <c r="W1131" s="124"/>
      <c r="X1131" s="124"/>
      <c r="Y1131" s="68" t="e">
        <f t="shared" si="253"/>
        <v>#DIV/0!</v>
      </c>
      <c r="Z1131" s="124"/>
      <c r="AA1131" s="284"/>
    </row>
    <row r="1132" spans="9:27">
      <c r="I1132" s="57" t="str">
        <f t="shared" si="252"/>
        <v>RiversideAllNov-13</v>
      </c>
      <c r="J1132" s="76" t="str">
        <f t="shared" si="254"/>
        <v>RiversideAll41579</v>
      </c>
      <c r="K1132" s="57" t="s">
        <v>362</v>
      </c>
      <c r="L1132" s="73">
        <v>41579</v>
      </c>
      <c r="M1132" s="124"/>
      <c r="N1132" s="124"/>
      <c r="O1132" s="68" t="e">
        <f t="shared" si="250"/>
        <v>#DIV/0!</v>
      </c>
      <c r="P1132" s="124"/>
      <c r="Q1132" s="124"/>
      <c r="R1132" s="68" t="e">
        <f t="shared" si="251"/>
        <v>#DIV/0!</v>
      </c>
      <c r="S1132" s="124"/>
      <c r="T1132" s="68" t="e">
        <f t="shared" si="255"/>
        <v>#DIV/0!</v>
      </c>
      <c r="U1132" s="124"/>
      <c r="V1132" s="284"/>
      <c r="W1132" s="124"/>
      <c r="X1132" s="124"/>
      <c r="Y1132" s="68" t="e">
        <f t="shared" ref="Y1132:Y1154" si="256">W1132/X1132</f>
        <v>#DIV/0!</v>
      </c>
      <c r="Z1132" s="124"/>
      <c r="AA1132" s="284"/>
    </row>
    <row r="1133" spans="9:27">
      <c r="I1133" s="57" t="str">
        <f t="shared" si="252"/>
        <v>TFCCAllNov-13</v>
      </c>
      <c r="J1133" s="76" t="str">
        <f t="shared" si="254"/>
        <v>TFCCAll41579</v>
      </c>
      <c r="K1133" s="57" t="s">
        <v>366</v>
      </c>
      <c r="L1133" s="73">
        <v>41579</v>
      </c>
      <c r="M1133" s="124"/>
      <c r="N1133" s="124"/>
      <c r="O1133" s="68" t="e">
        <f t="shared" si="250"/>
        <v>#DIV/0!</v>
      </c>
      <c r="P1133" s="124"/>
      <c r="Q1133" s="124"/>
      <c r="R1133" s="68" t="e">
        <f t="shared" si="251"/>
        <v>#DIV/0!</v>
      </c>
      <c r="S1133" s="124"/>
      <c r="T1133" s="68" t="e">
        <f t="shared" si="255"/>
        <v>#DIV/0!</v>
      </c>
      <c r="U1133" s="124"/>
      <c r="V1133" s="284"/>
      <c r="W1133" s="124"/>
      <c r="X1133" s="124"/>
      <c r="Y1133" s="68" t="e">
        <f t="shared" si="256"/>
        <v>#DIV/0!</v>
      </c>
      <c r="Z1133" s="124"/>
      <c r="AA1133" s="284"/>
    </row>
    <row r="1134" spans="9:27">
      <c r="I1134" s="57" t="str">
        <f t="shared" si="252"/>
        <v>TFCCTIPNov-13</v>
      </c>
      <c r="J1134" s="76" t="str">
        <f t="shared" si="254"/>
        <v>TFCCTIP41579</v>
      </c>
      <c r="K1134" s="57" t="s">
        <v>365</v>
      </c>
      <c r="L1134" s="73">
        <v>41579</v>
      </c>
      <c r="M1134" s="124"/>
      <c r="N1134" s="124"/>
      <c r="O1134" s="68" t="e">
        <f t="shared" si="250"/>
        <v>#DIV/0!</v>
      </c>
      <c r="P1134" s="124"/>
      <c r="Q1134" s="124"/>
      <c r="R1134" s="68" t="e">
        <f t="shared" si="251"/>
        <v>#DIV/0!</v>
      </c>
      <c r="S1134" s="124"/>
      <c r="T1134" s="68" t="e">
        <f t="shared" si="255"/>
        <v>#DIV/0!</v>
      </c>
      <c r="U1134" s="124"/>
      <c r="V1134" s="284"/>
      <c r="W1134" s="124"/>
      <c r="X1134" s="124"/>
      <c r="Y1134" s="68" t="e">
        <f t="shared" si="256"/>
        <v>#DIV/0!</v>
      </c>
      <c r="Z1134" s="124"/>
      <c r="AA1134" s="284"/>
    </row>
    <row r="1135" spans="9:27">
      <c r="I1135" s="57" t="str">
        <f t="shared" si="252"/>
        <v>UniversalAllNov-13</v>
      </c>
      <c r="J1135" s="76" t="str">
        <f t="shared" si="254"/>
        <v>UniversalAll41579</v>
      </c>
      <c r="K1135" s="57" t="s">
        <v>348</v>
      </c>
      <c r="L1135" s="73">
        <v>41579</v>
      </c>
      <c r="M1135" s="124">
        <v>1</v>
      </c>
      <c r="N1135" s="124">
        <v>3</v>
      </c>
      <c r="O1135" s="68">
        <f t="shared" si="250"/>
        <v>0.33333333333333331</v>
      </c>
      <c r="P1135" s="124">
        <v>0</v>
      </c>
      <c r="Q1135" s="124">
        <v>5</v>
      </c>
      <c r="R1135" s="68">
        <f t="shared" si="251"/>
        <v>0</v>
      </c>
      <c r="S1135" s="124">
        <v>15</v>
      </c>
      <c r="T1135" s="68">
        <f t="shared" si="255"/>
        <v>0.33333333333333331</v>
      </c>
      <c r="U1135" s="124">
        <v>13</v>
      </c>
      <c r="V1135" s="284"/>
      <c r="W1135" s="124">
        <v>0</v>
      </c>
      <c r="X1135" s="124">
        <v>1</v>
      </c>
      <c r="Y1135" s="68">
        <f t="shared" si="256"/>
        <v>0</v>
      </c>
      <c r="Z1135" s="124">
        <v>0</v>
      </c>
      <c r="AA1135" s="284">
        <v>0</v>
      </c>
    </row>
    <row r="1136" spans="9:27">
      <c r="I1136" s="57" t="str">
        <f t="shared" si="252"/>
        <v>UniversalCPP-FVNov-13</v>
      </c>
      <c r="J1136" s="76" t="str">
        <f t="shared" si="254"/>
        <v>UniversalCPP-FV41579</v>
      </c>
      <c r="K1136" s="56" t="s">
        <v>350</v>
      </c>
      <c r="L1136" s="73">
        <v>41579</v>
      </c>
      <c r="M1136" s="124">
        <v>0</v>
      </c>
      <c r="N1136" s="124">
        <v>0</v>
      </c>
      <c r="O1136" s="68" t="e">
        <f t="shared" si="250"/>
        <v>#DIV/0!</v>
      </c>
      <c r="P1136" s="124">
        <v>0</v>
      </c>
      <c r="Q1136" s="124">
        <v>0</v>
      </c>
      <c r="R1136" s="68" t="e">
        <f t="shared" si="251"/>
        <v>#DIV/0!</v>
      </c>
      <c r="S1136" s="124">
        <v>0</v>
      </c>
      <c r="T1136" s="68" t="e">
        <f t="shared" si="255"/>
        <v>#DIV/0!</v>
      </c>
      <c r="U1136" s="124"/>
      <c r="V1136" s="284"/>
      <c r="W1136" s="124"/>
      <c r="X1136" s="124"/>
      <c r="Y1136" s="68" t="e">
        <f t="shared" si="256"/>
        <v>#DIV/0!</v>
      </c>
      <c r="Z1136" s="124"/>
      <c r="AA1136" s="284"/>
    </row>
    <row r="1137" spans="9:27">
      <c r="I1137" s="57" t="str">
        <f t="shared" si="252"/>
        <v>UniversalTF-CBTNov-13</v>
      </c>
      <c r="J1137" s="76" t="str">
        <f t="shared" si="254"/>
        <v>UniversalTF-CBT41579</v>
      </c>
      <c r="K1137" s="57" t="s">
        <v>349</v>
      </c>
      <c r="L1137" s="73">
        <v>41579</v>
      </c>
      <c r="M1137" s="124">
        <v>1</v>
      </c>
      <c r="N1137" s="124">
        <v>3</v>
      </c>
      <c r="O1137" s="68">
        <f t="shared" si="250"/>
        <v>0.33333333333333331</v>
      </c>
      <c r="P1137" s="261">
        <v>0</v>
      </c>
      <c r="Q1137" s="124">
        <v>5</v>
      </c>
      <c r="R1137" s="68">
        <f t="shared" si="251"/>
        <v>0</v>
      </c>
      <c r="S1137" s="124">
        <v>15</v>
      </c>
      <c r="T1137" s="68">
        <f t="shared" si="255"/>
        <v>0.33333333333333331</v>
      </c>
      <c r="U1137" s="124">
        <v>13</v>
      </c>
      <c r="V1137" s="284"/>
      <c r="W1137" s="124">
        <v>0</v>
      </c>
      <c r="X1137" s="124">
        <v>1</v>
      </c>
      <c r="Y1137" s="68">
        <f t="shared" si="256"/>
        <v>0</v>
      </c>
      <c r="Z1137" s="124">
        <v>0</v>
      </c>
      <c r="AA1137" s="284"/>
    </row>
    <row r="1138" spans="9:27">
      <c r="I1138" s="57" t="str">
        <f t="shared" si="252"/>
        <v>UniversalTIPNov-13</v>
      </c>
      <c r="J1138" s="76" t="str">
        <f t="shared" si="254"/>
        <v>UniversalTIP41579</v>
      </c>
      <c r="K1138" s="57" t="s">
        <v>351</v>
      </c>
      <c r="L1138" s="73">
        <v>41579</v>
      </c>
      <c r="M1138" s="124"/>
      <c r="N1138" s="124"/>
      <c r="O1138" s="68" t="e">
        <f t="shared" si="250"/>
        <v>#DIV/0!</v>
      </c>
      <c r="P1138" s="124"/>
      <c r="Q1138" s="124"/>
      <c r="R1138" s="68" t="e">
        <f t="shared" si="251"/>
        <v>#DIV/0!</v>
      </c>
      <c r="S1138" s="124"/>
      <c r="T1138" s="68" t="e">
        <f t="shared" si="255"/>
        <v>#DIV/0!</v>
      </c>
      <c r="U1138" s="124"/>
      <c r="V1138" s="284"/>
      <c r="W1138" s="124"/>
      <c r="X1138" s="124"/>
      <c r="Y1138" s="68" t="e">
        <f t="shared" si="256"/>
        <v>#DIV/0!</v>
      </c>
      <c r="Z1138" s="124"/>
      <c r="AA1138" s="284"/>
    </row>
    <row r="1139" spans="9:27">
      <c r="I1139" s="57" t="str">
        <f t="shared" si="252"/>
        <v>Youth VillagesAllNov-13</v>
      </c>
      <c r="J1139" s="76" t="str">
        <f t="shared" si="254"/>
        <v>Youth VillagesAll41579</v>
      </c>
      <c r="K1139" s="57" t="s">
        <v>352</v>
      </c>
      <c r="L1139" s="73">
        <v>41579</v>
      </c>
      <c r="M1139" s="124">
        <v>13</v>
      </c>
      <c r="N1139" s="124">
        <v>18</v>
      </c>
      <c r="O1139" s="68">
        <f t="shared" si="250"/>
        <v>0.72222222222222221</v>
      </c>
      <c r="P1139" s="124">
        <v>30</v>
      </c>
      <c r="Q1139" s="124">
        <v>40</v>
      </c>
      <c r="R1139" s="68">
        <f t="shared" si="251"/>
        <v>0.75</v>
      </c>
      <c r="S1139" s="124">
        <v>48</v>
      </c>
      <c r="T1139" s="68">
        <f t="shared" si="255"/>
        <v>0.83333333333333337</v>
      </c>
      <c r="U1139" s="124">
        <v>30</v>
      </c>
      <c r="V1139" s="284"/>
      <c r="W1139" s="124">
        <v>9</v>
      </c>
      <c r="X1139" s="124">
        <v>12</v>
      </c>
      <c r="Y1139" s="68">
        <f t="shared" si="256"/>
        <v>0.75</v>
      </c>
      <c r="Z1139" s="124">
        <v>0</v>
      </c>
      <c r="AA1139" s="284">
        <v>0.82906923076923067</v>
      </c>
    </row>
    <row r="1140" spans="9:27">
      <c r="I1140" s="57" t="str">
        <f t="shared" si="252"/>
        <v>Youth VillagesMSTNov-13</v>
      </c>
      <c r="J1140" s="76" t="str">
        <f t="shared" si="254"/>
        <v>Youth VillagesMST41579</v>
      </c>
      <c r="K1140" s="57" t="s">
        <v>353</v>
      </c>
      <c r="L1140" s="73">
        <v>41579</v>
      </c>
      <c r="M1140" s="124">
        <v>10</v>
      </c>
      <c r="N1140" s="124">
        <v>14</v>
      </c>
      <c r="O1140" s="68">
        <f t="shared" si="250"/>
        <v>0.7142857142857143</v>
      </c>
      <c r="P1140" s="124">
        <v>29</v>
      </c>
      <c r="Q1140" s="124">
        <v>34</v>
      </c>
      <c r="R1140" s="68">
        <f t="shared" si="251"/>
        <v>0.8529411764705882</v>
      </c>
      <c r="S1140" s="124">
        <v>40</v>
      </c>
      <c r="T1140" s="68">
        <f t="shared" si="255"/>
        <v>0.85</v>
      </c>
      <c r="U1140" s="124">
        <v>29</v>
      </c>
      <c r="V1140" s="284">
        <v>0.78498999999999997</v>
      </c>
      <c r="W1140" s="124">
        <v>8</v>
      </c>
      <c r="X1140" s="124">
        <v>11</v>
      </c>
      <c r="Y1140" s="68">
        <f t="shared" si="256"/>
        <v>0.72727272727272729</v>
      </c>
      <c r="Z1140" s="124"/>
      <c r="AA1140" s="284">
        <v>0.78498999999999997</v>
      </c>
    </row>
    <row r="1141" spans="9:27">
      <c r="I1141" s="57" t="str">
        <f>K1141&amp;"Nov-13"</f>
        <v>Youth VillagesMST-PSBNov-13</v>
      </c>
      <c r="J1141" s="76" t="str">
        <f t="shared" si="254"/>
        <v>Youth VillagesMST-PSB41579</v>
      </c>
      <c r="K1141" s="57" t="s">
        <v>354</v>
      </c>
      <c r="L1141" s="73">
        <v>41579</v>
      </c>
      <c r="M1141" s="124">
        <v>3</v>
      </c>
      <c r="N1141" s="124">
        <v>4</v>
      </c>
      <c r="O1141" s="68">
        <f t="shared" si="250"/>
        <v>0.75</v>
      </c>
      <c r="P1141" s="124">
        <v>1</v>
      </c>
      <c r="Q1141" s="124">
        <v>6</v>
      </c>
      <c r="R1141" s="68">
        <f t="shared" si="251"/>
        <v>0.16666666666666666</v>
      </c>
      <c r="S1141" s="124">
        <v>8</v>
      </c>
      <c r="T1141" s="68">
        <f t="shared" si="255"/>
        <v>0.75</v>
      </c>
      <c r="U1141" s="124">
        <v>1</v>
      </c>
      <c r="V1141" s="284">
        <v>0.97599999999999998</v>
      </c>
      <c r="W1141" s="124">
        <v>1</v>
      </c>
      <c r="X1141" s="124">
        <v>1</v>
      </c>
      <c r="Y1141" s="68">
        <f t="shared" si="256"/>
        <v>1</v>
      </c>
      <c r="Z1141" s="124">
        <v>0</v>
      </c>
      <c r="AA1141" s="284">
        <v>0.97599999999999998</v>
      </c>
    </row>
    <row r="1142" spans="9:27">
      <c r="I1142" s="57" t="str">
        <f t="shared" ref="I1142:I1196" si="257">K1142&amp;"Dec-13"</f>
        <v>Adoptions TogetherAllDec-13</v>
      </c>
      <c r="J1142" s="76" t="str">
        <f t="shared" si="254"/>
        <v>Adoptions TogetherAll41609</v>
      </c>
      <c r="K1142" s="57" t="s">
        <v>318</v>
      </c>
      <c r="L1142" s="73">
        <v>41609</v>
      </c>
      <c r="M1142" s="124">
        <v>2</v>
      </c>
      <c r="N1142" s="124">
        <v>3</v>
      </c>
      <c r="O1142" s="68">
        <f t="shared" si="250"/>
        <v>0.66666666666666663</v>
      </c>
      <c r="P1142" s="124"/>
      <c r="Q1142" s="124">
        <v>15</v>
      </c>
      <c r="R1142" s="68">
        <f t="shared" si="251"/>
        <v>0</v>
      </c>
      <c r="S1142" s="124">
        <v>15</v>
      </c>
      <c r="T1142" s="68">
        <f t="shared" si="255"/>
        <v>1</v>
      </c>
      <c r="U1142" s="124"/>
      <c r="V1142" s="284"/>
      <c r="W1142" s="124">
        <v>0</v>
      </c>
      <c r="X1142" s="124">
        <v>0</v>
      </c>
      <c r="Y1142" s="68" t="e">
        <f t="shared" si="256"/>
        <v>#DIV/0!</v>
      </c>
      <c r="Z1142" s="124"/>
      <c r="AA1142" s="284"/>
    </row>
    <row r="1143" spans="9:27">
      <c r="I1143" s="57" t="str">
        <f t="shared" si="257"/>
        <v>Adoptions TogetherCPP-FVDec-13</v>
      </c>
      <c r="J1143" s="76" t="str">
        <f t="shared" si="254"/>
        <v>Adoptions TogetherCPP-FV41609</v>
      </c>
      <c r="K1143" s="57" t="s">
        <v>317</v>
      </c>
      <c r="L1143" s="73">
        <v>41609</v>
      </c>
      <c r="M1143" s="124">
        <v>2</v>
      </c>
      <c r="N1143" s="124">
        <v>3</v>
      </c>
      <c r="O1143" s="68">
        <f t="shared" si="250"/>
        <v>0.66666666666666663</v>
      </c>
      <c r="P1143" s="124"/>
      <c r="Q1143" s="124">
        <v>15</v>
      </c>
      <c r="R1143" s="68">
        <f t="shared" si="251"/>
        <v>0</v>
      </c>
      <c r="S1143" s="124">
        <v>15</v>
      </c>
      <c r="T1143" s="68">
        <f t="shared" si="255"/>
        <v>1</v>
      </c>
      <c r="U1143" s="124"/>
      <c r="V1143" s="284"/>
      <c r="W1143" s="124">
        <v>0</v>
      </c>
      <c r="X1143" s="124">
        <v>0</v>
      </c>
      <c r="Y1143" s="68" t="e">
        <f t="shared" si="256"/>
        <v>#DIV/0!</v>
      </c>
      <c r="Z1143" s="124"/>
      <c r="AA1143" s="284"/>
    </row>
    <row r="1144" spans="9:27">
      <c r="I1144" s="57" t="str">
        <f t="shared" si="257"/>
        <v>All A-CRA ProvidersA-CRADec-13</v>
      </c>
      <c r="J1144" s="76" t="str">
        <f t="shared" si="254"/>
        <v>All A-CRA ProvidersA-CRA41609</v>
      </c>
      <c r="K1144" s="57" t="s">
        <v>379</v>
      </c>
      <c r="L1144" s="73">
        <v>41609</v>
      </c>
      <c r="M1144" s="258">
        <v>0</v>
      </c>
      <c r="N1144" s="258">
        <v>0</v>
      </c>
      <c r="O1144" s="68" t="e">
        <f t="shared" si="250"/>
        <v>#DIV/0!</v>
      </c>
      <c r="P1144" s="258">
        <v>0</v>
      </c>
      <c r="Q1144" s="258">
        <v>0</v>
      </c>
      <c r="R1144" s="68" t="e">
        <f t="shared" si="251"/>
        <v>#DIV/0!</v>
      </c>
      <c r="S1144" s="258">
        <v>0</v>
      </c>
      <c r="T1144" s="68" t="e">
        <f t="shared" si="255"/>
        <v>#DIV/0!</v>
      </c>
      <c r="U1144" s="258">
        <v>0</v>
      </c>
      <c r="V1144" s="284"/>
      <c r="W1144" s="258">
        <v>0</v>
      </c>
      <c r="X1144" s="258">
        <v>0</v>
      </c>
      <c r="Y1144" s="68" t="e">
        <f t="shared" si="256"/>
        <v>#DIV/0!</v>
      </c>
      <c r="Z1144" s="258">
        <v>0</v>
      </c>
      <c r="AA1144" s="284">
        <v>0</v>
      </c>
    </row>
    <row r="1145" spans="9:27">
      <c r="I1145" s="57" t="str">
        <f t="shared" si="257"/>
        <v>All CPP-FV ProvidersCPP-FVDec-13</v>
      </c>
      <c r="J1145" s="57" t="str">
        <f t="shared" si="254"/>
        <v>All CPP-FV ProvidersCPP-FV41609</v>
      </c>
      <c r="K1145" s="57" t="s">
        <v>373</v>
      </c>
      <c r="L1145" s="73">
        <v>41609</v>
      </c>
      <c r="M1145" s="258">
        <v>10</v>
      </c>
      <c r="N1145" s="258">
        <v>13</v>
      </c>
      <c r="O1145" s="68">
        <f t="shared" ref="O1145:O1208" si="258">M1145/N1145</f>
        <v>0.76923076923076927</v>
      </c>
      <c r="P1145" s="258">
        <v>0</v>
      </c>
      <c r="Q1145" s="258">
        <v>59</v>
      </c>
      <c r="R1145" s="68">
        <f t="shared" ref="R1145:R1208" si="259">P1145/Q1145</f>
        <v>0</v>
      </c>
      <c r="S1145" s="258">
        <v>59</v>
      </c>
      <c r="T1145" s="68">
        <f t="shared" si="255"/>
        <v>1</v>
      </c>
      <c r="U1145" s="258">
        <v>0</v>
      </c>
      <c r="V1145" s="284"/>
      <c r="W1145" s="258">
        <v>0</v>
      </c>
      <c r="X1145" s="258">
        <v>0</v>
      </c>
      <c r="Y1145" s="68" t="e">
        <f t="shared" si="256"/>
        <v>#DIV/0!</v>
      </c>
      <c r="Z1145" s="258">
        <v>0</v>
      </c>
      <c r="AA1145" s="284">
        <v>0</v>
      </c>
    </row>
    <row r="1146" spans="9:27">
      <c r="I1146" s="57" t="str">
        <f t="shared" si="257"/>
        <v>All FFT ProvidersFFTDec-13</v>
      </c>
      <c r="J1146" s="76" t="str">
        <f t="shared" si="254"/>
        <v>All FFT ProvidersFFT41609</v>
      </c>
      <c r="K1146" s="57" t="s">
        <v>372</v>
      </c>
      <c r="L1146" s="73">
        <v>41609</v>
      </c>
      <c r="M1146" s="258">
        <v>18</v>
      </c>
      <c r="N1146" s="258">
        <v>17</v>
      </c>
      <c r="O1146" s="68">
        <f t="shared" si="258"/>
        <v>1.0588235294117647</v>
      </c>
      <c r="P1146" s="258">
        <v>83</v>
      </c>
      <c r="Q1146" s="258">
        <v>154</v>
      </c>
      <c r="R1146" s="68">
        <f t="shared" si="259"/>
        <v>0.53896103896103897</v>
      </c>
      <c r="S1146" s="258">
        <v>149</v>
      </c>
      <c r="T1146" s="68">
        <f t="shared" si="255"/>
        <v>1.0335570469798658</v>
      </c>
      <c r="U1146" s="258">
        <v>64</v>
      </c>
      <c r="V1146" s="284">
        <v>0.95937500000000009</v>
      </c>
      <c r="W1146" s="258">
        <v>6</v>
      </c>
      <c r="X1146" s="258">
        <v>9</v>
      </c>
      <c r="Y1146" s="68">
        <f t="shared" si="256"/>
        <v>0.66666666666666663</v>
      </c>
      <c r="Z1146" s="258">
        <v>19</v>
      </c>
      <c r="AA1146" s="284">
        <v>0.95937500000000009</v>
      </c>
    </row>
    <row r="1147" spans="9:27">
      <c r="I1147" s="57" t="str">
        <f t="shared" si="257"/>
        <v>All MST ProvidersMSTDec-13</v>
      </c>
      <c r="J1147" s="76" t="str">
        <f t="shared" si="254"/>
        <v>All MST ProvidersMST41609</v>
      </c>
      <c r="K1147" s="57" t="s">
        <v>374</v>
      </c>
      <c r="L1147" s="73">
        <v>41609</v>
      </c>
      <c r="M1147" s="258">
        <v>10</v>
      </c>
      <c r="N1147" s="258">
        <v>14</v>
      </c>
      <c r="O1147" s="68">
        <f t="shared" si="258"/>
        <v>0.7142857142857143</v>
      </c>
      <c r="P1147" s="258">
        <v>29</v>
      </c>
      <c r="Q1147" s="258">
        <v>34</v>
      </c>
      <c r="R1147" s="68">
        <f t="shared" si="259"/>
        <v>0.8529411764705882</v>
      </c>
      <c r="S1147" s="258">
        <v>40</v>
      </c>
      <c r="T1147" s="68">
        <f t="shared" si="255"/>
        <v>0.85</v>
      </c>
      <c r="U1147" s="258">
        <v>27</v>
      </c>
      <c r="V1147" s="284">
        <v>0.79347999999999996</v>
      </c>
      <c r="W1147" s="258">
        <v>6</v>
      </c>
      <c r="X1147" s="258">
        <v>8</v>
      </c>
      <c r="Y1147" s="68">
        <f t="shared" si="256"/>
        <v>0.75</v>
      </c>
      <c r="Z1147" s="258">
        <v>2</v>
      </c>
      <c r="AA1147" s="284">
        <v>0.79347999999999996</v>
      </c>
    </row>
    <row r="1148" spans="9:27">
      <c r="I1148" s="57" t="str">
        <f t="shared" si="257"/>
        <v>All MST-PSB ProvidersMST-PSBDec-13</v>
      </c>
      <c r="J1148" s="76" t="str">
        <f t="shared" si="254"/>
        <v>All MST-PSB ProvidersMST-PSB41609</v>
      </c>
      <c r="K1148" s="57" t="s">
        <v>375</v>
      </c>
      <c r="L1148" s="73">
        <v>41609</v>
      </c>
      <c r="M1148" s="258">
        <v>3</v>
      </c>
      <c r="N1148" s="258">
        <v>5</v>
      </c>
      <c r="O1148" s="68">
        <f t="shared" si="258"/>
        <v>0.6</v>
      </c>
      <c r="P1148" s="258">
        <v>0</v>
      </c>
      <c r="Q1148" s="258">
        <v>6</v>
      </c>
      <c r="R1148" s="68">
        <f t="shared" si="259"/>
        <v>0</v>
      </c>
      <c r="S1148" s="258">
        <v>8</v>
      </c>
      <c r="T1148" s="68">
        <f t="shared" si="255"/>
        <v>0.75</v>
      </c>
      <c r="U1148" s="258">
        <v>0</v>
      </c>
      <c r="V1148" s="284">
        <v>0.98599999999999999</v>
      </c>
      <c r="W1148" s="258">
        <v>0</v>
      </c>
      <c r="X1148" s="258">
        <v>0</v>
      </c>
      <c r="Y1148" s="68" t="e">
        <f t="shared" si="256"/>
        <v>#DIV/0!</v>
      </c>
      <c r="Z1148" s="258">
        <v>0</v>
      </c>
      <c r="AA1148" s="284">
        <v>0.98599999999999999</v>
      </c>
    </row>
    <row r="1149" spans="9:27">
      <c r="I1149" s="57" t="str">
        <f t="shared" si="257"/>
        <v>All PCIT ProvidersPCITDec-13</v>
      </c>
      <c r="J1149" s="76" t="str">
        <f t="shared" si="254"/>
        <v>All PCIT ProvidersPCIT41609</v>
      </c>
      <c r="K1149" s="57" t="s">
        <v>376</v>
      </c>
      <c r="L1149" s="73">
        <v>41609</v>
      </c>
      <c r="M1149" s="258">
        <v>7</v>
      </c>
      <c r="N1149" s="258">
        <v>7</v>
      </c>
      <c r="O1149" s="68">
        <f t="shared" si="258"/>
        <v>1</v>
      </c>
      <c r="P1149" s="258">
        <v>17</v>
      </c>
      <c r="Q1149" s="258">
        <v>35</v>
      </c>
      <c r="R1149" s="68">
        <f t="shared" si="259"/>
        <v>0.48571428571428571</v>
      </c>
      <c r="S1149" s="258">
        <v>35</v>
      </c>
      <c r="T1149" s="68">
        <f t="shared" si="255"/>
        <v>1</v>
      </c>
      <c r="U1149" s="258">
        <v>17</v>
      </c>
      <c r="V1149" s="284"/>
      <c r="W1149" s="258">
        <v>0</v>
      </c>
      <c r="X1149" s="258">
        <v>0</v>
      </c>
      <c r="Y1149" s="68" t="e">
        <f t="shared" si="256"/>
        <v>#DIV/0!</v>
      </c>
      <c r="Z1149" s="258">
        <v>0</v>
      </c>
      <c r="AA1149" s="284">
        <v>0.625</v>
      </c>
    </row>
    <row r="1150" spans="9:27">
      <c r="I1150" s="57" t="str">
        <f t="shared" si="257"/>
        <v>All TF-CBT ProvidersTF-CBTDec-13</v>
      </c>
      <c r="J1150" s="76" t="str">
        <f t="shared" si="254"/>
        <v>All TF-CBT ProvidersTF-CBT41609</v>
      </c>
      <c r="K1150" s="57" t="s">
        <v>377</v>
      </c>
      <c r="L1150" s="73">
        <v>41609</v>
      </c>
      <c r="M1150" s="258">
        <v>20</v>
      </c>
      <c r="N1150" s="258">
        <v>23</v>
      </c>
      <c r="O1150" s="68">
        <f t="shared" si="258"/>
        <v>0.86956521739130432</v>
      </c>
      <c r="P1150" s="258">
        <v>36</v>
      </c>
      <c r="Q1150" s="258">
        <v>100</v>
      </c>
      <c r="R1150" s="68">
        <f t="shared" si="259"/>
        <v>0.36</v>
      </c>
      <c r="S1150" s="258">
        <v>115</v>
      </c>
      <c r="T1150" s="68">
        <f t="shared" si="255"/>
        <v>0.86956521739130432</v>
      </c>
      <c r="U1150" s="258">
        <v>37</v>
      </c>
      <c r="V1150" s="284"/>
      <c r="W1150" s="258">
        <v>3</v>
      </c>
      <c r="X1150" s="258">
        <v>4</v>
      </c>
      <c r="Y1150" s="68">
        <f t="shared" si="256"/>
        <v>0.75</v>
      </c>
      <c r="Z1150" s="258">
        <v>11</v>
      </c>
      <c r="AA1150" s="284">
        <v>0.41363636363636369</v>
      </c>
    </row>
    <row r="1151" spans="9:27">
      <c r="I1151" s="57" t="str">
        <f t="shared" si="257"/>
        <v>All TIP ProvidersTIPDec-13</v>
      </c>
      <c r="J1151" s="76" t="str">
        <f t="shared" si="254"/>
        <v>All TIP ProvidersTIP41609</v>
      </c>
      <c r="K1151" s="57" t="s">
        <v>378</v>
      </c>
      <c r="L1151" s="73">
        <v>41609</v>
      </c>
      <c r="M1151" s="258">
        <v>0</v>
      </c>
      <c r="N1151" s="258">
        <v>0</v>
      </c>
      <c r="O1151" s="68" t="e">
        <f t="shared" si="258"/>
        <v>#DIV/0!</v>
      </c>
      <c r="P1151" s="258">
        <v>0</v>
      </c>
      <c r="Q1151" s="258">
        <v>0</v>
      </c>
      <c r="R1151" s="68" t="e">
        <f t="shared" si="259"/>
        <v>#DIV/0!</v>
      </c>
      <c r="S1151" s="258">
        <v>0</v>
      </c>
      <c r="T1151" s="68" t="e">
        <f t="shared" si="255"/>
        <v>#DIV/0!</v>
      </c>
      <c r="U1151" s="124"/>
      <c r="V1151" s="284"/>
      <c r="W1151" s="258">
        <v>0</v>
      </c>
      <c r="X1151" s="258">
        <v>0</v>
      </c>
      <c r="Y1151" s="68" t="e">
        <f t="shared" si="256"/>
        <v>#DIV/0!</v>
      </c>
      <c r="Z1151" s="124"/>
      <c r="AA1151" s="284">
        <v>0</v>
      </c>
    </row>
    <row r="1152" spans="9:27">
      <c r="I1152" s="57" t="str">
        <f t="shared" si="257"/>
        <v>AllAllDec-13</v>
      </c>
      <c r="J1152" s="76" t="str">
        <f t="shared" si="254"/>
        <v>AllAll41609</v>
      </c>
      <c r="K1152" s="57" t="s">
        <v>367</v>
      </c>
      <c r="L1152" s="73">
        <v>41609</v>
      </c>
      <c r="M1152" s="124">
        <v>68</v>
      </c>
      <c r="N1152" s="124">
        <v>79</v>
      </c>
      <c r="O1152" s="68">
        <f t="shared" si="258"/>
        <v>0.86075949367088611</v>
      </c>
      <c r="P1152" s="124">
        <v>165</v>
      </c>
      <c r="Q1152" s="124">
        <v>388</v>
      </c>
      <c r="R1152" s="68">
        <f t="shared" si="259"/>
        <v>0.42525773195876287</v>
      </c>
      <c r="S1152" s="124">
        <v>406</v>
      </c>
      <c r="T1152" s="68">
        <f t="shared" si="255"/>
        <v>0.95566502463054193</v>
      </c>
      <c r="U1152" s="124">
        <v>145</v>
      </c>
      <c r="V1152" s="284"/>
      <c r="W1152" s="124">
        <v>15</v>
      </c>
      <c r="X1152" s="124">
        <v>21</v>
      </c>
      <c r="Y1152" s="68">
        <f t="shared" si="256"/>
        <v>0.7142857142857143</v>
      </c>
      <c r="Z1152" s="124">
        <v>32</v>
      </c>
      <c r="AA1152" s="284">
        <v>0.77782075757575753</v>
      </c>
    </row>
    <row r="1153" spans="9:27">
      <c r="I1153" s="57" t="str">
        <f t="shared" si="257"/>
        <v>Community ConnectionsAllDec-13</v>
      </c>
      <c r="J1153" s="204" t="str">
        <f t="shared" si="254"/>
        <v>Community ConnectionsAll41609</v>
      </c>
      <c r="K1153" s="57" t="s">
        <v>319</v>
      </c>
      <c r="L1153" s="73">
        <v>41609</v>
      </c>
      <c r="M1153" s="124">
        <v>11</v>
      </c>
      <c r="N1153" s="124">
        <v>11</v>
      </c>
      <c r="O1153" s="68">
        <f t="shared" si="258"/>
        <v>1</v>
      </c>
      <c r="P1153" s="124">
        <v>22</v>
      </c>
      <c r="Q1153" s="124">
        <v>75</v>
      </c>
      <c r="R1153" s="68">
        <f t="shared" si="259"/>
        <v>0.29333333333333333</v>
      </c>
      <c r="S1153" s="124">
        <v>75</v>
      </c>
      <c r="T1153" s="68">
        <f t="shared" si="255"/>
        <v>1</v>
      </c>
      <c r="U1153" s="124">
        <v>21</v>
      </c>
      <c r="V1153" s="284"/>
      <c r="W1153" s="124">
        <v>0</v>
      </c>
      <c r="X1153" s="124">
        <v>0</v>
      </c>
      <c r="Y1153" s="68" t="e">
        <f t="shared" si="256"/>
        <v>#DIV/0!</v>
      </c>
      <c r="Z1153" s="124">
        <v>1</v>
      </c>
      <c r="AA1153" s="284">
        <v>0.95316804407713496</v>
      </c>
    </row>
    <row r="1154" spans="9:27">
      <c r="I1154" s="57" t="str">
        <f t="shared" si="257"/>
        <v>Community ConnectionsFFTDec-13</v>
      </c>
      <c r="J1154" s="204" t="str">
        <f t="shared" si="254"/>
        <v>Community ConnectionsFFT41609</v>
      </c>
      <c r="K1154" s="57" t="s">
        <v>321</v>
      </c>
      <c r="L1154" s="73">
        <v>41609</v>
      </c>
      <c r="M1154" s="124">
        <v>4</v>
      </c>
      <c r="N1154" s="124">
        <v>4</v>
      </c>
      <c r="O1154" s="68">
        <f t="shared" si="258"/>
        <v>1</v>
      </c>
      <c r="P1154" s="261">
        <v>11</v>
      </c>
      <c r="Q1154" s="124">
        <v>40</v>
      </c>
      <c r="R1154" s="68">
        <f t="shared" si="259"/>
        <v>0.27500000000000002</v>
      </c>
      <c r="S1154" s="124">
        <v>40</v>
      </c>
      <c r="T1154" s="68">
        <f t="shared" si="255"/>
        <v>1</v>
      </c>
      <c r="U1154" s="124">
        <v>11</v>
      </c>
      <c r="V1154" s="284">
        <v>1.25</v>
      </c>
      <c r="W1154" s="124">
        <v>0</v>
      </c>
      <c r="X1154" s="124">
        <v>0</v>
      </c>
      <c r="Y1154" s="68" t="e">
        <f t="shared" si="256"/>
        <v>#DIV/0!</v>
      </c>
      <c r="Z1154" s="124">
        <v>0</v>
      </c>
      <c r="AA1154" s="284">
        <v>1.25</v>
      </c>
    </row>
    <row r="1155" spans="9:27">
      <c r="I1155" s="57" t="str">
        <f t="shared" si="257"/>
        <v>Community ConnectionsTF-CBTDec-13</v>
      </c>
      <c r="J1155" s="204" t="str">
        <f t="shared" si="254"/>
        <v>Community ConnectionsTF-CBT41609</v>
      </c>
      <c r="K1155" s="57" t="s">
        <v>320</v>
      </c>
      <c r="L1155" s="73">
        <v>41609</v>
      </c>
      <c r="M1155" s="124">
        <v>7</v>
      </c>
      <c r="N1155" s="124">
        <v>7</v>
      </c>
      <c r="O1155" s="68">
        <f t="shared" si="258"/>
        <v>1</v>
      </c>
      <c r="P1155" s="261">
        <v>11</v>
      </c>
      <c r="Q1155" s="124">
        <v>35</v>
      </c>
      <c r="R1155" s="68">
        <f t="shared" si="259"/>
        <v>0.31428571428571428</v>
      </c>
      <c r="S1155" s="124">
        <v>35</v>
      </c>
      <c r="T1155" s="68">
        <f t="shared" si="255"/>
        <v>1</v>
      </c>
      <c r="U1155" s="124">
        <v>10</v>
      </c>
      <c r="V1155" s="284"/>
      <c r="W1155" s="124">
        <v>0</v>
      </c>
      <c r="X1155" s="124">
        <v>0</v>
      </c>
      <c r="Y1155" s="68">
        <v>0</v>
      </c>
      <c r="Z1155" s="124">
        <v>1</v>
      </c>
      <c r="AA1155" s="284">
        <v>0.54545454545454541</v>
      </c>
    </row>
    <row r="1156" spans="9:27">
      <c r="I1156" s="57" t="str">
        <f t="shared" si="257"/>
        <v>Community ConnectionsTIPDec-13</v>
      </c>
      <c r="J1156" s="204" t="str">
        <f t="shared" si="254"/>
        <v>Community ConnectionsTIP41609</v>
      </c>
      <c r="K1156" s="57" t="s">
        <v>322</v>
      </c>
      <c r="L1156" s="73">
        <v>41609</v>
      </c>
      <c r="M1156" s="124"/>
      <c r="N1156" s="124"/>
      <c r="O1156" s="68" t="e">
        <f t="shared" si="258"/>
        <v>#DIV/0!</v>
      </c>
      <c r="P1156" s="124"/>
      <c r="Q1156" s="124"/>
      <c r="R1156" s="68" t="e">
        <f t="shared" si="259"/>
        <v>#DIV/0!</v>
      </c>
      <c r="S1156" s="124"/>
      <c r="T1156" s="68" t="e">
        <f t="shared" si="255"/>
        <v>#DIV/0!</v>
      </c>
      <c r="U1156" s="124"/>
      <c r="V1156" s="284"/>
      <c r="W1156" s="124"/>
      <c r="X1156" s="124"/>
      <c r="Y1156" s="68" t="e">
        <f t="shared" ref="Y1156:Y1187" si="260">W1156/X1156</f>
        <v>#DIV/0!</v>
      </c>
      <c r="Z1156" s="124"/>
      <c r="AA1156" s="284"/>
    </row>
    <row r="1157" spans="9:27">
      <c r="I1157" s="57" t="str">
        <f t="shared" si="257"/>
        <v>Federal CityA-CRADec-13</v>
      </c>
      <c r="J1157" s="76" t="str">
        <f t="shared" si="254"/>
        <v>Federal CityA-CRA41609</v>
      </c>
      <c r="K1157" s="57" t="s">
        <v>360</v>
      </c>
      <c r="L1157" s="73">
        <v>41609</v>
      </c>
      <c r="M1157" s="124"/>
      <c r="N1157" s="124"/>
      <c r="O1157" s="68" t="e">
        <f t="shared" si="258"/>
        <v>#DIV/0!</v>
      </c>
      <c r="P1157" s="124"/>
      <c r="Q1157" s="124"/>
      <c r="R1157" s="68" t="e">
        <f t="shared" si="259"/>
        <v>#DIV/0!</v>
      </c>
      <c r="S1157" s="124"/>
      <c r="T1157" s="68" t="e">
        <f t="shared" si="255"/>
        <v>#DIV/0!</v>
      </c>
      <c r="U1157" s="124"/>
      <c r="V1157" s="284"/>
      <c r="W1157" s="124"/>
      <c r="X1157" s="124"/>
      <c r="Y1157" s="68" t="e">
        <f t="shared" si="260"/>
        <v>#DIV/0!</v>
      </c>
      <c r="Z1157" s="124"/>
      <c r="AA1157" s="284"/>
    </row>
    <row r="1158" spans="9:27">
      <c r="I1158" s="57" t="str">
        <f t="shared" si="257"/>
        <v>Federal CityAllDec-13</v>
      </c>
      <c r="J1158" s="76" t="str">
        <f t="shared" si="254"/>
        <v>Federal CityAll41609</v>
      </c>
      <c r="K1158" s="57" t="s">
        <v>359</v>
      </c>
      <c r="L1158" s="73">
        <v>41609</v>
      </c>
      <c r="M1158" s="124"/>
      <c r="N1158" s="124"/>
      <c r="O1158" s="68" t="e">
        <f t="shared" si="258"/>
        <v>#DIV/0!</v>
      </c>
      <c r="P1158" s="124"/>
      <c r="Q1158" s="124"/>
      <c r="R1158" s="68" t="e">
        <f t="shared" si="259"/>
        <v>#DIV/0!</v>
      </c>
      <c r="S1158" s="124"/>
      <c r="T1158" s="68" t="e">
        <f t="shared" si="255"/>
        <v>#DIV/0!</v>
      </c>
      <c r="U1158" s="124"/>
      <c r="V1158" s="284"/>
      <c r="W1158" s="124"/>
      <c r="X1158" s="124"/>
      <c r="Y1158" s="68" t="e">
        <f t="shared" si="260"/>
        <v>#DIV/0!</v>
      </c>
      <c r="Z1158" s="124"/>
      <c r="AA1158" s="284"/>
    </row>
    <row r="1159" spans="9:27">
      <c r="I1159" s="57" t="str">
        <f t="shared" si="257"/>
        <v>First Home CareAllDec-13</v>
      </c>
      <c r="J1159" s="76" t="str">
        <f t="shared" si="254"/>
        <v>First Home CareAll41609</v>
      </c>
      <c r="K1159" s="57" t="s">
        <v>323</v>
      </c>
      <c r="L1159" s="73">
        <v>41609</v>
      </c>
      <c r="M1159" s="124">
        <v>10</v>
      </c>
      <c r="N1159" s="124">
        <v>10</v>
      </c>
      <c r="O1159" s="68">
        <f t="shared" si="258"/>
        <v>1</v>
      </c>
      <c r="P1159" s="124">
        <v>55</v>
      </c>
      <c r="Q1159" s="124">
        <v>70</v>
      </c>
      <c r="R1159" s="68">
        <f t="shared" si="259"/>
        <v>0.7857142857142857</v>
      </c>
      <c r="S1159" s="124">
        <v>70</v>
      </c>
      <c r="T1159" s="68">
        <f t="shared" si="255"/>
        <v>1</v>
      </c>
      <c r="U1159" s="124">
        <v>39</v>
      </c>
      <c r="V1159" s="284"/>
      <c r="W1159" s="124">
        <v>5</v>
      </c>
      <c r="X1159" s="124">
        <v>7</v>
      </c>
      <c r="Y1159" s="68">
        <f t="shared" si="260"/>
        <v>0.7142857142857143</v>
      </c>
      <c r="Z1159" s="124">
        <v>16</v>
      </c>
      <c r="AA1159" s="284">
        <v>0.96969696969696972</v>
      </c>
    </row>
    <row r="1160" spans="9:27">
      <c r="I1160" s="57" t="str">
        <f t="shared" si="257"/>
        <v>First Home CareFFTDec-13</v>
      </c>
      <c r="J1160" s="76" t="str">
        <f t="shared" si="254"/>
        <v>First Home CareFFT41609</v>
      </c>
      <c r="K1160" s="57" t="s">
        <v>325</v>
      </c>
      <c r="L1160" s="73">
        <v>41609</v>
      </c>
      <c r="M1160" s="124">
        <v>5</v>
      </c>
      <c r="N1160" s="124">
        <v>5</v>
      </c>
      <c r="O1160" s="68">
        <f t="shared" si="258"/>
        <v>1</v>
      </c>
      <c r="P1160" s="261">
        <v>33</v>
      </c>
      <c r="Q1160" s="124">
        <v>45</v>
      </c>
      <c r="R1160" s="68">
        <f t="shared" si="259"/>
        <v>0.73333333333333328</v>
      </c>
      <c r="S1160" s="124">
        <v>45</v>
      </c>
      <c r="T1160" s="68">
        <f t="shared" si="255"/>
        <v>1</v>
      </c>
      <c r="U1160" s="258">
        <v>25</v>
      </c>
      <c r="V1160" s="284">
        <v>0.875</v>
      </c>
      <c r="W1160" s="124">
        <v>3</v>
      </c>
      <c r="X1160" s="124">
        <v>4</v>
      </c>
      <c r="Y1160" s="68">
        <f t="shared" si="260"/>
        <v>0.75</v>
      </c>
      <c r="Z1160" s="124">
        <v>8</v>
      </c>
      <c r="AA1160" s="284">
        <v>0.875</v>
      </c>
    </row>
    <row r="1161" spans="9:27">
      <c r="I1161" s="57" t="str">
        <f t="shared" si="257"/>
        <v>First Home CareTF-CBTDec-13</v>
      </c>
      <c r="J1161" s="76" t="str">
        <f t="shared" si="254"/>
        <v>First Home CareTF-CBT41609</v>
      </c>
      <c r="K1161" s="57" t="s">
        <v>324</v>
      </c>
      <c r="L1161" s="73">
        <v>41609</v>
      </c>
      <c r="M1161" s="124">
        <v>5</v>
      </c>
      <c r="N1161" s="124">
        <v>5</v>
      </c>
      <c r="O1161" s="68">
        <f t="shared" si="258"/>
        <v>1</v>
      </c>
      <c r="P1161" s="124">
        <v>22</v>
      </c>
      <c r="Q1161" s="124">
        <v>25</v>
      </c>
      <c r="R1161" s="68">
        <f t="shared" si="259"/>
        <v>0.88</v>
      </c>
      <c r="S1161" s="124">
        <v>25</v>
      </c>
      <c r="T1161" s="68">
        <f t="shared" si="255"/>
        <v>1</v>
      </c>
      <c r="U1161" s="124">
        <v>14</v>
      </c>
      <c r="V1161" s="284"/>
      <c r="W1161" s="124">
        <v>2</v>
      </c>
      <c r="X1161" s="124">
        <v>3</v>
      </c>
      <c r="Y1161" s="68">
        <f t="shared" si="260"/>
        <v>0.66666666666666663</v>
      </c>
      <c r="Z1161" s="124">
        <v>8</v>
      </c>
      <c r="AA1161" s="284">
        <v>0.77272727272727271</v>
      </c>
    </row>
    <row r="1162" spans="9:27">
      <c r="I1162" s="57" t="str">
        <f t="shared" si="257"/>
        <v>First Home CareTIPDec-13</v>
      </c>
      <c r="J1162" s="76" t="str">
        <f t="shared" si="254"/>
        <v>First Home CareTIP41609</v>
      </c>
      <c r="K1162" s="57" t="s">
        <v>330</v>
      </c>
      <c r="L1162" s="73">
        <v>41609</v>
      </c>
      <c r="M1162" s="124"/>
      <c r="N1162" s="124"/>
      <c r="O1162" s="68" t="e">
        <f t="shared" si="258"/>
        <v>#DIV/0!</v>
      </c>
      <c r="P1162" s="261"/>
      <c r="Q1162" s="124"/>
      <c r="R1162" s="68" t="e">
        <f t="shared" si="259"/>
        <v>#DIV/0!</v>
      </c>
      <c r="S1162" s="124"/>
      <c r="T1162" s="68" t="e">
        <f t="shared" si="255"/>
        <v>#DIV/0!</v>
      </c>
      <c r="U1162" s="258"/>
      <c r="V1162" s="284"/>
      <c r="W1162" s="124"/>
      <c r="X1162" s="124"/>
      <c r="Y1162" s="68" t="e">
        <f t="shared" si="260"/>
        <v>#DIV/0!</v>
      </c>
      <c r="Z1162" s="124"/>
      <c r="AA1162" s="284"/>
    </row>
    <row r="1163" spans="9:27">
      <c r="I1163" s="57" t="str">
        <f t="shared" si="257"/>
        <v>FPSAllDec-13</v>
      </c>
      <c r="J1163" s="76" t="str">
        <f t="shared" si="254"/>
        <v>FPSAll41609</v>
      </c>
      <c r="K1163" s="57" t="s">
        <v>355</v>
      </c>
      <c r="L1163" s="73">
        <v>41609</v>
      </c>
      <c r="M1163" s="124"/>
      <c r="N1163" s="124"/>
      <c r="O1163" s="68" t="e">
        <f t="shared" si="258"/>
        <v>#DIV/0!</v>
      </c>
      <c r="P1163" s="124"/>
      <c r="Q1163" s="124"/>
      <c r="R1163" s="68" t="e">
        <f t="shared" si="259"/>
        <v>#DIV/0!</v>
      </c>
      <c r="S1163" s="124"/>
      <c r="T1163" s="68" t="e">
        <f t="shared" si="255"/>
        <v>#DIV/0!</v>
      </c>
      <c r="U1163" s="124"/>
      <c r="V1163" s="284"/>
      <c r="W1163" s="124"/>
      <c r="X1163" s="124"/>
      <c r="Y1163" s="68" t="e">
        <f t="shared" si="260"/>
        <v>#DIV/0!</v>
      </c>
      <c r="Z1163" s="124"/>
      <c r="AA1163" s="284"/>
    </row>
    <row r="1164" spans="9:27">
      <c r="I1164" s="57" t="str">
        <f t="shared" si="257"/>
        <v>FPSTIPDec-13</v>
      </c>
      <c r="J1164" s="76" t="str">
        <f t="shared" si="254"/>
        <v>FPSTIP41609</v>
      </c>
      <c r="K1164" s="57" t="s">
        <v>356</v>
      </c>
      <c r="L1164" s="73">
        <v>41609</v>
      </c>
      <c r="M1164" s="124"/>
      <c r="N1164" s="124"/>
      <c r="O1164" s="68" t="e">
        <f t="shared" si="258"/>
        <v>#DIV/0!</v>
      </c>
      <c r="P1164" s="124"/>
      <c r="Q1164" s="124"/>
      <c r="R1164" s="68" t="e">
        <f t="shared" si="259"/>
        <v>#DIV/0!</v>
      </c>
      <c r="S1164" s="124"/>
      <c r="T1164" s="68" t="e">
        <f t="shared" si="255"/>
        <v>#DIV/0!</v>
      </c>
      <c r="U1164" s="124"/>
      <c r="V1164" s="284"/>
      <c r="W1164" s="124"/>
      <c r="X1164" s="124"/>
      <c r="Y1164" s="68" t="e">
        <f t="shared" si="260"/>
        <v>#DIV/0!</v>
      </c>
      <c r="Z1164" s="124"/>
      <c r="AA1164" s="284"/>
    </row>
    <row r="1165" spans="9:27">
      <c r="I1165" s="57" t="str">
        <f t="shared" si="257"/>
        <v>HillcrestA-CRADec-13</v>
      </c>
      <c r="J1165" s="76" t="str">
        <f t="shared" si="254"/>
        <v>HillcrestA-CRA41609</v>
      </c>
      <c r="K1165" s="57" t="s">
        <v>336</v>
      </c>
      <c r="L1165" s="73">
        <v>41609</v>
      </c>
      <c r="M1165" s="124"/>
      <c r="N1165" s="124"/>
      <c r="O1165" s="68" t="e">
        <f t="shared" si="258"/>
        <v>#DIV/0!</v>
      </c>
      <c r="P1165" s="124"/>
      <c r="Q1165" s="124"/>
      <c r="R1165" s="68" t="e">
        <f t="shared" si="259"/>
        <v>#DIV/0!</v>
      </c>
      <c r="S1165" s="124"/>
      <c r="T1165" s="68" t="e">
        <f t="shared" si="255"/>
        <v>#DIV/0!</v>
      </c>
      <c r="U1165" s="124">
        <v>0</v>
      </c>
      <c r="V1165" s="284"/>
      <c r="W1165" s="124"/>
      <c r="X1165" s="124"/>
      <c r="Y1165" s="68" t="e">
        <f t="shared" si="260"/>
        <v>#DIV/0!</v>
      </c>
      <c r="Z1165" s="124"/>
      <c r="AA1165" s="284"/>
    </row>
    <row r="1166" spans="9:27">
      <c r="I1166" s="57" t="str">
        <f t="shared" si="257"/>
        <v>HillcrestAllDec-13</v>
      </c>
      <c r="J1166" s="76" t="str">
        <f t="shared" si="254"/>
        <v>HillcrestAll41609</v>
      </c>
      <c r="K1166" s="57" t="s">
        <v>331</v>
      </c>
      <c r="L1166" s="73">
        <v>41609</v>
      </c>
      <c r="M1166" s="124">
        <v>7</v>
      </c>
      <c r="N1166" s="124">
        <v>9</v>
      </c>
      <c r="O1166" s="68">
        <f t="shared" si="258"/>
        <v>0.77777777777777779</v>
      </c>
      <c r="P1166" s="124">
        <v>21</v>
      </c>
      <c r="Q1166" s="124">
        <v>50</v>
      </c>
      <c r="R1166" s="68">
        <f t="shared" si="259"/>
        <v>0.42</v>
      </c>
      <c r="S1166" s="124">
        <v>60</v>
      </c>
      <c r="T1166" s="68">
        <f t="shared" si="255"/>
        <v>0.83333333333333337</v>
      </c>
      <c r="U1166" s="124">
        <v>17</v>
      </c>
      <c r="V1166" s="284"/>
      <c r="W1166" s="124">
        <v>3</v>
      </c>
      <c r="X1166" s="124">
        <v>4</v>
      </c>
      <c r="Y1166" s="68">
        <f t="shared" si="260"/>
        <v>0.75</v>
      </c>
      <c r="Z1166" s="124">
        <v>4</v>
      </c>
      <c r="AA1166" s="284">
        <v>1.0119047619047621</v>
      </c>
    </row>
    <row r="1167" spans="9:27">
      <c r="I1167" s="57" t="str">
        <f t="shared" si="257"/>
        <v>HillcrestCPP-FVDec-13</v>
      </c>
      <c r="J1167" s="76" t="str">
        <f t="shared" si="254"/>
        <v>HillcrestCPP-FV41609</v>
      </c>
      <c r="K1167" s="57" t="s">
        <v>334</v>
      </c>
      <c r="L1167" s="73">
        <v>41609</v>
      </c>
      <c r="M1167" s="124"/>
      <c r="N1167" s="124"/>
      <c r="O1167" s="68" t="e">
        <f t="shared" si="258"/>
        <v>#DIV/0!</v>
      </c>
      <c r="P1167" s="124"/>
      <c r="Q1167" s="124"/>
      <c r="R1167" s="68" t="e">
        <f t="shared" si="259"/>
        <v>#DIV/0!</v>
      </c>
      <c r="S1167" s="124"/>
      <c r="T1167" s="68" t="e">
        <f t="shared" si="255"/>
        <v>#DIV/0!</v>
      </c>
      <c r="U1167" s="124"/>
      <c r="V1167" s="284"/>
      <c r="W1167" s="124">
        <v>0</v>
      </c>
      <c r="X1167" s="124">
        <v>0</v>
      </c>
      <c r="Y1167" s="68" t="e">
        <f t="shared" si="260"/>
        <v>#DIV/0!</v>
      </c>
      <c r="Z1167" s="124"/>
      <c r="AA1167" s="284"/>
    </row>
    <row r="1168" spans="9:27">
      <c r="I1168" s="57" t="str">
        <f t="shared" si="257"/>
        <v>HillcrestFFTDec-13</v>
      </c>
      <c r="J1168" s="76" t="str">
        <f t="shared" si="254"/>
        <v>HillcrestFFT41609</v>
      </c>
      <c r="K1168" s="57" t="s">
        <v>335</v>
      </c>
      <c r="L1168" s="73">
        <v>41609</v>
      </c>
      <c r="M1168" s="124">
        <v>5</v>
      </c>
      <c r="N1168" s="124">
        <v>4</v>
      </c>
      <c r="O1168" s="68">
        <f t="shared" si="258"/>
        <v>1.25</v>
      </c>
      <c r="P1168" s="124">
        <v>21</v>
      </c>
      <c r="Q1168" s="124">
        <v>40</v>
      </c>
      <c r="R1168" s="68">
        <f t="shared" si="259"/>
        <v>0.52500000000000002</v>
      </c>
      <c r="S1168" s="124">
        <v>35</v>
      </c>
      <c r="T1168" s="68">
        <f t="shared" si="255"/>
        <v>1.1428571428571428</v>
      </c>
      <c r="U1168" s="124">
        <v>17</v>
      </c>
      <c r="V1168" s="284">
        <v>1.0625</v>
      </c>
      <c r="W1168" s="124">
        <v>3</v>
      </c>
      <c r="X1168" s="124">
        <v>4</v>
      </c>
      <c r="Y1168" s="68">
        <f t="shared" si="260"/>
        <v>0.75</v>
      </c>
      <c r="Z1168" s="124">
        <v>4</v>
      </c>
      <c r="AA1168" s="284">
        <v>1.0625</v>
      </c>
    </row>
    <row r="1169" spans="9:27">
      <c r="I1169" s="57" t="str">
        <f t="shared" si="257"/>
        <v>HillcrestTF-CBTDec-13</v>
      </c>
      <c r="J1169" s="76" t="str">
        <f t="shared" si="254"/>
        <v>HillcrestTF-CBT41609</v>
      </c>
      <c r="K1169" s="57" t="s">
        <v>332</v>
      </c>
      <c r="L1169" s="73">
        <v>41609</v>
      </c>
      <c r="M1169" s="124">
        <v>2</v>
      </c>
      <c r="N1169" s="124">
        <v>5</v>
      </c>
      <c r="O1169" s="68">
        <f t="shared" si="258"/>
        <v>0.4</v>
      </c>
      <c r="P1169" s="124"/>
      <c r="Q1169" s="124">
        <v>10</v>
      </c>
      <c r="R1169" s="68">
        <f t="shared" si="259"/>
        <v>0</v>
      </c>
      <c r="S1169" s="124">
        <v>25</v>
      </c>
      <c r="T1169" s="68">
        <f t="shared" si="255"/>
        <v>0.4</v>
      </c>
      <c r="U1169" s="124"/>
      <c r="V1169" s="284"/>
      <c r="W1169" s="124">
        <v>0</v>
      </c>
      <c r="X1169" s="124">
        <v>0</v>
      </c>
      <c r="Y1169" s="68" t="e">
        <f t="shared" si="260"/>
        <v>#DIV/0!</v>
      </c>
      <c r="Z1169" s="124"/>
      <c r="AA1169" s="284"/>
    </row>
    <row r="1170" spans="9:27">
      <c r="I1170" s="57" t="str">
        <f t="shared" si="257"/>
        <v>LAYCA-CRADec-13</v>
      </c>
      <c r="J1170" s="76" t="str">
        <f t="shared" si="254"/>
        <v>LAYCA-CRA41609</v>
      </c>
      <c r="K1170" s="57" t="s">
        <v>339</v>
      </c>
      <c r="L1170" s="73">
        <v>41609</v>
      </c>
      <c r="M1170" s="124"/>
      <c r="N1170" s="124"/>
      <c r="O1170" s="68" t="e">
        <f t="shared" si="258"/>
        <v>#DIV/0!</v>
      </c>
      <c r="P1170" s="124"/>
      <c r="Q1170" s="124"/>
      <c r="R1170" s="68" t="e">
        <f t="shared" si="259"/>
        <v>#DIV/0!</v>
      </c>
      <c r="S1170" s="124"/>
      <c r="T1170" s="68" t="e">
        <f t="shared" si="255"/>
        <v>#DIV/0!</v>
      </c>
      <c r="U1170" s="124"/>
      <c r="V1170" s="284"/>
      <c r="W1170" s="124">
        <v>0</v>
      </c>
      <c r="X1170" s="124">
        <v>0</v>
      </c>
      <c r="Y1170" s="68" t="e">
        <f t="shared" si="260"/>
        <v>#DIV/0!</v>
      </c>
      <c r="Z1170" s="124"/>
      <c r="AA1170" s="284"/>
    </row>
    <row r="1171" spans="9:27">
      <c r="I1171" s="57" t="str">
        <f t="shared" si="257"/>
        <v>LAYCAllDec-13</v>
      </c>
      <c r="J1171" s="76" t="str">
        <f t="shared" si="254"/>
        <v>LAYCAll41609</v>
      </c>
      <c r="K1171" s="57" t="s">
        <v>337</v>
      </c>
      <c r="L1171" s="73">
        <v>41609</v>
      </c>
      <c r="M1171" s="124">
        <v>2</v>
      </c>
      <c r="N1171" s="124">
        <v>4</v>
      </c>
      <c r="O1171" s="68">
        <f t="shared" si="258"/>
        <v>0.5</v>
      </c>
      <c r="P1171" s="124">
        <v>0</v>
      </c>
      <c r="Q1171" s="124">
        <v>7</v>
      </c>
      <c r="R1171" s="68">
        <f t="shared" si="259"/>
        <v>0</v>
      </c>
      <c r="S1171" s="124">
        <v>17</v>
      </c>
      <c r="T1171" s="68">
        <f t="shared" si="255"/>
        <v>0.41176470588235292</v>
      </c>
      <c r="U1171" s="124">
        <v>0</v>
      </c>
      <c r="V1171" s="284"/>
      <c r="W1171" s="124">
        <v>0</v>
      </c>
      <c r="X1171" s="124">
        <v>0</v>
      </c>
      <c r="Y1171" s="68" t="e">
        <f t="shared" si="260"/>
        <v>#DIV/0!</v>
      </c>
      <c r="Z1171" s="124">
        <v>0</v>
      </c>
      <c r="AA1171" s="284"/>
    </row>
    <row r="1172" spans="9:27">
      <c r="I1172" s="57" t="str">
        <f t="shared" si="257"/>
        <v>LAYCCPPDec-13</v>
      </c>
      <c r="J1172" s="76" t="str">
        <f t="shared" si="254"/>
        <v>LAYCCPP41609</v>
      </c>
      <c r="K1172" s="57" t="s">
        <v>338</v>
      </c>
      <c r="L1172" s="73">
        <v>41609</v>
      </c>
      <c r="M1172" s="124">
        <v>2</v>
      </c>
      <c r="N1172" s="124">
        <v>4</v>
      </c>
      <c r="O1172" s="68">
        <f t="shared" si="258"/>
        <v>0.5</v>
      </c>
      <c r="P1172" s="124"/>
      <c r="Q1172" s="124">
        <v>7</v>
      </c>
      <c r="R1172" s="68">
        <f t="shared" si="259"/>
        <v>0</v>
      </c>
      <c r="S1172" s="124">
        <v>17</v>
      </c>
      <c r="T1172" s="68">
        <f t="shared" si="255"/>
        <v>0.41176470588235292</v>
      </c>
      <c r="U1172" s="124"/>
      <c r="V1172" s="284"/>
      <c r="W1172" s="124">
        <v>0</v>
      </c>
      <c r="X1172" s="124">
        <v>0</v>
      </c>
      <c r="Y1172" s="68" t="e">
        <f t="shared" si="260"/>
        <v>#DIV/0!</v>
      </c>
      <c r="Z1172" s="124"/>
      <c r="AA1172" s="284"/>
    </row>
    <row r="1173" spans="9:27">
      <c r="I1173" s="57" t="str">
        <f t="shared" si="257"/>
        <v>LESAllDec-13</v>
      </c>
      <c r="J1173" s="76" t="str">
        <f t="shared" si="254"/>
        <v>LESAll41609</v>
      </c>
      <c r="K1173" s="57" t="s">
        <v>357</v>
      </c>
      <c r="L1173" s="73">
        <v>41609</v>
      </c>
      <c r="M1173" s="124"/>
      <c r="N1173" s="124"/>
      <c r="O1173" s="68" t="e">
        <f t="shared" si="258"/>
        <v>#DIV/0!</v>
      </c>
      <c r="P1173" s="124"/>
      <c r="Q1173" s="124"/>
      <c r="R1173" s="68" t="e">
        <f t="shared" si="259"/>
        <v>#DIV/0!</v>
      </c>
      <c r="S1173" s="124"/>
      <c r="T1173" s="68" t="e">
        <f t="shared" si="255"/>
        <v>#DIV/0!</v>
      </c>
      <c r="U1173" s="124"/>
      <c r="V1173" s="284"/>
      <c r="W1173" s="124"/>
      <c r="X1173" s="124"/>
      <c r="Y1173" s="68" t="e">
        <f t="shared" si="260"/>
        <v>#DIV/0!</v>
      </c>
      <c r="Z1173" s="124"/>
      <c r="AA1173" s="284"/>
    </row>
    <row r="1174" spans="9:27">
      <c r="I1174" s="57" t="str">
        <f t="shared" si="257"/>
        <v>LESTIPDec-13</v>
      </c>
      <c r="J1174" s="76" t="str">
        <f t="shared" ref="J1174:J1237" si="261">K1174&amp;L1174</f>
        <v>LESTIP41609</v>
      </c>
      <c r="K1174" s="57" t="s">
        <v>358</v>
      </c>
      <c r="L1174" s="73">
        <v>41609</v>
      </c>
      <c r="M1174" s="124"/>
      <c r="N1174" s="124"/>
      <c r="O1174" s="68" t="e">
        <f t="shared" si="258"/>
        <v>#DIV/0!</v>
      </c>
      <c r="P1174" s="124"/>
      <c r="Q1174" s="124"/>
      <c r="R1174" s="68" t="e">
        <f t="shared" si="259"/>
        <v>#DIV/0!</v>
      </c>
      <c r="S1174" s="124"/>
      <c r="T1174" s="68" t="e">
        <f t="shared" si="255"/>
        <v>#DIV/0!</v>
      </c>
      <c r="U1174" s="124"/>
      <c r="V1174" s="284"/>
      <c r="W1174" s="124"/>
      <c r="X1174" s="124"/>
      <c r="Y1174" s="68" t="e">
        <f t="shared" si="260"/>
        <v>#DIV/0!</v>
      </c>
      <c r="Z1174" s="124"/>
      <c r="AA1174" s="284"/>
    </row>
    <row r="1175" spans="9:27">
      <c r="I1175" s="57" t="str">
        <f t="shared" si="257"/>
        <v>Marys CenterAllDec-13</v>
      </c>
      <c r="J1175" s="76" t="str">
        <f t="shared" si="261"/>
        <v>Marys CenterAll41609</v>
      </c>
      <c r="K1175" s="57" t="s">
        <v>341</v>
      </c>
      <c r="L1175" s="73">
        <v>41609</v>
      </c>
      <c r="M1175" s="124">
        <v>2</v>
      </c>
      <c r="N1175" s="124">
        <v>2</v>
      </c>
      <c r="O1175" s="68">
        <f t="shared" si="258"/>
        <v>1</v>
      </c>
      <c r="P1175" s="124">
        <v>9</v>
      </c>
      <c r="Q1175" s="124">
        <v>10</v>
      </c>
      <c r="R1175" s="68">
        <f t="shared" si="259"/>
        <v>0.9</v>
      </c>
      <c r="S1175" s="124">
        <v>10</v>
      </c>
      <c r="T1175" s="68">
        <f t="shared" si="255"/>
        <v>1</v>
      </c>
      <c r="U1175" s="124">
        <v>9</v>
      </c>
      <c r="V1175" s="284"/>
      <c r="W1175" s="124">
        <v>0</v>
      </c>
      <c r="X1175" s="124">
        <v>0</v>
      </c>
      <c r="Y1175" s="68" t="e">
        <f t="shared" si="260"/>
        <v>#DIV/0!</v>
      </c>
      <c r="Z1175" s="124">
        <v>0</v>
      </c>
      <c r="AA1175" s="284">
        <v>1</v>
      </c>
    </row>
    <row r="1176" spans="9:27">
      <c r="I1176" s="57" t="str">
        <f t="shared" si="257"/>
        <v>Marys CenterPCITDec-13</v>
      </c>
      <c r="J1176" s="76" t="str">
        <f t="shared" si="261"/>
        <v>Marys CenterPCIT41609</v>
      </c>
      <c r="K1176" s="57" t="s">
        <v>340</v>
      </c>
      <c r="L1176" s="73">
        <v>41609</v>
      </c>
      <c r="M1176" s="124">
        <v>2</v>
      </c>
      <c r="N1176" s="124">
        <v>2</v>
      </c>
      <c r="O1176" s="68">
        <f t="shared" si="258"/>
        <v>1</v>
      </c>
      <c r="P1176" s="124">
        <v>9</v>
      </c>
      <c r="Q1176" s="124">
        <v>10</v>
      </c>
      <c r="R1176" s="68">
        <f t="shared" si="259"/>
        <v>0.9</v>
      </c>
      <c r="S1176" s="124">
        <v>10</v>
      </c>
      <c r="T1176" s="68">
        <f t="shared" si="255"/>
        <v>1</v>
      </c>
      <c r="U1176" s="124">
        <v>9</v>
      </c>
      <c r="V1176" s="284"/>
      <c r="W1176" s="124">
        <v>0</v>
      </c>
      <c r="X1176" s="124">
        <v>0</v>
      </c>
      <c r="Y1176" s="68" t="e">
        <f t="shared" si="260"/>
        <v>#DIV/0!</v>
      </c>
      <c r="Z1176" s="124">
        <v>0</v>
      </c>
      <c r="AA1176" s="284">
        <v>1</v>
      </c>
    </row>
    <row r="1177" spans="9:27">
      <c r="I1177" s="57" t="str">
        <f t="shared" si="257"/>
        <v>MBI HSAllDec-13</v>
      </c>
      <c r="J1177" s="76" t="str">
        <f t="shared" si="261"/>
        <v>MBI HSAll41609</v>
      </c>
      <c r="K1177" s="57" t="s">
        <v>364</v>
      </c>
      <c r="L1177" s="73">
        <v>41609</v>
      </c>
      <c r="M1177" s="124"/>
      <c r="N1177" s="124"/>
      <c r="O1177" s="68" t="e">
        <f t="shared" si="258"/>
        <v>#DIV/0!</v>
      </c>
      <c r="P1177" s="124"/>
      <c r="Q1177" s="124"/>
      <c r="R1177" s="68" t="e">
        <f t="shared" si="259"/>
        <v>#DIV/0!</v>
      </c>
      <c r="S1177" s="124"/>
      <c r="T1177" s="68" t="e">
        <f t="shared" si="255"/>
        <v>#DIV/0!</v>
      </c>
      <c r="U1177" s="124"/>
      <c r="V1177" s="284"/>
      <c r="W1177" s="124"/>
      <c r="X1177" s="124"/>
      <c r="Y1177" s="68" t="e">
        <f t="shared" si="260"/>
        <v>#DIV/0!</v>
      </c>
      <c r="Z1177" s="124"/>
      <c r="AA1177" s="284"/>
    </row>
    <row r="1178" spans="9:27">
      <c r="I1178" s="57" t="str">
        <f t="shared" si="257"/>
        <v>MBI HSTIPDec-13</v>
      </c>
      <c r="J1178" s="76" t="str">
        <f t="shared" si="261"/>
        <v>MBI HSTIP41609</v>
      </c>
      <c r="K1178" s="57" t="s">
        <v>363</v>
      </c>
      <c r="L1178" s="73">
        <v>41609</v>
      </c>
      <c r="M1178" s="124"/>
      <c r="N1178" s="124"/>
      <c r="O1178" s="68" t="e">
        <f t="shared" si="258"/>
        <v>#DIV/0!</v>
      </c>
      <c r="P1178" s="124"/>
      <c r="Q1178" s="124"/>
      <c r="R1178" s="68" t="e">
        <f t="shared" si="259"/>
        <v>#DIV/0!</v>
      </c>
      <c r="S1178" s="124"/>
      <c r="T1178" s="68" t="e">
        <f t="shared" si="255"/>
        <v>#DIV/0!</v>
      </c>
      <c r="U1178" s="124"/>
      <c r="V1178" s="284"/>
      <c r="W1178" s="124"/>
      <c r="X1178" s="124"/>
      <c r="Y1178" s="68" t="e">
        <f t="shared" si="260"/>
        <v>#DIV/0!</v>
      </c>
      <c r="Z1178" s="124"/>
      <c r="AA1178" s="284"/>
    </row>
    <row r="1179" spans="9:27">
      <c r="I1179" s="57" t="str">
        <f t="shared" si="257"/>
        <v>MD Family ResourcesAllDec-13</v>
      </c>
      <c r="J1179" s="76" t="str">
        <f t="shared" si="261"/>
        <v>MD Family ResourcesAll41609</v>
      </c>
      <c r="K1179" s="57" t="s">
        <v>510</v>
      </c>
      <c r="L1179" s="73">
        <v>41609</v>
      </c>
      <c r="M1179" s="124">
        <v>3</v>
      </c>
      <c r="N1179" s="124">
        <v>3</v>
      </c>
      <c r="O1179" s="68">
        <f t="shared" si="258"/>
        <v>1</v>
      </c>
      <c r="P1179" s="124">
        <v>3</v>
      </c>
      <c r="Q1179" s="124">
        <v>15</v>
      </c>
      <c r="R1179" s="68">
        <f t="shared" si="259"/>
        <v>0.2</v>
      </c>
      <c r="S1179" s="124">
        <v>15</v>
      </c>
      <c r="T1179" s="68">
        <f t="shared" si="255"/>
        <v>1</v>
      </c>
      <c r="U1179" s="124">
        <v>1</v>
      </c>
      <c r="V1179" s="284"/>
      <c r="W1179" s="124">
        <v>1</v>
      </c>
      <c r="X1179" s="124">
        <v>1</v>
      </c>
      <c r="Y1179" s="68">
        <f t="shared" si="260"/>
        <v>1</v>
      </c>
      <c r="Z1179" s="124">
        <v>2</v>
      </c>
      <c r="AA1179" s="284">
        <v>0.75</v>
      </c>
    </row>
    <row r="1180" spans="9:27">
      <c r="I1180" s="57" t="str">
        <f t="shared" si="257"/>
        <v>MD Family ResourcesTF-CBTDec-13</v>
      </c>
      <c r="J1180" s="76" t="str">
        <f t="shared" si="261"/>
        <v>MD Family ResourcesTF-CBT41609</v>
      </c>
      <c r="K1180" s="57" t="s">
        <v>509</v>
      </c>
      <c r="L1180" s="73">
        <v>41609</v>
      </c>
      <c r="M1180" s="124">
        <v>3</v>
      </c>
      <c r="N1180" s="124">
        <v>3</v>
      </c>
      <c r="O1180" s="68">
        <f t="shared" si="258"/>
        <v>1</v>
      </c>
      <c r="P1180" s="124">
        <v>3</v>
      </c>
      <c r="Q1180" s="124">
        <v>15</v>
      </c>
      <c r="R1180" s="68">
        <f t="shared" si="259"/>
        <v>0.2</v>
      </c>
      <c r="S1180" s="124">
        <v>15</v>
      </c>
      <c r="T1180" s="68">
        <f t="shared" si="255"/>
        <v>1</v>
      </c>
      <c r="U1180" s="124">
        <v>1</v>
      </c>
      <c r="V1180" s="284"/>
      <c r="W1180" s="124">
        <v>1</v>
      </c>
      <c r="X1180" s="124">
        <v>1</v>
      </c>
      <c r="Y1180" s="68">
        <f t="shared" si="260"/>
        <v>1</v>
      </c>
      <c r="Z1180" s="124">
        <v>2</v>
      </c>
      <c r="AA1180" s="284">
        <v>0.75</v>
      </c>
    </row>
    <row r="1181" spans="9:27">
      <c r="I1181" s="57" t="str">
        <f t="shared" si="257"/>
        <v>PASSAllDec-13</v>
      </c>
      <c r="J1181" s="76" t="str">
        <f t="shared" si="261"/>
        <v>PASSAll41609</v>
      </c>
      <c r="K1181" s="57" t="s">
        <v>342</v>
      </c>
      <c r="L1181" s="73">
        <v>41609</v>
      </c>
      <c r="M1181" s="124">
        <v>4</v>
      </c>
      <c r="N1181" s="124">
        <v>4</v>
      </c>
      <c r="O1181" s="68">
        <f t="shared" si="258"/>
        <v>1</v>
      </c>
      <c r="P1181" s="261">
        <v>18</v>
      </c>
      <c r="Q1181" s="124">
        <v>29</v>
      </c>
      <c r="R1181" s="68">
        <f t="shared" si="259"/>
        <v>0.62068965517241381</v>
      </c>
      <c r="S1181" s="124">
        <v>29</v>
      </c>
      <c r="T1181" s="68">
        <f t="shared" si="255"/>
        <v>1</v>
      </c>
      <c r="U1181" s="124">
        <v>11</v>
      </c>
      <c r="V1181" s="284"/>
      <c r="W1181" s="124">
        <v>0</v>
      </c>
      <c r="X1181" s="124">
        <v>1</v>
      </c>
      <c r="Y1181" s="68">
        <f t="shared" si="260"/>
        <v>0</v>
      </c>
      <c r="Z1181" s="124">
        <v>7</v>
      </c>
      <c r="AA1181" s="284">
        <v>0.8666666666666667</v>
      </c>
    </row>
    <row r="1182" spans="9:27">
      <c r="I1182" s="57" t="str">
        <f t="shared" si="257"/>
        <v>PASSFFTDec-13</v>
      </c>
      <c r="J1182" s="76" t="str">
        <f t="shared" si="261"/>
        <v>PASSFFT41609</v>
      </c>
      <c r="K1182" s="57" t="s">
        <v>343</v>
      </c>
      <c r="L1182" s="73">
        <v>41609</v>
      </c>
      <c r="M1182" s="124">
        <v>4</v>
      </c>
      <c r="N1182" s="124">
        <v>4</v>
      </c>
      <c r="O1182" s="68">
        <f t="shared" si="258"/>
        <v>1</v>
      </c>
      <c r="P1182" s="261">
        <v>18</v>
      </c>
      <c r="Q1182" s="124">
        <v>29</v>
      </c>
      <c r="R1182" s="68">
        <f t="shared" si="259"/>
        <v>0.62068965517241381</v>
      </c>
      <c r="S1182" s="124">
        <v>29</v>
      </c>
      <c r="T1182" s="68">
        <f t="shared" si="255"/>
        <v>1</v>
      </c>
      <c r="U1182" s="124">
        <v>11</v>
      </c>
      <c r="V1182" s="284">
        <v>0.65</v>
      </c>
      <c r="W1182" s="124">
        <v>0</v>
      </c>
      <c r="X1182" s="124">
        <v>1</v>
      </c>
      <c r="Y1182" s="68">
        <f t="shared" si="260"/>
        <v>0</v>
      </c>
      <c r="Z1182" s="124">
        <v>7</v>
      </c>
      <c r="AA1182" s="284">
        <v>0.65</v>
      </c>
    </row>
    <row r="1183" spans="9:27">
      <c r="I1183" s="57" t="str">
        <f t="shared" si="257"/>
        <v>PASSTIPDec-13</v>
      </c>
      <c r="J1183" s="76" t="str">
        <f t="shared" si="261"/>
        <v>PASSTIP41609</v>
      </c>
      <c r="K1183" s="57" t="s">
        <v>344</v>
      </c>
      <c r="L1183" s="73">
        <v>41609</v>
      </c>
      <c r="M1183" s="124"/>
      <c r="N1183" s="124"/>
      <c r="O1183" s="68" t="e">
        <f t="shared" si="258"/>
        <v>#DIV/0!</v>
      </c>
      <c r="P1183" s="261"/>
      <c r="Q1183" s="124"/>
      <c r="R1183" s="68" t="e">
        <f t="shared" si="259"/>
        <v>#DIV/0!</v>
      </c>
      <c r="S1183" s="124"/>
      <c r="T1183" s="68" t="e">
        <f t="shared" si="255"/>
        <v>#DIV/0!</v>
      </c>
      <c r="U1183" s="124"/>
      <c r="V1183" s="284"/>
      <c r="W1183" s="124"/>
      <c r="X1183" s="124"/>
      <c r="Y1183" s="68" t="e">
        <f t="shared" si="260"/>
        <v>#DIV/0!</v>
      </c>
      <c r="Z1183" s="124"/>
      <c r="AA1183" s="284"/>
    </row>
    <row r="1184" spans="9:27">
      <c r="I1184" s="57" t="str">
        <f t="shared" si="257"/>
        <v>PIECEAllDec-13</v>
      </c>
      <c r="J1184" s="76" t="str">
        <f t="shared" si="261"/>
        <v>PIECEAll41609</v>
      </c>
      <c r="K1184" s="57" t="s">
        <v>345</v>
      </c>
      <c r="L1184" s="73">
        <v>41609</v>
      </c>
      <c r="M1184" s="124">
        <v>11</v>
      </c>
      <c r="N1184" s="124">
        <v>11</v>
      </c>
      <c r="O1184" s="68">
        <f t="shared" si="258"/>
        <v>1</v>
      </c>
      <c r="P1184" s="124">
        <v>8</v>
      </c>
      <c r="Q1184" s="124">
        <v>52</v>
      </c>
      <c r="R1184" s="68">
        <f t="shared" si="259"/>
        <v>0.15384615384615385</v>
      </c>
      <c r="S1184" s="124">
        <v>52</v>
      </c>
      <c r="T1184" s="68">
        <f t="shared" ref="T1184:T1247" si="262">Q1184/S1184</f>
        <v>1</v>
      </c>
      <c r="U1184" s="124">
        <v>8</v>
      </c>
      <c r="V1184" s="284"/>
      <c r="W1184" s="124">
        <v>0</v>
      </c>
      <c r="X1184" s="124">
        <v>0</v>
      </c>
      <c r="Y1184" s="68" t="e">
        <f t="shared" si="260"/>
        <v>#DIV/0!</v>
      </c>
      <c r="Z1184" s="124">
        <v>0</v>
      </c>
      <c r="AA1184" s="284">
        <v>0.11363636363636363</v>
      </c>
    </row>
    <row r="1185" spans="9:27">
      <c r="I1185" s="57" t="str">
        <f t="shared" si="257"/>
        <v>PIECECPP-FVDec-13</v>
      </c>
      <c r="J1185" s="76" t="str">
        <f t="shared" si="261"/>
        <v>PIECECPP-FV41609</v>
      </c>
      <c r="K1185" s="57" t="s">
        <v>346</v>
      </c>
      <c r="L1185" s="73">
        <v>41609</v>
      </c>
      <c r="M1185" s="124">
        <v>6</v>
      </c>
      <c r="N1185" s="124">
        <v>6</v>
      </c>
      <c r="O1185" s="68">
        <f t="shared" si="258"/>
        <v>1</v>
      </c>
      <c r="P1185" s="124"/>
      <c r="Q1185" s="124">
        <v>27</v>
      </c>
      <c r="R1185" s="68">
        <f t="shared" si="259"/>
        <v>0</v>
      </c>
      <c r="S1185" s="124">
        <v>27</v>
      </c>
      <c r="T1185" s="68">
        <f t="shared" si="262"/>
        <v>1</v>
      </c>
      <c r="U1185" s="124"/>
      <c r="V1185" s="284"/>
      <c r="W1185" s="124">
        <v>0</v>
      </c>
      <c r="X1185" s="124">
        <v>0</v>
      </c>
      <c r="Y1185" s="68" t="e">
        <f t="shared" si="260"/>
        <v>#DIV/0!</v>
      </c>
      <c r="Z1185" s="124"/>
      <c r="AA1185" s="284"/>
    </row>
    <row r="1186" spans="9:27">
      <c r="I1186" s="57" t="str">
        <f t="shared" si="257"/>
        <v>PIECEPCITDec-13</v>
      </c>
      <c r="J1186" s="76" t="str">
        <f t="shared" si="261"/>
        <v>PIECEPCIT41609</v>
      </c>
      <c r="K1186" s="57" t="s">
        <v>347</v>
      </c>
      <c r="L1186" s="73">
        <v>41609</v>
      </c>
      <c r="M1186" s="124">
        <v>5</v>
      </c>
      <c r="N1186" s="124">
        <v>5</v>
      </c>
      <c r="O1186" s="68">
        <f t="shared" si="258"/>
        <v>1</v>
      </c>
      <c r="P1186" s="124">
        <v>8</v>
      </c>
      <c r="Q1186" s="124">
        <v>25</v>
      </c>
      <c r="R1186" s="68">
        <f t="shared" si="259"/>
        <v>0.32</v>
      </c>
      <c r="S1186" s="124">
        <v>25</v>
      </c>
      <c r="T1186" s="68">
        <f t="shared" si="262"/>
        <v>1</v>
      </c>
      <c r="U1186" s="124">
        <v>8</v>
      </c>
      <c r="V1186" s="284"/>
      <c r="W1186" s="124">
        <v>0</v>
      </c>
      <c r="X1186" s="124">
        <v>0</v>
      </c>
      <c r="Y1186" s="68" t="e">
        <f t="shared" si="260"/>
        <v>#DIV/0!</v>
      </c>
      <c r="Z1186" s="124">
        <v>0</v>
      </c>
      <c r="AA1186" s="284">
        <v>0.25</v>
      </c>
    </row>
    <row r="1187" spans="9:27">
      <c r="I1187" s="57" t="str">
        <f t="shared" si="257"/>
        <v>RiversideA-CRADec-13</v>
      </c>
      <c r="J1187" s="76" t="str">
        <f t="shared" si="261"/>
        <v>RiversideA-CRA41609</v>
      </c>
      <c r="K1187" s="57" t="s">
        <v>361</v>
      </c>
      <c r="L1187" s="73">
        <v>41609</v>
      </c>
      <c r="M1187" s="124"/>
      <c r="N1187" s="124"/>
      <c r="O1187" s="68" t="e">
        <f t="shared" si="258"/>
        <v>#DIV/0!</v>
      </c>
      <c r="P1187" s="124"/>
      <c r="Q1187" s="124"/>
      <c r="R1187" s="68" t="e">
        <f t="shared" si="259"/>
        <v>#DIV/0!</v>
      </c>
      <c r="S1187" s="124"/>
      <c r="T1187" s="68" t="e">
        <f t="shared" si="262"/>
        <v>#DIV/0!</v>
      </c>
      <c r="U1187" s="124"/>
      <c r="V1187" s="284"/>
      <c r="W1187" s="124"/>
      <c r="X1187" s="124"/>
      <c r="Y1187" s="68" t="e">
        <f t="shared" si="260"/>
        <v>#DIV/0!</v>
      </c>
      <c r="Z1187" s="124"/>
      <c r="AA1187" s="284"/>
    </row>
    <row r="1188" spans="9:27">
      <c r="I1188" s="57" t="str">
        <f t="shared" si="257"/>
        <v>RiversideAllDec-13</v>
      </c>
      <c r="J1188" s="76" t="str">
        <f t="shared" si="261"/>
        <v>RiversideAll41609</v>
      </c>
      <c r="K1188" s="57" t="s">
        <v>362</v>
      </c>
      <c r="L1188" s="73">
        <v>41609</v>
      </c>
      <c r="M1188" s="124"/>
      <c r="N1188" s="124"/>
      <c r="O1188" s="68" t="e">
        <f t="shared" si="258"/>
        <v>#DIV/0!</v>
      </c>
      <c r="P1188" s="124"/>
      <c r="Q1188" s="124"/>
      <c r="R1188" s="68" t="e">
        <f t="shared" si="259"/>
        <v>#DIV/0!</v>
      </c>
      <c r="S1188" s="124"/>
      <c r="T1188" s="68" t="e">
        <f t="shared" si="262"/>
        <v>#DIV/0!</v>
      </c>
      <c r="U1188" s="124"/>
      <c r="V1188" s="284"/>
      <c r="W1188" s="124"/>
      <c r="X1188" s="124"/>
      <c r="Y1188" s="68" t="e">
        <f t="shared" ref="Y1188:Y1210" si="263">W1188/X1188</f>
        <v>#DIV/0!</v>
      </c>
      <c r="Z1188" s="124"/>
      <c r="AA1188" s="284"/>
    </row>
    <row r="1189" spans="9:27">
      <c r="I1189" s="57" t="str">
        <f t="shared" si="257"/>
        <v>TFCCAllDec-13</v>
      </c>
      <c r="J1189" s="76" t="str">
        <f t="shared" si="261"/>
        <v>TFCCAll41609</v>
      </c>
      <c r="K1189" s="57" t="s">
        <v>366</v>
      </c>
      <c r="L1189" s="73">
        <v>41609</v>
      </c>
      <c r="M1189" s="124"/>
      <c r="N1189" s="124"/>
      <c r="O1189" s="68" t="e">
        <f t="shared" si="258"/>
        <v>#DIV/0!</v>
      </c>
      <c r="P1189" s="124"/>
      <c r="Q1189" s="124"/>
      <c r="R1189" s="68" t="e">
        <f t="shared" si="259"/>
        <v>#DIV/0!</v>
      </c>
      <c r="S1189" s="124"/>
      <c r="T1189" s="68" t="e">
        <f t="shared" si="262"/>
        <v>#DIV/0!</v>
      </c>
      <c r="U1189" s="124"/>
      <c r="V1189" s="284"/>
      <c r="W1189" s="124"/>
      <c r="X1189" s="124"/>
      <c r="Y1189" s="68" t="e">
        <f t="shared" si="263"/>
        <v>#DIV/0!</v>
      </c>
      <c r="Z1189" s="124"/>
      <c r="AA1189" s="284"/>
    </row>
    <row r="1190" spans="9:27">
      <c r="I1190" s="57" t="str">
        <f t="shared" si="257"/>
        <v>TFCCTIPDec-13</v>
      </c>
      <c r="J1190" s="76" t="str">
        <f t="shared" si="261"/>
        <v>TFCCTIP41609</v>
      </c>
      <c r="K1190" s="57" t="s">
        <v>365</v>
      </c>
      <c r="L1190" s="73">
        <v>41609</v>
      </c>
      <c r="M1190" s="124"/>
      <c r="N1190" s="124"/>
      <c r="O1190" s="68" t="e">
        <f t="shared" si="258"/>
        <v>#DIV/0!</v>
      </c>
      <c r="P1190" s="124"/>
      <c r="Q1190" s="124"/>
      <c r="R1190" s="68" t="e">
        <f t="shared" si="259"/>
        <v>#DIV/0!</v>
      </c>
      <c r="S1190" s="124"/>
      <c r="T1190" s="68" t="e">
        <f t="shared" si="262"/>
        <v>#DIV/0!</v>
      </c>
      <c r="U1190" s="124"/>
      <c r="V1190" s="284"/>
      <c r="W1190" s="124"/>
      <c r="X1190" s="124"/>
      <c r="Y1190" s="68" t="e">
        <f t="shared" si="263"/>
        <v>#DIV/0!</v>
      </c>
      <c r="Z1190" s="124"/>
      <c r="AA1190" s="284"/>
    </row>
    <row r="1191" spans="9:27">
      <c r="I1191" s="57" t="str">
        <f t="shared" si="257"/>
        <v>UniversalAllDec-13</v>
      </c>
      <c r="J1191" s="76" t="str">
        <f t="shared" si="261"/>
        <v>UniversalAll41609</v>
      </c>
      <c r="K1191" s="57" t="s">
        <v>348</v>
      </c>
      <c r="L1191" s="73">
        <v>41609</v>
      </c>
      <c r="M1191" s="124">
        <v>3</v>
      </c>
      <c r="N1191" s="124">
        <v>3</v>
      </c>
      <c r="O1191" s="68">
        <f t="shared" si="258"/>
        <v>1</v>
      </c>
      <c r="P1191" s="124">
        <v>0</v>
      </c>
      <c r="Q1191" s="124">
        <v>15</v>
      </c>
      <c r="R1191" s="68">
        <f t="shared" si="259"/>
        <v>0</v>
      </c>
      <c r="S1191" s="124">
        <v>15</v>
      </c>
      <c r="T1191" s="68">
        <f t="shared" si="262"/>
        <v>1</v>
      </c>
      <c r="U1191" s="124">
        <v>12</v>
      </c>
      <c r="V1191" s="284"/>
      <c r="W1191" s="124">
        <v>0</v>
      </c>
      <c r="X1191" s="124">
        <v>0</v>
      </c>
      <c r="Y1191" s="68" t="e">
        <f t="shared" si="263"/>
        <v>#DIV/0!</v>
      </c>
      <c r="Z1191" s="124">
        <v>0</v>
      </c>
      <c r="AA1191" s="284">
        <v>0</v>
      </c>
    </row>
    <row r="1192" spans="9:27">
      <c r="I1192" s="57" t="str">
        <f t="shared" si="257"/>
        <v>UniversalCPP-FVDec-13</v>
      </c>
      <c r="J1192" s="76" t="str">
        <f t="shared" si="261"/>
        <v>UniversalCPP-FV41609</v>
      </c>
      <c r="K1192" s="56" t="s">
        <v>350</v>
      </c>
      <c r="L1192" s="73">
        <v>41609</v>
      </c>
      <c r="M1192" s="124">
        <v>0</v>
      </c>
      <c r="N1192" s="124">
        <v>0</v>
      </c>
      <c r="O1192" s="68" t="e">
        <f t="shared" si="258"/>
        <v>#DIV/0!</v>
      </c>
      <c r="P1192" s="124">
        <v>0</v>
      </c>
      <c r="Q1192" s="124">
        <v>0</v>
      </c>
      <c r="R1192" s="68" t="e">
        <f t="shared" si="259"/>
        <v>#DIV/0!</v>
      </c>
      <c r="S1192" s="124">
        <v>0</v>
      </c>
      <c r="T1192" s="68" t="e">
        <f t="shared" si="262"/>
        <v>#DIV/0!</v>
      </c>
      <c r="U1192" s="124"/>
      <c r="V1192" s="284"/>
      <c r="W1192" s="124">
        <v>0</v>
      </c>
      <c r="X1192" s="124">
        <v>0</v>
      </c>
      <c r="Y1192" s="68" t="e">
        <f t="shared" si="263"/>
        <v>#DIV/0!</v>
      </c>
      <c r="Z1192" s="124"/>
      <c r="AA1192" s="284"/>
    </row>
    <row r="1193" spans="9:27">
      <c r="I1193" s="57" t="str">
        <f t="shared" si="257"/>
        <v>UniversalTF-CBTDec-13</v>
      </c>
      <c r="J1193" s="76" t="str">
        <f t="shared" si="261"/>
        <v>UniversalTF-CBT41609</v>
      </c>
      <c r="K1193" s="57" t="s">
        <v>349</v>
      </c>
      <c r="L1193" s="73">
        <v>41609</v>
      </c>
      <c r="M1193" s="124">
        <v>3</v>
      </c>
      <c r="N1193" s="124">
        <v>3</v>
      </c>
      <c r="O1193" s="68">
        <f t="shared" si="258"/>
        <v>1</v>
      </c>
      <c r="P1193" s="261">
        <v>0</v>
      </c>
      <c r="Q1193" s="124">
        <v>15</v>
      </c>
      <c r="R1193" s="68">
        <f t="shared" si="259"/>
        <v>0</v>
      </c>
      <c r="S1193" s="124">
        <v>15</v>
      </c>
      <c r="T1193" s="68">
        <f t="shared" si="262"/>
        <v>1</v>
      </c>
      <c r="U1193" s="124">
        <v>12</v>
      </c>
      <c r="V1193" s="284"/>
      <c r="W1193" s="124">
        <v>0</v>
      </c>
      <c r="X1193" s="124">
        <v>0</v>
      </c>
      <c r="Y1193" s="68" t="e">
        <f t="shared" si="263"/>
        <v>#DIV/0!</v>
      </c>
      <c r="Z1193" s="124">
        <v>0</v>
      </c>
      <c r="AA1193" s="284"/>
    </row>
    <row r="1194" spans="9:27">
      <c r="I1194" s="57" t="str">
        <f t="shared" si="257"/>
        <v>UniversalTIPDec-13</v>
      </c>
      <c r="J1194" s="76" t="str">
        <f t="shared" si="261"/>
        <v>UniversalTIP41609</v>
      </c>
      <c r="K1194" s="57" t="s">
        <v>351</v>
      </c>
      <c r="L1194" s="73">
        <v>41609</v>
      </c>
      <c r="M1194" s="124"/>
      <c r="N1194" s="124"/>
      <c r="O1194" s="68" t="e">
        <f t="shared" si="258"/>
        <v>#DIV/0!</v>
      </c>
      <c r="P1194" s="124"/>
      <c r="Q1194" s="124"/>
      <c r="R1194" s="68" t="e">
        <f t="shared" si="259"/>
        <v>#DIV/0!</v>
      </c>
      <c r="S1194" s="124"/>
      <c r="T1194" s="68" t="e">
        <f t="shared" si="262"/>
        <v>#DIV/0!</v>
      </c>
      <c r="U1194" s="124"/>
      <c r="V1194" s="284"/>
      <c r="W1194" s="124"/>
      <c r="X1194" s="124"/>
      <c r="Y1194" s="68" t="e">
        <f t="shared" si="263"/>
        <v>#DIV/0!</v>
      </c>
      <c r="Z1194" s="124"/>
      <c r="AA1194" s="284"/>
    </row>
    <row r="1195" spans="9:27">
      <c r="I1195" s="57" t="str">
        <f t="shared" si="257"/>
        <v>Youth VillagesAllDec-13</v>
      </c>
      <c r="J1195" s="76" t="str">
        <f t="shared" si="261"/>
        <v>Youth VillagesAll41609</v>
      </c>
      <c r="K1195" s="57" t="s">
        <v>352</v>
      </c>
      <c r="L1195" s="73">
        <v>41609</v>
      </c>
      <c r="M1195" s="124">
        <v>13</v>
      </c>
      <c r="N1195" s="124">
        <v>19</v>
      </c>
      <c r="O1195" s="68">
        <f t="shared" si="258"/>
        <v>0.68421052631578949</v>
      </c>
      <c r="P1195" s="124">
        <v>29</v>
      </c>
      <c r="Q1195" s="124">
        <v>40</v>
      </c>
      <c r="R1195" s="68">
        <f t="shared" si="259"/>
        <v>0.72499999999999998</v>
      </c>
      <c r="S1195" s="124">
        <v>48</v>
      </c>
      <c r="T1195" s="68">
        <f t="shared" si="262"/>
        <v>0.83333333333333337</v>
      </c>
      <c r="U1195" s="124">
        <v>27</v>
      </c>
      <c r="V1195" s="284"/>
      <c r="W1195" s="124">
        <v>6</v>
      </c>
      <c r="X1195" s="124">
        <v>8</v>
      </c>
      <c r="Y1195" s="68">
        <f t="shared" si="263"/>
        <v>0.75</v>
      </c>
      <c r="Z1195" s="124">
        <v>2</v>
      </c>
      <c r="AA1195" s="284">
        <v>0.83790769230769224</v>
      </c>
    </row>
    <row r="1196" spans="9:27">
      <c r="I1196" s="57" t="str">
        <f t="shared" si="257"/>
        <v>Youth VillagesMSTDec-13</v>
      </c>
      <c r="J1196" s="76" t="str">
        <f t="shared" si="261"/>
        <v>Youth VillagesMST41609</v>
      </c>
      <c r="K1196" s="57" t="s">
        <v>353</v>
      </c>
      <c r="L1196" s="73">
        <v>41609</v>
      </c>
      <c r="M1196" s="124">
        <v>10</v>
      </c>
      <c r="N1196" s="124">
        <v>14</v>
      </c>
      <c r="O1196" s="68">
        <f t="shared" si="258"/>
        <v>0.7142857142857143</v>
      </c>
      <c r="P1196" s="124">
        <v>29</v>
      </c>
      <c r="Q1196" s="124">
        <v>34</v>
      </c>
      <c r="R1196" s="68">
        <f t="shared" si="259"/>
        <v>0.8529411764705882</v>
      </c>
      <c r="S1196" s="124">
        <v>40</v>
      </c>
      <c r="T1196" s="68">
        <f t="shared" si="262"/>
        <v>0.85</v>
      </c>
      <c r="U1196" s="124">
        <v>27</v>
      </c>
      <c r="V1196" s="284">
        <v>0.79347999999999996</v>
      </c>
      <c r="W1196" s="124">
        <v>6</v>
      </c>
      <c r="X1196" s="124">
        <v>8</v>
      </c>
      <c r="Y1196" s="68">
        <f t="shared" si="263"/>
        <v>0.75</v>
      </c>
      <c r="Z1196" s="124">
        <v>2</v>
      </c>
      <c r="AA1196" s="284">
        <v>0.79347999999999996</v>
      </c>
    </row>
    <row r="1197" spans="9:27">
      <c r="I1197" s="57" t="str">
        <f>K1197&amp;"Dec-13"</f>
        <v>Youth VillagesMST-PSBDec-13</v>
      </c>
      <c r="J1197" s="76" t="str">
        <f t="shared" si="261"/>
        <v>Youth VillagesMST-PSB41609</v>
      </c>
      <c r="K1197" s="57" t="s">
        <v>354</v>
      </c>
      <c r="L1197" s="73">
        <v>41609</v>
      </c>
      <c r="M1197" s="124">
        <v>3</v>
      </c>
      <c r="N1197" s="124">
        <v>5</v>
      </c>
      <c r="O1197" s="68">
        <f t="shared" si="258"/>
        <v>0.6</v>
      </c>
      <c r="P1197" s="124">
        <v>0</v>
      </c>
      <c r="Q1197" s="124">
        <v>6</v>
      </c>
      <c r="R1197" s="68">
        <f t="shared" si="259"/>
        <v>0</v>
      </c>
      <c r="S1197" s="124">
        <v>8</v>
      </c>
      <c r="T1197" s="68">
        <f t="shared" si="262"/>
        <v>0.75</v>
      </c>
      <c r="U1197" s="124">
        <v>0</v>
      </c>
      <c r="V1197" s="284">
        <v>0.98599999999999999</v>
      </c>
      <c r="W1197" s="124">
        <v>0</v>
      </c>
      <c r="X1197" s="124">
        <v>0</v>
      </c>
      <c r="Y1197" s="68" t="e">
        <f t="shared" si="263"/>
        <v>#DIV/0!</v>
      </c>
      <c r="Z1197" s="124">
        <v>0</v>
      </c>
      <c r="AA1197" s="284">
        <v>0.98599999999999999</v>
      </c>
    </row>
    <row r="1198" spans="9:27">
      <c r="I1198" s="57" t="str">
        <f t="shared" ref="I1198:I1252" si="264">K1198&amp;"Jan-14"</f>
        <v>Adoptions TogetherAllJan-14</v>
      </c>
      <c r="J1198" s="76" t="str">
        <f t="shared" si="261"/>
        <v>Adoptions TogetherAll41640</v>
      </c>
      <c r="K1198" s="57" t="s">
        <v>318</v>
      </c>
      <c r="L1198" s="73">
        <v>41640</v>
      </c>
      <c r="M1198" s="124">
        <v>3</v>
      </c>
      <c r="N1198" s="124">
        <v>3</v>
      </c>
      <c r="O1198" s="68">
        <f t="shared" si="258"/>
        <v>1</v>
      </c>
      <c r="P1198" s="124"/>
      <c r="Q1198" s="124">
        <v>15</v>
      </c>
      <c r="R1198" s="68">
        <f t="shared" si="259"/>
        <v>0</v>
      </c>
      <c r="S1198" s="124">
        <v>15</v>
      </c>
      <c r="T1198" s="68">
        <f t="shared" si="262"/>
        <v>1</v>
      </c>
      <c r="U1198" s="124"/>
      <c r="V1198" s="284"/>
      <c r="W1198" s="124">
        <v>0</v>
      </c>
      <c r="X1198" s="124">
        <v>0</v>
      </c>
      <c r="Y1198" s="68" t="e">
        <f t="shared" si="263"/>
        <v>#DIV/0!</v>
      </c>
      <c r="Z1198" s="124"/>
      <c r="AA1198" s="284"/>
    </row>
    <row r="1199" spans="9:27">
      <c r="I1199" s="57" t="str">
        <f t="shared" si="264"/>
        <v>Adoptions TogetherCPP-FVJan-14</v>
      </c>
      <c r="J1199" s="76" t="str">
        <f t="shared" si="261"/>
        <v>Adoptions TogetherCPP-FV41640</v>
      </c>
      <c r="K1199" s="57" t="s">
        <v>317</v>
      </c>
      <c r="L1199" s="73">
        <v>41640</v>
      </c>
      <c r="M1199" s="124">
        <v>3</v>
      </c>
      <c r="N1199" s="124">
        <v>3</v>
      </c>
      <c r="O1199" s="68">
        <f t="shared" si="258"/>
        <v>1</v>
      </c>
      <c r="P1199" s="124"/>
      <c r="Q1199" s="124">
        <v>15</v>
      </c>
      <c r="R1199" s="68">
        <f t="shared" si="259"/>
        <v>0</v>
      </c>
      <c r="S1199" s="124">
        <v>15</v>
      </c>
      <c r="T1199" s="68">
        <f t="shared" si="262"/>
        <v>1</v>
      </c>
      <c r="U1199" s="124"/>
      <c r="V1199" s="284"/>
      <c r="W1199" s="124">
        <v>0</v>
      </c>
      <c r="X1199" s="124">
        <v>0</v>
      </c>
      <c r="Y1199" s="68" t="e">
        <f t="shared" si="263"/>
        <v>#DIV/0!</v>
      </c>
      <c r="Z1199" s="124"/>
      <c r="AA1199" s="284"/>
    </row>
    <row r="1200" spans="9:27">
      <c r="I1200" s="57" t="str">
        <f t="shared" si="264"/>
        <v>All A-CRA ProvidersA-CRAJan-14</v>
      </c>
      <c r="J1200" s="76" t="str">
        <f t="shared" si="261"/>
        <v>All A-CRA ProvidersA-CRA41640</v>
      </c>
      <c r="K1200" s="57" t="s">
        <v>379</v>
      </c>
      <c r="L1200" s="73">
        <v>41640</v>
      </c>
      <c r="M1200" s="258">
        <v>0</v>
      </c>
      <c r="N1200" s="258">
        <v>0</v>
      </c>
      <c r="O1200" s="68" t="e">
        <f t="shared" si="258"/>
        <v>#DIV/0!</v>
      </c>
      <c r="P1200" s="258">
        <v>0</v>
      </c>
      <c r="Q1200" s="258">
        <v>0</v>
      </c>
      <c r="R1200" s="68" t="e">
        <f t="shared" si="259"/>
        <v>#DIV/0!</v>
      </c>
      <c r="S1200" s="258">
        <v>0</v>
      </c>
      <c r="T1200" s="68" t="e">
        <f t="shared" si="262"/>
        <v>#DIV/0!</v>
      </c>
      <c r="U1200" s="258">
        <v>0</v>
      </c>
      <c r="V1200" s="284"/>
      <c r="W1200" s="258">
        <v>0</v>
      </c>
      <c r="X1200" s="258">
        <v>0</v>
      </c>
      <c r="Y1200" s="68" t="e">
        <f t="shared" si="263"/>
        <v>#DIV/0!</v>
      </c>
      <c r="Z1200" s="258">
        <v>0</v>
      </c>
      <c r="AA1200" s="284">
        <v>0</v>
      </c>
    </row>
    <row r="1201" spans="9:27">
      <c r="I1201" s="57" t="str">
        <f t="shared" si="264"/>
        <v>All CPP-FV ProvidersCPP-FVJan-14</v>
      </c>
      <c r="J1201" s="57" t="str">
        <f t="shared" si="261"/>
        <v>All CPP-FV ProvidersCPP-FV41640</v>
      </c>
      <c r="K1201" s="57" t="s">
        <v>373</v>
      </c>
      <c r="L1201" s="73">
        <v>41640</v>
      </c>
      <c r="M1201" s="258">
        <v>11</v>
      </c>
      <c r="N1201" s="258">
        <v>13</v>
      </c>
      <c r="O1201" s="68">
        <f t="shared" si="258"/>
        <v>0.84615384615384615</v>
      </c>
      <c r="P1201" s="258">
        <v>0</v>
      </c>
      <c r="Q1201" s="258">
        <v>59</v>
      </c>
      <c r="R1201" s="68">
        <f t="shared" si="259"/>
        <v>0</v>
      </c>
      <c r="S1201" s="258">
        <v>59</v>
      </c>
      <c r="T1201" s="68">
        <f t="shared" si="262"/>
        <v>1</v>
      </c>
      <c r="U1201" s="258">
        <v>0</v>
      </c>
      <c r="V1201" s="284"/>
      <c r="W1201" s="258">
        <v>0</v>
      </c>
      <c r="X1201" s="258">
        <v>0</v>
      </c>
      <c r="Y1201" s="68" t="e">
        <f t="shared" si="263"/>
        <v>#DIV/0!</v>
      </c>
      <c r="Z1201" s="258">
        <v>0</v>
      </c>
      <c r="AA1201" s="284">
        <v>0</v>
      </c>
    </row>
    <row r="1202" spans="9:27">
      <c r="I1202" s="57" t="str">
        <f t="shared" si="264"/>
        <v>All FFT ProvidersFFTJan-14</v>
      </c>
      <c r="J1202" s="76" t="str">
        <f t="shared" si="261"/>
        <v>All FFT ProvidersFFT41640</v>
      </c>
      <c r="K1202" s="57" t="s">
        <v>372</v>
      </c>
      <c r="L1202" s="73">
        <v>41640</v>
      </c>
      <c r="M1202" s="258">
        <v>17</v>
      </c>
      <c r="N1202" s="258">
        <v>17</v>
      </c>
      <c r="O1202" s="68">
        <f t="shared" si="258"/>
        <v>1</v>
      </c>
      <c r="P1202" s="258">
        <v>81</v>
      </c>
      <c r="Q1202" s="258">
        <v>149</v>
      </c>
      <c r="R1202" s="68">
        <f t="shared" si="259"/>
        <v>0.5436241610738255</v>
      </c>
      <c r="S1202" s="258">
        <v>149</v>
      </c>
      <c r="T1202" s="68">
        <f t="shared" si="262"/>
        <v>1</v>
      </c>
      <c r="U1202" s="258">
        <v>60</v>
      </c>
      <c r="V1202" s="284">
        <v>1.0499999999999998</v>
      </c>
      <c r="W1202" s="258">
        <v>10</v>
      </c>
      <c r="X1202" s="258">
        <v>15</v>
      </c>
      <c r="Y1202" s="68">
        <f t="shared" si="263"/>
        <v>0.66666666666666663</v>
      </c>
      <c r="Z1202" s="258">
        <v>21</v>
      </c>
      <c r="AA1202" s="284">
        <v>1.0499999999999998</v>
      </c>
    </row>
    <row r="1203" spans="9:27">
      <c r="I1203" s="57" t="str">
        <f t="shared" si="264"/>
        <v>All MST ProvidersMSTJan-14</v>
      </c>
      <c r="J1203" s="76" t="str">
        <f t="shared" si="261"/>
        <v>All MST ProvidersMST41640</v>
      </c>
      <c r="K1203" s="57" t="s">
        <v>374</v>
      </c>
      <c r="L1203" s="73">
        <v>41640</v>
      </c>
      <c r="M1203" s="258">
        <v>11</v>
      </c>
      <c r="N1203" s="258">
        <v>14</v>
      </c>
      <c r="O1203" s="68">
        <f t="shared" si="258"/>
        <v>0.7857142857142857</v>
      </c>
      <c r="P1203" s="258">
        <v>24</v>
      </c>
      <c r="Q1203" s="258">
        <v>36</v>
      </c>
      <c r="R1203" s="68">
        <f t="shared" si="259"/>
        <v>0.66666666666666663</v>
      </c>
      <c r="S1203" s="258">
        <v>40</v>
      </c>
      <c r="T1203" s="68">
        <f t="shared" si="262"/>
        <v>0.9</v>
      </c>
      <c r="U1203" s="258">
        <v>20</v>
      </c>
      <c r="V1203" s="284">
        <v>0.80400000000000005</v>
      </c>
      <c r="W1203" s="258">
        <v>3</v>
      </c>
      <c r="X1203" s="258">
        <v>3</v>
      </c>
      <c r="Y1203" s="68">
        <f t="shared" si="263"/>
        <v>1</v>
      </c>
      <c r="Z1203" s="258">
        <v>4</v>
      </c>
      <c r="AA1203" s="284">
        <v>0.80400000000000005</v>
      </c>
    </row>
    <row r="1204" spans="9:27">
      <c r="I1204" s="57" t="str">
        <f t="shared" si="264"/>
        <v>All MST-PSB ProvidersMST-PSBJan-14</v>
      </c>
      <c r="J1204" s="76" t="str">
        <f t="shared" si="261"/>
        <v>All MST-PSB ProvidersMST-PSB41640</v>
      </c>
      <c r="K1204" s="57" t="s">
        <v>375</v>
      </c>
      <c r="L1204" s="73">
        <v>41640</v>
      </c>
      <c r="M1204" s="258">
        <v>4</v>
      </c>
      <c r="N1204" s="258">
        <v>4</v>
      </c>
      <c r="O1204" s="68">
        <f t="shared" si="258"/>
        <v>1</v>
      </c>
      <c r="P1204" s="258">
        <v>3</v>
      </c>
      <c r="Q1204" s="258">
        <v>8</v>
      </c>
      <c r="R1204" s="68">
        <f t="shared" si="259"/>
        <v>0.375</v>
      </c>
      <c r="S1204" s="258">
        <v>8</v>
      </c>
      <c r="T1204" s="68">
        <f t="shared" si="262"/>
        <v>1</v>
      </c>
      <c r="U1204" s="258">
        <v>1</v>
      </c>
      <c r="V1204" s="284">
        <v>0.98499999999999999</v>
      </c>
      <c r="W1204" s="258">
        <v>0</v>
      </c>
      <c r="X1204" s="258">
        <v>0</v>
      </c>
      <c r="Y1204" s="68" t="e">
        <f t="shared" si="263"/>
        <v>#DIV/0!</v>
      </c>
      <c r="Z1204" s="258">
        <v>2</v>
      </c>
      <c r="AA1204" s="284">
        <v>0.98499999999999999</v>
      </c>
    </row>
    <row r="1205" spans="9:27">
      <c r="I1205" s="57" t="str">
        <f t="shared" si="264"/>
        <v>All PCIT ProvidersPCITJan-14</v>
      </c>
      <c r="J1205" s="76" t="str">
        <f t="shared" si="261"/>
        <v>All PCIT ProvidersPCIT41640</v>
      </c>
      <c r="K1205" s="57" t="s">
        <v>376</v>
      </c>
      <c r="L1205" s="73">
        <v>41640</v>
      </c>
      <c r="M1205" s="258">
        <v>7</v>
      </c>
      <c r="N1205" s="258">
        <v>7</v>
      </c>
      <c r="O1205" s="68">
        <f t="shared" si="258"/>
        <v>1</v>
      </c>
      <c r="P1205" s="258">
        <v>19</v>
      </c>
      <c r="Q1205" s="258">
        <v>35</v>
      </c>
      <c r="R1205" s="68">
        <f t="shared" si="259"/>
        <v>0.54285714285714282</v>
      </c>
      <c r="S1205" s="258">
        <v>35</v>
      </c>
      <c r="T1205" s="68">
        <f t="shared" si="262"/>
        <v>1</v>
      </c>
      <c r="U1205" s="258">
        <v>16</v>
      </c>
      <c r="V1205" s="284"/>
      <c r="W1205" s="258">
        <v>1</v>
      </c>
      <c r="X1205" s="258">
        <v>1</v>
      </c>
      <c r="Y1205" s="68">
        <f t="shared" si="263"/>
        <v>1</v>
      </c>
      <c r="Z1205" s="258">
        <v>3</v>
      </c>
      <c r="AA1205" s="284">
        <v>0.625</v>
      </c>
    </row>
    <row r="1206" spans="9:27">
      <c r="I1206" s="57" t="str">
        <f t="shared" si="264"/>
        <v>All TF-CBT ProvidersTF-CBTJan-14</v>
      </c>
      <c r="J1206" s="76" t="str">
        <f t="shared" si="261"/>
        <v>All TF-CBT ProvidersTF-CBT41640</v>
      </c>
      <c r="K1206" s="57" t="s">
        <v>377</v>
      </c>
      <c r="L1206" s="73">
        <v>41640</v>
      </c>
      <c r="M1206" s="258">
        <v>19</v>
      </c>
      <c r="N1206" s="258">
        <v>23</v>
      </c>
      <c r="O1206" s="68">
        <f t="shared" si="258"/>
        <v>0.82608695652173914</v>
      </c>
      <c r="P1206" s="258">
        <v>34</v>
      </c>
      <c r="Q1206" s="258">
        <v>95</v>
      </c>
      <c r="R1206" s="68">
        <f t="shared" si="259"/>
        <v>0.35789473684210527</v>
      </c>
      <c r="S1206" s="258">
        <v>115</v>
      </c>
      <c r="T1206" s="68">
        <f t="shared" si="262"/>
        <v>0.82608695652173914</v>
      </c>
      <c r="U1206" s="258">
        <v>27</v>
      </c>
      <c r="V1206" s="284"/>
      <c r="W1206" s="258">
        <v>0</v>
      </c>
      <c r="X1206" s="258">
        <v>3</v>
      </c>
      <c r="Y1206" s="68">
        <f t="shared" si="263"/>
        <v>0</v>
      </c>
      <c r="Z1206" s="258">
        <v>8</v>
      </c>
      <c r="AA1206" s="284">
        <v>0.36557971014492752</v>
      </c>
    </row>
    <row r="1207" spans="9:27">
      <c r="I1207" s="57" t="str">
        <f t="shared" si="264"/>
        <v>All TIP ProvidersTIPJan-14</v>
      </c>
      <c r="J1207" s="76" t="str">
        <f t="shared" si="261"/>
        <v>All TIP ProvidersTIP41640</v>
      </c>
      <c r="K1207" s="57" t="s">
        <v>378</v>
      </c>
      <c r="L1207" s="73">
        <v>41640</v>
      </c>
      <c r="M1207" s="258">
        <v>0</v>
      </c>
      <c r="N1207" s="258">
        <v>0</v>
      </c>
      <c r="O1207" s="68" t="e">
        <f t="shared" si="258"/>
        <v>#DIV/0!</v>
      </c>
      <c r="P1207" s="258">
        <v>0</v>
      </c>
      <c r="Q1207" s="258">
        <v>0</v>
      </c>
      <c r="R1207" s="68" t="e">
        <f t="shared" si="259"/>
        <v>#DIV/0!</v>
      </c>
      <c r="S1207" s="258">
        <v>0</v>
      </c>
      <c r="T1207" s="68" t="e">
        <f t="shared" si="262"/>
        <v>#DIV/0!</v>
      </c>
      <c r="U1207" s="124"/>
      <c r="V1207" s="284"/>
      <c r="W1207" s="258">
        <v>0</v>
      </c>
      <c r="X1207" s="258">
        <v>0</v>
      </c>
      <c r="Y1207" s="68" t="e">
        <f t="shared" si="263"/>
        <v>#DIV/0!</v>
      </c>
      <c r="Z1207" s="124"/>
      <c r="AA1207" s="284">
        <v>0</v>
      </c>
    </row>
    <row r="1208" spans="9:27">
      <c r="I1208" s="57" t="str">
        <f t="shared" si="264"/>
        <v>AllAllJan-14</v>
      </c>
      <c r="J1208" s="76" t="str">
        <f t="shared" si="261"/>
        <v>AllAll41640</v>
      </c>
      <c r="K1208" s="57" t="s">
        <v>367</v>
      </c>
      <c r="L1208" s="73">
        <v>41640</v>
      </c>
      <c r="M1208" s="124">
        <v>69</v>
      </c>
      <c r="N1208" s="124">
        <v>78</v>
      </c>
      <c r="O1208" s="68">
        <f t="shared" si="258"/>
        <v>0.88461538461538458</v>
      </c>
      <c r="P1208" s="124">
        <v>161</v>
      </c>
      <c r="Q1208" s="124">
        <v>382</v>
      </c>
      <c r="R1208" s="68">
        <f t="shared" si="259"/>
        <v>0.42146596858638741</v>
      </c>
      <c r="S1208" s="124">
        <v>406</v>
      </c>
      <c r="T1208" s="68">
        <f t="shared" si="262"/>
        <v>0.94088669950738912</v>
      </c>
      <c r="U1208" s="124">
        <v>124</v>
      </c>
      <c r="V1208" s="284"/>
      <c r="W1208" s="124">
        <v>14</v>
      </c>
      <c r="X1208" s="124">
        <v>22</v>
      </c>
      <c r="Y1208" s="68">
        <f t="shared" si="263"/>
        <v>0.63636363636363635</v>
      </c>
      <c r="Z1208" s="124">
        <v>38</v>
      </c>
      <c r="AA1208" s="284">
        <v>0.83591594202898545</v>
      </c>
    </row>
    <row r="1209" spans="9:27">
      <c r="I1209" s="57" t="str">
        <f t="shared" si="264"/>
        <v>Community ConnectionsAllJan-14</v>
      </c>
      <c r="J1209" s="204" t="str">
        <f t="shared" si="261"/>
        <v>Community ConnectionsAll41640</v>
      </c>
      <c r="K1209" s="57" t="s">
        <v>319</v>
      </c>
      <c r="L1209" s="73">
        <v>41640</v>
      </c>
      <c r="M1209" s="124">
        <v>9</v>
      </c>
      <c r="N1209" s="124">
        <v>11</v>
      </c>
      <c r="O1209" s="68">
        <f t="shared" ref="O1209:O1272" si="265">M1209/N1209</f>
        <v>0.81818181818181823</v>
      </c>
      <c r="P1209" s="124">
        <v>17</v>
      </c>
      <c r="Q1209" s="124">
        <v>65</v>
      </c>
      <c r="R1209" s="68">
        <f t="shared" ref="R1209:R1272" si="266">P1209/Q1209</f>
        <v>0.26153846153846155</v>
      </c>
      <c r="S1209" s="124">
        <v>75</v>
      </c>
      <c r="T1209" s="68">
        <f t="shared" si="262"/>
        <v>0.8666666666666667</v>
      </c>
      <c r="U1209" s="124">
        <v>8</v>
      </c>
      <c r="V1209" s="284"/>
      <c r="W1209" s="124">
        <v>1</v>
      </c>
      <c r="X1209" s="124">
        <v>5</v>
      </c>
      <c r="Y1209" s="68">
        <f t="shared" si="263"/>
        <v>0.2</v>
      </c>
      <c r="Z1209" s="124">
        <v>9</v>
      </c>
      <c r="AA1209" s="284">
        <v>0.72129629629629632</v>
      </c>
    </row>
    <row r="1210" spans="9:27">
      <c r="I1210" s="57" t="str">
        <f t="shared" si="264"/>
        <v>Community ConnectionsFFTJan-14</v>
      </c>
      <c r="J1210" s="204" t="str">
        <f t="shared" si="261"/>
        <v>Community ConnectionsFFT41640</v>
      </c>
      <c r="K1210" s="57" t="s">
        <v>321</v>
      </c>
      <c r="L1210" s="73">
        <v>41640</v>
      </c>
      <c r="M1210" s="124">
        <v>4</v>
      </c>
      <c r="N1210" s="124">
        <v>4</v>
      </c>
      <c r="O1210" s="68">
        <f t="shared" si="265"/>
        <v>1</v>
      </c>
      <c r="P1210" s="261">
        <v>12</v>
      </c>
      <c r="Q1210" s="124">
        <v>40</v>
      </c>
      <c r="R1210" s="68">
        <f t="shared" si="266"/>
        <v>0.3</v>
      </c>
      <c r="S1210" s="124">
        <v>40</v>
      </c>
      <c r="T1210" s="68">
        <f t="shared" si="262"/>
        <v>1</v>
      </c>
      <c r="U1210" s="124">
        <v>4</v>
      </c>
      <c r="V1210" s="284">
        <v>1.1000000000000001</v>
      </c>
      <c r="W1210" s="124">
        <v>1</v>
      </c>
      <c r="X1210" s="124">
        <v>2</v>
      </c>
      <c r="Y1210" s="68">
        <f t="shared" si="263"/>
        <v>0.5</v>
      </c>
      <c r="Z1210" s="124">
        <v>8</v>
      </c>
      <c r="AA1210" s="284">
        <v>1.1000000000000001</v>
      </c>
    </row>
    <row r="1211" spans="9:27">
      <c r="I1211" s="57" t="str">
        <f t="shared" si="264"/>
        <v>Community ConnectionsTF-CBTJan-14</v>
      </c>
      <c r="J1211" s="204" t="str">
        <f t="shared" si="261"/>
        <v>Community ConnectionsTF-CBT41640</v>
      </c>
      <c r="K1211" s="57" t="s">
        <v>320</v>
      </c>
      <c r="L1211" s="73">
        <v>41640</v>
      </c>
      <c r="M1211" s="124">
        <v>5</v>
      </c>
      <c r="N1211" s="124">
        <v>7</v>
      </c>
      <c r="O1211" s="68">
        <f t="shared" si="265"/>
        <v>0.7142857142857143</v>
      </c>
      <c r="P1211" s="261">
        <v>5</v>
      </c>
      <c r="Q1211" s="124">
        <v>25</v>
      </c>
      <c r="R1211" s="68">
        <f t="shared" si="266"/>
        <v>0.2</v>
      </c>
      <c r="S1211" s="124">
        <v>35</v>
      </c>
      <c r="T1211" s="68">
        <f t="shared" si="262"/>
        <v>0.7142857142857143</v>
      </c>
      <c r="U1211" s="124">
        <v>4</v>
      </c>
      <c r="V1211" s="284"/>
      <c r="W1211" s="124">
        <v>0</v>
      </c>
      <c r="X1211" s="124">
        <v>3</v>
      </c>
      <c r="Y1211" s="68">
        <v>0</v>
      </c>
      <c r="Z1211" s="124">
        <v>1</v>
      </c>
      <c r="AA1211" s="284">
        <v>0.125</v>
      </c>
    </row>
    <row r="1212" spans="9:27">
      <c r="I1212" s="57" t="str">
        <f t="shared" si="264"/>
        <v>Community ConnectionsTIPJan-14</v>
      </c>
      <c r="J1212" s="204" t="str">
        <f t="shared" si="261"/>
        <v>Community ConnectionsTIP41640</v>
      </c>
      <c r="K1212" s="57" t="s">
        <v>322</v>
      </c>
      <c r="L1212" s="73">
        <v>41640</v>
      </c>
      <c r="M1212" s="124"/>
      <c r="N1212" s="124"/>
      <c r="O1212" s="68" t="e">
        <f t="shared" si="265"/>
        <v>#DIV/0!</v>
      </c>
      <c r="P1212" s="124"/>
      <c r="Q1212" s="124"/>
      <c r="R1212" s="68" t="e">
        <f t="shared" si="266"/>
        <v>#DIV/0!</v>
      </c>
      <c r="S1212" s="124"/>
      <c r="T1212" s="68" t="e">
        <f t="shared" si="262"/>
        <v>#DIV/0!</v>
      </c>
      <c r="U1212" s="124"/>
      <c r="V1212" s="284"/>
      <c r="W1212" s="124"/>
      <c r="X1212" s="124"/>
      <c r="Y1212" s="68" t="e">
        <f t="shared" ref="Y1212:Y1243" si="267">W1212/X1212</f>
        <v>#DIV/0!</v>
      </c>
      <c r="Z1212" s="124"/>
      <c r="AA1212" s="284"/>
    </row>
    <row r="1213" spans="9:27">
      <c r="I1213" s="57" t="str">
        <f t="shared" si="264"/>
        <v>Federal CityA-CRAJan-14</v>
      </c>
      <c r="J1213" s="76" t="str">
        <f t="shared" si="261"/>
        <v>Federal CityA-CRA41640</v>
      </c>
      <c r="K1213" s="57" t="s">
        <v>360</v>
      </c>
      <c r="L1213" s="73">
        <v>41640</v>
      </c>
      <c r="M1213" s="124"/>
      <c r="N1213" s="124"/>
      <c r="O1213" s="68" t="e">
        <f t="shared" si="265"/>
        <v>#DIV/0!</v>
      </c>
      <c r="P1213" s="124"/>
      <c r="Q1213" s="124"/>
      <c r="R1213" s="68" t="e">
        <f t="shared" si="266"/>
        <v>#DIV/0!</v>
      </c>
      <c r="S1213" s="124"/>
      <c r="T1213" s="68" t="e">
        <f t="shared" si="262"/>
        <v>#DIV/0!</v>
      </c>
      <c r="U1213" s="124"/>
      <c r="V1213" s="284"/>
      <c r="W1213" s="124"/>
      <c r="X1213" s="124"/>
      <c r="Y1213" s="68" t="e">
        <f t="shared" si="267"/>
        <v>#DIV/0!</v>
      </c>
      <c r="Z1213" s="124"/>
      <c r="AA1213" s="284"/>
    </row>
    <row r="1214" spans="9:27">
      <c r="I1214" s="57" t="str">
        <f t="shared" si="264"/>
        <v>Federal CityAllJan-14</v>
      </c>
      <c r="J1214" s="76" t="str">
        <f t="shared" si="261"/>
        <v>Federal CityAll41640</v>
      </c>
      <c r="K1214" s="57" t="s">
        <v>359</v>
      </c>
      <c r="L1214" s="73">
        <v>41640</v>
      </c>
      <c r="M1214" s="124"/>
      <c r="N1214" s="124"/>
      <c r="O1214" s="68" t="e">
        <f t="shared" si="265"/>
        <v>#DIV/0!</v>
      </c>
      <c r="P1214" s="124"/>
      <c r="Q1214" s="124"/>
      <c r="R1214" s="68" t="e">
        <f t="shared" si="266"/>
        <v>#DIV/0!</v>
      </c>
      <c r="S1214" s="124"/>
      <c r="T1214" s="68" t="e">
        <f t="shared" si="262"/>
        <v>#DIV/0!</v>
      </c>
      <c r="U1214" s="124"/>
      <c r="V1214" s="284"/>
      <c r="W1214" s="124"/>
      <c r="X1214" s="124"/>
      <c r="Y1214" s="68" t="e">
        <f t="shared" si="267"/>
        <v>#DIV/0!</v>
      </c>
      <c r="Z1214" s="124"/>
      <c r="AA1214" s="284"/>
    </row>
    <row r="1215" spans="9:27">
      <c r="I1215" s="57" t="str">
        <f t="shared" si="264"/>
        <v>First Home CareAllJan-14</v>
      </c>
      <c r="J1215" s="76" t="str">
        <f t="shared" si="261"/>
        <v>First Home CareAll41640</v>
      </c>
      <c r="K1215" s="57" t="s">
        <v>323</v>
      </c>
      <c r="L1215" s="73">
        <v>41640</v>
      </c>
      <c r="M1215" s="124">
        <v>11</v>
      </c>
      <c r="N1215" s="124">
        <v>10</v>
      </c>
      <c r="O1215" s="68">
        <f t="shared" si="265"/>
        <v>1.1000000000000001</v>
      </c>
      <c r="P1215" s="124">
        <v>62</v>
      </c>
      <c r="Q1215" s="124">
        <v>75</v>
      </c>
      <c r="R1215" s="68">
        <f t="shared" si="266"/>
        <v>0.82666666666666666</v>
      </c>
      <c r="S1215" s="124">
        <v>70</v>
      </c>
      <c r="T1215" s="68">
        <f t="shared" si="262"/>
        <v>1.0714285714285714</v>
      </c>
      <c r="U1215" s="124">
        <v>52</v>
      </c>
      <c r="V1215" s="284"/>
      <c r="W1215" s="124">
        <v>4</v>
      </c>
      <c r="X1215" s="124">
        <v>5</v>
      </c>
      <c r="Y1215" s="68">
        <f t="shared" si="267"/>
        <v>0.8</v>
      </c>
      <c r="Z1215" s="124">
        <v>10</v>
      </c>
      <c r="AA1215" s="284">
        <v>1.0652173913043479</v>
      </c>
    </row>
    <row r="1216" spans="9:27">
      <c r="I1216" s="57" t="str">
        <f t="shared" si="264"/>
        <v>First Home CareFFTJan-14</v>
      </c>
      <c r="J1216" s="76" t="str">
        <f t="shared" si="261"/>
        <v>First Home CareFFT41640</v>
      </c>
      <c r="K1216" s="57" t="s">
        <v>325</v>
      </c>
      <c r="L1216" s="73">
        <v>41640</v>
      </c>
      <c r="M1216" s="124">
        <v>5</v>
      </c>
      <c r="N1216" s="124">
        <v>5</v>
      </c>
      <c r="O1216" s="68">
        <f t="shared" si="265"/>
        <v>1</v>
      </c>
      <c r="P1216" s="261">
        <v>39</v>
      </c>
      <c r="Q1216" s="124">
        <v>45</v>
      </c>
      <c r="R1216" s="68">
        <f t="shared" si="266"/>
        <v>0.8666666666666667</v>
      </c>
      <c r="S1216" s="124">
        <v>45</v>
      </c>
      <c r="T1216" s="68">
        <f t="shared" si="262"/>
        <v>1</v>
      </c>
      <c r="U1216" s="124">
        <v>33</v>
      </c>
      <c r="V1216" s="284">
        <v>0.97500000000000009</v>
      </c>
      <c r="W1216" s="124">
        <v>4</v>
      </c>
      <c r="X1216" s="124">
        <v>5</v>
      </c>
      <c r="Y1216" s="68">
        <f t="shared" si="267"/>
        <v>0.8</v>
      </c>
      <c r="Z1216" s="124">
        <v>6</v>
      </c>
      <c r="AA1216" s="284">
        <v>0.97500000000000009</v>
      </c>
    </row>
    <row r="1217" spans="9:27">
      <c r="I1217" s="57" t="str">
        <f t="shared" si="264"/>
        <v>First Home CareTF-CBTJan-14</v>
      </c>
      <c r="J1217" s="76" t="str">
        <f t="shared" si="261"/>
        <v>First Home CareTF-CBT41640</v>
      </c>
      <c r="K1217" s="57" t="s">
        <v>324</v>
      </c>
      <c r="L1217" s="73">
        <v>41640</v>
      </c>
      <c r="M1217" s="124">
        <v>6</v>
      </c>
      <c r="N1217" s="124">
        <v>5</v>
      </c>
      <c r="O1217" s="68">
        <f t="shared" si="265"/>
        <v>1.2</v>
      </c>
      <c r="P1217" s="124">
        <v>23</v>
      </c>
      <c r="Q1217" s="124">
        <v>30</v>
      </c>
      <c r="R1217" s="68">
        <f t="shared" si="266"/>
        <v>0.76666666666666672</v>
      </c>
      <c r="S1217" s="124">
        <v>25</v>
      </c>
      <c r="T1217" s="68">
        <f t="shared" si="262"/>
        <v>1.2</v>
      </c>
      <c r="U1217" s="124">
        <v>19</v>
      </c>
      <c r="V1217" s="284"/>
      <c r="W1217" s="124">
        <v>0</v>
      </c>
      <c r="X1217" s="124">
        <v>0</v>
      </c>
      <c r="Y1217" s="68" t="e">
        <f t="shared" si="267"/>
        <v>#DIV/0!</v>
      </c>
      <c r="Z1217" s="124">
        <v>4</v>
      </c>
      <c r="AA1217" s="284">
        <v>0.86956521739130432</v>
      </c>
    </row>
    <row r="1218" spans="9:27">
      <c r="I1218" s="57" t="str">
        <f t="shared" si="264"/>
        <v>First Home CareTIPJan-14</v>
      </c>
      <c r="J1218" s="76" t="str">
        <f t="shared" si="261"/>
        <v>First Home CareTIP41640</v>
      </c>
      <c r="K1218" s="57" t="s">
        <v>330</v>
      </c>
      <c r="L1218" s="73">
        <v>41640</v>
      </c>
      <c r="M1218" s="124"/>
      <c r="N1218" s="124"/>
      <c r="O1218" s="68" t="e">
        <f t="shared" si="265"/>
        <v>#DIV/0!</v>
      </c>
      <c r="P1218" s="261"/>
      <c r="Q1218" s="124"/>
      <c r="R1218" s="68" t="e">
        <f t="shared" si="266"/>
        <v>#DIV/0!</v>
      </c>
      <c r="S1218" s="124"/>
      <c r="T1218" s="68" t="e">
        <f t="shared" si="262"/>
        <v>#DIV/0!</v>
      </c>
      <c r="U1218" s="124">
        <v>0</v>
      </c>
      <c r="V1218" s="284"/>
      <c r="W1218" s="124"/>
      <c r="X1218" s="124"/>
      <c r="Y1218" s="68" t="e">
        <f t="shared" si="267"/>
        <v>#DIV/0!</v>
      </c>
      <c r="Z1218" s="124"/>
      <c r="AA1218" s="284"/>
    </row>
    <row r="1219" spans="9:27">
      <c r="I1219" s="57" t="str">
        <f t="shared" si="264"/>
        <v>FPSAllJan-14</v>
      </c>
      <c r="J1219" s="76" t="str">
        <f t="shared" si="261"/>
        <v>FPSAll41640</v>
      </c>
      <c r="K1219" s="57" t="s">
        <v>355</v>
      </c>
      <c r="L1219" s="73">
        <v>41640</v>
      </c>
      <c r="M1219" s="124"/>
      <c r="N1219" s="124"/>
      <c r="O1219" s="68" t="e">
        <f t="shared" si="265"/>
        <v>#DIV/0!</v>
      </c>
      <c r="P1219" s="124"/>
      <c r="Q1219" s="124"/>
      <c r="R1219" s="68" t="e">
        <f t="shared" si="266"/>
        <v>#DIV/0!</v>
      </c>
      <c r="S1219" s="124"/>
      <c r="T1219" s="68" t="e">
        <f t="shared" si="262"/>
        <v>#DIV/0!</v>
      </c>
      <c r="U1219" s="124"/>
      <c r="V1219" s="284"/>
      <c r="W1219" s="124"/>
      <c r="X1219" s="124"/>
      <c r="Y1219" s="68" t="e">
        <f t="shared" si="267"/>
        <v>#DIV/0!</v>
      </c>
      <c r="Z1219" s="124"/>
      <c r="AA1219" s="284"/>
    </row>
    <row r="1220" spans="9:27">
      <c r="I1220" s="57" t="str">
        <f t="shared" si="264"/>
        <v>FPSTIPJan-14</v>
      </c>
      <c r="J1220" s="76" t="str">
        <f t="shared" si="261"/>
        <v>FPSTIP41640</v>
      </c>
      <c r="K1220" s="57" t="s">
        <v>356</v>
      </c>
      <c r="L1220" s="73">
        <v>41640</v>
      </c>
      <c r="M1220" s="124"/>
      <c r="N1220" s="124"/>
      <c r="O1220" s="68" t="e">
        <f t="shared" si="265"/>
        <v>#DIV/0!</v>
      </c>
      <c r="P1220" s="124"/>
      <c r="Q1220" s="124"/>
      <c r="R1220" s="68" t="e">
        <f t="shared" si="266"/>
        <v>#DIV/0!</v>
      </c>
      <c r="S1220" s="124"/>
      <c r="T1220" s="68" t="e">
        <f t="shared" si="262"/>
        <v>#DIV/0!</v>
      </c>
      <c r="U1220" s="124"/>
      <c r="V1220" s="284"/>
      <c r="W1220" s="124"/>
      <c r="X1220" s="124"/>
      <c r="Y1220" s="68" t="e">
        <f t="shared" si="267"/>
        <v>#DIV/0!</v>
      </c>
      <c r="Z1220" s="124"/>
      <c r="AA1220" s="284"/>
    </row>
    <row r="1221" spans="9:27">
      <c r="I1221" s="57" t="str">
        <f t="shared" si="264"/>
        <v>HillcrestA-CRAJan-14</v>
      </c>
      <c r="J1221" s="76" t="str">
        <f t="shared" si="261"/>
        <v>HillcrestA-CRA41640</v>
      </c>
      <c r="K1221" s="57" t="s">
        <v>336</v>
      </c>
      <c r="L1221" s="73">
        <v>41640</v>
      </c>
      <c r="M1221" s="124"/>
      <c r="N1221" s="124"/>
      <c r="O1221" s="68" t="e">
        <f t="shared" si="265"/>
        <v>#DIV/0!</v>
      </c>
      <c r="P1221" s="124"/>
      <c r="Q1221" s="124"/>
      <c r="R1221" s="68" t="e">
        <f t="shared" si="266"/>
        <v>#DIV/0!</v>
      </c>
      <c r="S1221" s="124"/>
      <c r="T1221" s="68" t="e">
        <f t="shared" si="262"/>
        <v>#DIV/0!</v>
      </c>
      <c r="U1221" s="124">
        <v>0</v>
      </c>
      <c r="V1221" s="284"/>
      <c r="W1221" s="124"/>
      <c r="X1221" s="124"/>
      <c r="Y1221" s="68" t="e">
        <f t="shared" si="267"/>
        <v>#DIV/0!</v>
      </c>
      <c r="Z1221" s="124"/>
      <c r="AA1221" s="284"/>
    </row>
    <row r="1222" spans="9:27">
      <c r="I1222" s="57" t="str">
        <f t="shared" si="264"/>
        <v>HillcrestAllJan-14</v>
      </c>
      <c r="J1222" s="76" t="str">
        <f t="shared" si="261"/>
        <v>HillcrestAll41640</v>
      </c>
      <c r="K1222" s="57" t="s">
        <v>331</v>
      </c>
      <c r="L1222" s="73">
        <v>41640</v>
      </c>
      <c r="M1222" s="124">
        <v>6</v>
      </c>
      <c r="N1222" s="124">
        <v>9</v>
      </c>
      <c r="O1222" s="68">
        <f t="shared" si="265"/>
        <v>0.66666666666666663</v>
      </c>
      <c r="P1222" s="124">
        <v>19</v>
      </c>
      <c r="Q1222" s="124">
        <v>45</v>
      </c>
      <c r="R1222" s="68">
        <f t="shared" si="266"/>
        <v>0.42222222222222222</v>
      </c>
      <c r="S1222" s="124">
        <v>60</v>
      </c>
      <c r="T1222" s="68">
        <f t="shared" si="262"/>
        <v>0.75</v>
      </c>
      <c r="U1222" s="124">
        <v>15</v>
      </c>
      <c r="V1222" s="284"/>
      <c r="W1222" s="124">
        <v>1</v>
      </c>
      <c r="X1222" s="124">
        <v>2</v>
      </c>
      <c r="Y1222" s="68">
        <f t="shared" si="267"/>
        <v>0.5</v>
      </c>
      <c r="Z1222" s="124">
        <v>4</v>
      </c>
      <c r="AA1222" s="284">
        <v>1.0444444444444445</v>
      </c>
    </row>
    <row r="1223" spans="9:27">
      <c r="I1223" s="57" t="str">
        <f t="shared" si="264"/>
        <v>HillcrestCPP-FVJan-14</v>
      </c>
      <c r="J1223" s="76" t="str">
        <f t="shared" si="261"/>
        <v>HillcrestCPP-FV41640</v>
      </c>
      <c r="K1223" s="57" t="s">
        <v>334</v>
      </c>
      <c r="L1223" s="73">
        <v>41640</v>
      </c>
      <c r="M1223" s="124"/>
      <c r="N1223" s="124"/>
      <c r="O1223" s="68" t="e">
        <f t="shared" si="265"/>
        <v>#DIV/0!</v>
      </c>
      <c r="P1223" s="124"/>
      <c r="Q1223" s="124"/>
      <c r="R1223" s="68" t="e">
        <f t="shared" si="266"/>
        <v>#DIV/0!</v>
      </c>
      <c r="S1223" s="124"/>
      <c r="T1223" s="68" t="e">
        <f t="shared" si="262"/>
        <v>#DIV/0!</v>
      </c>
      <c r="U1223" s="124"/>
      <c r="V1223" s="284"/>
      <c r="W1223" s="124"/>
      <c r="X1223" s="124"/>
      <c r="Y1223" s="68" t="e">
        <f t="shared" si="267"/>
        <v>#DIV/0!</v>
      </c>
      <c r="Z1223" s="124"/>
      <c r="AA1223" s="284"/>
    </row>
    <row r="1224" spans="9:27">
      <c r="I1224" s="57" t="str">
        <f t="shared" si="264"/>
        <v>HillcrestFFTJan-14</v>
      </c>
      <c r="J1224" s="76" t="str">
        <f t="shared" si="261"/>
        <v>HillcrestFFT41640</v>
      </c>
      <c r="K1224" s="57" t="s">
        <v>335</v>
      </c>
      <c r="L1224" s="73">
        <v>41640</v>
      </c>
      <c r="M1224" s="124">
        <v>4</v>
      </c>
      <c r="N1224" s="124">
        <v>4</v>
      </c>
      <c r="O1224" s="68">
        <f t="shared" si="265"/>
        <v>1</v>
      </c>
      <c r="P1224" s="124">
        <v>19</v>
      </c>
      <c r="Q1224" s="124">
        <v>35</v>
      </c>
      <c r="R1224" s="68">
        <f t="shared" si="266"/>
        <v>0.54285714285714282</v>
      </c>
      <c r="S1224" s="124">
        <v>35</v>
      </c>
      <c r="T1224" s="68">
        <f t="shared" si="262"/>
        <v>1</v>
      </c>
      <c r="U1224" s="124">
        <v>15</v>
      </c>
      <c r="V1224" s="284">
        <v>1.175</v>
      </c>
      <c r="W1224" s="124">
        <v>1</v>
      </c>
      <c r="X1224" s="124">
        <v>2</v>
      </c>
      <c r="Y1224" s="68">
        <f t="shared" si="267"/>
        <v>0.5</v>
      </c>
      <c r="Z1224" s="124">
        <v>4</v>
      </c>
      <c r="AA1224" s="284">
        <v>1.175</v>
      </c>
    </row>
    <row r="1225" spans="9:27">
      <c r="I1225" s="57" t="str">
        <f t="shared" si="264"/>
        <v>HillcrestTF-CBTJan-14</v>
      </c>
      <c r="J1225" s="76" t="str">
        <f t="shared" si="261"/>
        <v>HillcrestTF-CBT41640</v>
      </c>
      <c r="K1225" s="57" t="s">
        <v>332</v>
      </c>
      <c r="L1225" s="73">
        <v>41640</v>
      </c>
      <c r="M1225" s="124">
        <v>2</v>
      </c>
      <c r="N1225" s="124">
        <v>5</v>
      </c>
      <c r="O1225" s="68">
        <f t="shared" si="265"/>
        <v>0.4</v>
      </c>
      <c r="P1225" s="124"/>
      <c r="Q1225" s="124">
        <v>10</v>
      </c>
      <c r="R1225" s="68">
        <f t="shared" si="266"/>
        <v>0</v>
      </c>
      <c r="S1225" s="124">
        <v>25</v>
      </c>
      <c r="T1225" s="68">
        <f t="shared" si="262"/>
        <v>0.4</v>
      </c>
      <c r="U1225" s="124"/>
      <c r="V1225" s="284"/>
      <c r="W1225" s="124"/>
      <c r="X1225" s="124"/>
      <c r="Y1225" s="68" t="e">
        <f t="shared" si="267"/>
        <v>#DIV/0!</v>
      </c>
      <c r="Z1225" s="124"/>
      <c r="AA1225" s="284"/>
    </row>
    <row r="1226" spans="9:27">
      <c r="I1226" s="57" t="str">
        <f t="shared" si="264"/>
        <v>LAYCA-CRAJan-14</v>
      </c>
      <c r="J1226" s="76" t="str">
        <f t="shared" si="261"/>
        <v>LAYCA-CRA41640</v>
      </c>
      <c r="K1226" s="57" t="s">
        <v>339</v>
      </c>
      <c r="L1226" s="73">
        <v>41640</v>
      </c>
      <c r="M1226" s="124"/>
      <c r="N1226" s="124"/>
      <c r="O1226" s="68" t="e">
        <f t="shared" si="265"/>
        <v>#DIV/0!</v>
      </c>
      <c r="P1226" s="124"/>
      <c r="Q1226" s="124"/>
      <c r="R1226" s="68" t="e">
        <f t="shared" si="266"/>
        <v>#DIV/0!</v>
      </c>
      <c r="S1226" s="124"/>
      <c r="T1226" s="68" t="e">
        <f t="shared" si="262"/>
        <v>#DIV/0!</v>
      </c>
      <c r="U1226" s="124"/>
      <c r="V1226" s="284"/>
      <c r="W1226" s="124"/>
      <c r="X1226" s="124"/>
      <c r="Y1226" s="68" t="e">
        <f t="shared" si="267"/>
        <v>#DIV/0!</v>
      </c>
      <c r="Z1226" s="124"/>
      <c r="AA1226" s="284"/>
    </row>
    <row r="1227" spans="9:27">
      <c r="I1227" s="57" t="str">
        <f t="shared" si="264"/>
        <v>LAYCAllJan-14</v>
      </c>
      <c r="J1227" s="76" t="str">
        <f t="shared" si="261"/>
        <v>LAYCAll41640</v>
      </c>
      <c r="K1227" s="57" t="s">
        <v>337</v>
      </c>
      <c r="L1227" s="73">
        <v>41640</v>
      </c>
      <c r="M1227" s="124">
        <v>2</v>
      </c>
      <c r="N1227" s="124">
        <v>4</v>
      </c>
      <c r="O1227" s="68">
        <f t="shared" si="265"/>
        <v>0.5</v>
      </c>
      <c r="P1227" s="124">
        <v>0</v>
      </c>
      <c r="Q1227" s="124">
        <v>7</v>
      </c>
      <c r="R1227" s="68">
        <f t="shared" si="266"/>
        <v>0</v>
      </c>
      <c r="S1227" s="124">
        <v>17</v>
      </c>
      <c r="T1227" s="68">
        <f t="shared" si="262"/>
        <v>0.41176470588235292</v>
      </c>
      <c r="U1227" s="124">
        <v>0</v>
      </c>
      <c r="V1227" s="284"/>
      <c r="W1227" s="124">
        <v>0</v>
      </c>
      <c r="X1227" s="124">
        <v>0</v>
      </c>
      <c r="Y1227" s="68" t="e">
        <f t="shared" si="267"/>
        <v>#DIV/0!</v>
      </c>
      <c r="Z1227" s="124">
        <v>0</v>
      </c>
      <c r="AA1227" s="284"/>
    </row>
    <row r="1228" spans="9:27">
      <c r="I1228" s="57" t="str">
        <f t="shared" si="264"/>
        <v>LAYCCPPJan-14</v>
      </c>
      <c r="J1228" s="76" t="str">
        <f t="shared" si="261"/>
        <v>LAYCCPP41640</v>
      </c>
      <c r="K1228" s="57" t="s">
        <v>338</v>
      </c>
      <c r="L1228" s="73">
        <v>41640</v>
      </c>
      <c r="M1228" s="124">
        <v>2</v>
      </c>
      <c r="N1228" s="124">
        <v>4</v>
      </c>
      <c r="O1228" s="68">
        <f t="shared" si="265"/>
        <v>0.5</v>
      </c>
      <c r="P1228" s="124"/>
      <c r="Q1228" s="124">
        <v>7</v>
      </c>
      <c r="R1228" s="68">
        <f t="shared" si="266"/>
        <v>0</v>
      </c>
      <c r="S1228" s="124">
        <v>17</v>
      </c>
      <c r="T1228" s="68">
        <f t="shared" si="262"/>
        <v>0.41176470588235292</v>
      </c>
      <c r="U1228" s="124"/>
      <c r="V1228" s="284"/>
      <c r="W1228" s="124"/>
      <c r="X1228" s="124"/>
      <c r="Y1228" s="68" t="e">
        <f t="shared" si="267"/>
        <v>#DIV/0!</v>
      </c>
      <c r="Z1228" s="124"/>
      <c r="AA1228" s="284"/>
    </row>
    <row r="1229" spans="9:27">
      <c r="I1229" s="57" t="str">
        <f t="shared" si="264"/>
        <v>LESAllJan-14</v>
      </c>
      <c r="J1229" s="76" t="str">
        <f t="shared" si="261"/>
        <v>LESAll41640</v>
      </c>
      <c r="K1229" s="57" t="s">
        <v>357</v>
      </c>
      <c r="L1229" s="73">
        <v>41640</v>
      </c>
      <c r="M1229" s="124"/>
      <c r="N1229" s="124"/>
      <c r="O1229" s="68" t="e">
        <f t="shared" si="265"/>
        <v>#DIV/0!</v>
      </c>
      <c r="P1229" s="124"/>
      <c r="Q1229" s="124"/>
      <c r="R1229" s="68" t="e">
        <f t="shared" si="266"/>
        <v>#DIV/0!</v>
      </c>
      <c r="S1229" s="124"/>
      <c r="T1229" s="68" t="e">
        <f t="shared" si="262"/>
        <v>#DIV/0!</v>
      </c>
      <c r="U1229" s="124"/>
      <c r="V1229" s="284"/>
      <c r="W1229" s="124"/>
      <c r="X1229" s="124"/>
      <c r="Y1229" s="68" t="e">
        <f t="shared" si="267"/>
        <v>#DIV/0!</v>
      </c>
      <c r="Z1229" s="124"/>
      <c r="AA1229" s="284"/>
    </row>
    <row r="1230" spans="9:27">
      <c r="I1230" s="57" t="str">
        <f t="shared" si="264"/>
        <v>LESTIPJan-14</v>
      </c>
      <c r="J1230" s="76" t="str">
        <f t="shared" si="261"/>
        <v>LESTIP41640</v>
      </c>
      <c r="K1230" s="57" t="s">
        <v>358</v>
      </c>
      <c r="L1230" s="73">
        <v>41640</v>
      </c>
      <c r="M1230" s="124"/>
      <c r="N1230" s="124"/>
      <c r="O1230" s="68" t="e">
        <f t="shared" si="265"/>
        <v>#DIV/0!</v>
      </c>
      <c r="P1230" s="124"/>
      <c r="Q1230" s="124"/>
      <c r="R1230" s="68" t="e">
        <f t="shared" si="266"/>
        <v>#DIV/0!</v>
      </c>
      <c r="S1230" s="124"/>
      <c r="T1230" s="68" t="e">
        <f t="shared" si="262"/>
        <v>#DIV/0!</v>
      </c>
      <c r="U1230" s="124"/>
      <c r="V1230" s="284"/>
      <c r="W1230" s="124"/>
      <c r="X1230" s="124"/>
      <c r="Y1230" s="68" t="e">
        <f t="shared" si="267"/>
        <v>#DIV/0!</v>
      </c>
      <c r="Z1230" s="124"/>
      <c r="AA1230" s="284"/>
    </row>
    <row r="1231" spans="9:27">
      <c r="I1231" s="57" t="str">
        <f t="shared" si="264"/>
        <v>Marys CenterAllJan-14</v>
      </c>
      <c r="J1231" s="76" t="str">
        <f t="shared" si="261"/>
        <v>Marys CenterAll41640</v>
      </c>
      <c r="K1231" s="57" t="s">
        <v>341</v>
      </c>
      <c r="L1231" s="73">
        <v>41640</v>
      </c>
      <c r="M1231" s="124">
        <v>2</v>
      </c>
      <c r="N1231" s="124">
        <v>2</v>
      </c>
      <c r="O1231" s="68">
        <f t="shared" si="265"/>
        <v>1</v>
      </c>
      <c r="P1231" s="124">
        <v>10</v>
      </c>
      <c r="Q1231" s="124">
        <v>10</v>
      </c>
      <c r="R1231" s="68">
        <f t="shared" si="266"/>
        <v>1</v>
      </c>
      <c r="S1231" s="124">
        <v>10</v>
      </c>
      <c r="T1231" s="68">
        <f t="shared" si="262"/>
        <v>1</v>
      </c>
      <c r="U1231" s="124">
        <v>8</v>
      </c>
      <c r="V1231" s="284"/>
      <c r="W1231" s="124">
        <v>1</v>
      </c>
      <c r="X1231" s="124">
        <v>1</v>
      </c>
      <c r="Y1231" s="68">
        <f t="shared" si="267"/>
        <v>1</v>
      </c>
      <c r="Z1231" s="124">
        <v>2</v>
      </c>
      <c r="AA1231" s="284">
        <v>1</v>
      </c>
    </row>
    <row r="1232" spans="9:27">
      <c r="I1232" s="57" t="str">
        <f t="shared" si="264"/>
        <v>Marys CenterPCITJan-14</v>
      </c>
      <c r="J1232" s="76" t="str">
        <f t="shared" si="261"/>
        <v>Marys CenterPCIT41640</v>
      </c>
      <c r="K1232" s="57" t="s">
        <v>340</v>
      </c>
      <c r="L1232" s="73">
        <v>41640</v>
      </c>
      <c r="M1232" s="124">
        <v>2</v>
      </c>
      <c r="N1232" s="124">
        <v>2</v>
      </c>
      <c r="O1232" s="68">
        <f t="shared" si="265"/>
        <v>1</v>
      </c>
      <c r="P1232" s="124">
        <v>10</v>
      </c>
      <c r="Q1232" s="124">
        <v>10</v>
      </c>
      <c r="R1232" s="68">
        <f t="shared" si="266"/>
        <v>1</v>
      </c>
      <c r="S1232" s="124">
        <v>10</v>
      </c>
      <c r="T1232" s="68">
        <f t="shared" si="262"/>
        <v>1</v>
      </c>
      <c r="U1232" s="124">
        <v>8</v>
      </c>
      <c r="V1232" s="284"/>
      <c r="W1232" s="124">
        <v>1</v>
      </c>
      <c r="X1232" s="124">
        <v>1</v>
      </c>
      <c r="Y1232" s="68">
        <f t="shared" si="267"/>
        <v>1</v>
      </c>
      <c r="Z1232" s="124">
        <v>2</v>
      </c>
      <c r="AA1232" s="284">
        <v>1</v>
      </c>
    </row>
    <row r="1233" spans="9:27">
      <c r="I1233" s="57" t="str">
        <f t="shared" si="264"/>
        <v>MBI HSAllJan-14</v>
      </c>
      <c r="J1233" s="76" t="str">
        <f t="shared" si="261"/>
        <v>MBI HSAll41640</v>
      </c>
      <c r="K1233" s="57" t="s">
        <v>364</v>
      </c>
      <c r="L1233" s="73">
        <v>41640</v>
      </c>
      <c r="M1233" s="124"/>
      <c r="N1233" s="124"/>
      <c r="O1233" s="68" t="e">
        <f t="shared" si="265"/>
        <v>#DIV/0!</v>
      </c>
      <c r="P1233" s="124"/>
      <c r="Q1233" s="124"/>
      <c r="R1233" s="68" t="e">
        <f t="shared" si="266"/>
        <v>#DIV/0!</v>
      </c>
      <c r="S1233" s="124"/>
      <c r="T1233" s="68" t="e">
        <f t="shared" si="262"/>
        <v>#DIV/0!</v>
      </c>
      <c r="U1233" s="124"/>
      <c r="V1233" s="284"/>
      <c r="W1233" s="124"/>
      <c r="X1233" s="124"/>
      <c r="Y1233" s="68" t="e">
        <f t="shared" si="267"/>
        <v>#DIV/0!</v>
      </c>
      <c r="Z1233" s="124"/>
      <c r="AA1233" s="284"/>
    </row>
    <row r="1234" spans="9:27">
      <c r="I1234" s="57" t="str">
        <f t="shared" si="264"/>
        <v>MBI HSTIPJan-14</v>
      </c>
      <c r="J1234" s="76" t="str">
        <f t="shared" si="261"/>
        <v>MBI HSTIP41640</v>
      </c>
      <c r="K1234" s="57" t="s">
        <v>363</v>
      </c>
      <c r="L1234" s="73">
        <v>41640</v>
      </c>
      <c r="M1234" s="124"/>
      <c r="N1234" s="124"/>
      <c r="O1234" s="68" t="e">
        <f t="shared" si="265"/>
        <v>#DIV/0!</v>
      </c>
      <c r="P1234" s="124"/>
      <c r="Q1234" s="124"/>
      <c r="R1234" s="68" t="e">
        <f t="shared" si="266"/>
        <v>#DIV/0!</v>
      </c>
      <c r="S1234" s="124"/>
      <c r="T1234" s="68" t="e">
        <f t="shared" si="262"/>
        <v>#DIV/0!</v>
      </c>
      <c r="U1234" s="124"/>
      <c r="V1234" s="284"/>
      <c r="W1234" s="124"/>
      <c r="X1234" s="124"/>
      <c r="Y1234" s="68" t="e">
        <f t="shared" si="267"/>
        <v>#DIV/0!</v>
      </c>
      <c r="Z1234" s="124"/>
      <c r="AA1234" s="284"/>
    </row>
    <row r="1235" spans="9:27">
      <c r="I1235" s="57" t="str">
        <f t="shared" si="264"/>
        <v>MD Family ResourcesAllJan-14</v>
      </c>
      <c r="J1235" s="76" t="str">
        <f t="shared" si="261"/>
        <v>MD Family ResourcesAll41640</v>
      </c>
      <c r="K1235" s="57" t="s">
        <v>510</v>
      </c>
      <c r="L1235" s="73">
        <v>41640</v>
      </c>
      <c r="M1235" s="124">
        <v>3</v>
      </c>
      <c r="N1235" s="124">
        <v>3</v>
      </c>
      <c r="O1235" s="68">
        <f t="shared" si="265"/>
        <v>1</v>
      </c>
      <c r="P1235" s="124">
        <v>6</v>
      </c>
      <c r="Q1235" s="124">
        <v>15</v>
      </c>
      <c r="R1235" s="68">
        <f t="shared" si="266"/>
        <v>0.4</v>
      </c>
      <c r="S1235" s="124">
        <v>15</v>
      </c>
      <c r="T1235" s="68">
        <f t="shared" si="262"/>
        <v>1</v>
      </c>
      <c r="U1235" s="124">
        <v>3</v>
      </c>
      <c r="V1235" s="284"/>
      <c r="W1235" s="124">
        <v>0</v>
      </c>
      <c r="X1235" s="124">
        <v>0</v>
      </c>
      <c r="Y1235" s="68" t="e">
        <f t="shared" si="267"/>
        <v>#DIV/0!</v>
      </c>
      <c r="Z1235" s="124">
        <v>3</v>
      </c>
      <c r="AA1235" s="284">
        <v>0.83333333333333337</v>
      </c>
    </row>
    <row r="1236" spans="9:27">
      <c r="I1236" s="57" t="str">
        <f t="shared" si="264"/>
        <v>MD Family ResourcesTF-CBTJan-14</v>
      </c>
      <c r="J1236" s="76" t="str">
        <f t="shared" si="261"/>
        <v>MD Family ResourcesTF-CBT41640</v>
      </c>
      <c r="K1236" s="57" t="s">
        <v>509</v>
      </c>
      <c r="L1236" s="73">
        <v>41640</v>
      </c>
      <c r="M1236" s="124">
        <v>3</v>
      </c>
      <c r="N1236" s="124">
        <v>3</v>
      </c>
      <c r="O1236" s="68">
        <f t="shared" si="265"/>
        <v>1</v>
      </c>
      <c r="P1236" s="124">
        <v>6</v>
      </c>
      <c r="Q1236" s="124">
        <v>15</v>
      </c>
      <c r="R1236" s="68">
        <f t="shared" si="266"/>
        <v>0.4</v>
      </c>
      <c r="S1236" s="124">
        <v>15</v>
      </c>
      <c r="T1236" s="68">
        <f t="shared" si="262"/>
        <v>1</v>
      </c>
      <c r="U1236" s="124">
        <v>3</v>
      </c>
      <c r="V1236" s="284"/>
      <c r="W1236" s="124">
        <v>0</v>
      </c>
      <c r="X1236" s="124">
        <v>0</v>
      </c>
      <c r="Y1236" s="68" t="e">
        <f t="shared" si="267"/>
        <v>#DIV/0!</v>
      </c>
      <c r="Z1236" s="124">
        <v>3</v>
      </c>
      <c r="AA1236" s="284">
        <v>0.83333333333333337</v>
      </c>
    </row>
    <row r="1237" spans="9:27">
      <c r="I1237" s="57" t="str">
        <f t="shared" si="264"/>
        <v>PASSAllJan-14</v>
      </c>
      <c r="J1237" s="76" t="str">
        <f t="shared" si="261"/>
        <v>PASSAll41640</v>
      </c>
      <c r="K1237" s="57" t="s">
        <v>342</v>
      </c>
      <c r="L1237" s="73">
        <v>41640</v>
      </c>
      <c r="M1237" s="124">
        <v>4</v>
      </c>
      <c r="N1237" s="124">
        <v>4</v>
      </c>
      <c r="O1237" s="68">
        <f t="shared" si="265"/>
        <v>1</v>
      </c>
      <c r="P1237" s="261">
        <v>11</v>
      </c>
      <c r="Q1237" s="124">
        <v>29</v>
      </c>
      <c r="R1237" s="68">
        <f t="shared" si="266"/>
        <v>0.37931034482758619</v>
      </c>
      <c r="S1237" s="124">
        <v>29</v>
      </c>
      <c r="T1237" s="68">
        <f t="shared" si="262"/>
        <v>1</v>
      </c>
      <c r="U1237" s="124">
        <v>8</v>
      </c>
      <c r="V1237" s="284"/>
      <c r="W1237" s="124">
        <v>4</v>
      </c>
      <c r="X1237" s="124">
        <v>6</v>
      </c>
      <c r="Y1237" s="68">
        <f t="shared" si="267"/>
        <v>0.66666666666666663</v>
      </c>
      <c r="Z1237" s="124">
        <v>3</v>
      </c>
      <c r="AA1237" s="284">
        <v>1.2666666666666666</v>
      </c>
    </row>
    <row r="1238" spans="9:27">
      <c r="I1238" s="57" t="str">
        <f t="shared" si="264"/>
        <v>PASSFFTJan-14</v>
      </c>
      <c r="J1238" s="76" t="str">
        <f t="shared" ref="J1238:J1301" si="268">K1238&amp;L1238</f>
        <v>PASSFFT41640</v>
      </c>
      <c r="K1238" s="57" t="s">
        <v>343</v>
      </c>
      <c r="L1238" s="73">
        <v>41640</v>
      </c>
      <c r="M1238" s="124">
        <v>4</v>
      </c>
      <c r="N1238" s="124">
        <v>4</v>
      </c>
      <c r="O1238" s="68">
        <f t="shared" si="265"/>
        <v>1</v>
      </c>
      <c r="P1238" s="261">
        <v>11</v>
      </c>
      <c r="Q1238" s="124">
        <v>29</v>
      </c>
      <c r="R1238" s="68">
        <f t="shared" si="266"/>
        <v>0.37931034482758619</v>
      </c>
      <c r="S1238" s="124">
        <v>29</v>
      </c>
      <c r="T1238" s="68">
        <f t="shared" si="262"/>
        <v>1</v>
      </c>
      <c r="U1238" s="124">
        <v>8</v>
      </c>
      <c r="V1238" s="284">
        <v>0.95</v>
      </c>
      <c r="W1238" s="124">
        <v>4</v>
      </c>
      <c r="X1238" s="124">
        <v>6</v>
      </c>
      <c r="Y1238" s="68">
        <f t="shared" si="267"/>
        <v>0.66666666666666663</v>
      </c>
      <c r="Z1238" s="124">
        <v>3</v>
      </c>
      <c r="AA1238" s="284">
        <v>0.95</v>
      </c>
    </row>
    <row r="1239" spans="9:27">
      <c r="I1239" s="57" t="str">
        <f t="shared" si="264"/>
        <v>PASSTIPJan-14</v>
      </c>
      <c r="J1239" s="76" t="str">
        <f t="shared" si="268"/>
        <v>PASSTIP41640</v>
      </c>
      <c r="K1239" s="57" t="s">
        <v>344</v>
      </c>
      <c r="L1239" s="73">
        <v>41640</v>
      </c>
      <c r="M1239" s="124"/>
      <c r="N1239" s="124"/>
      <c r="O1239" s="68" t="e">
        <f t="shared" si="265"/>
        <v>#DIV/0!</v>
      </c>
      <c r="P1239" s="261"/>
      <c r="Q1239" s="124"/>
      <c r="R1239" s="68" t="e">
        <f t="shared" si="266"/>
        <v>#DIV/0!</v>
      </c>
      <c r="S1239" s="124"/>
      <c r="T1239" s="68" t="e">
        <f t="shared" si="262"/>
        <v>#DIV/0!</v>
      </c>
      <c r="U1239" s="124"/>
      <c r="V1239" s="284"/>
      <c r="W1239" s="124"/>
      <c r="X1239" s="124"/>
      <c r="Y1239" s="68" t="e">
        <f t="shared" si="267"/>
        <v>#DIV/0!</v>
      </c>
      <c r="Z1239" s="124"/>
      <c r="AA1239" s="284"/>
    </row>
    <row r="1240" spans="9:27">
      <c r="I1240" s="57" t="str">
        <f t="shared" si="264"/>
        <v>PIECEAllJan-14</v>
      </c>
      <c r="J1240" s="76" t="str">
        <f t="shared" si="268"/>
        <v>PIECEAll41640</v>
      </c>
      <c r="K1240" s="57" t="s">
        <v>345</v>
      </c>
      <c r="L1240" s="73">
        <v>41640</v>
      </c>
      <c r="M1240" s="124">
        <v>11</v>
      </c>
      <c r="N1240" s="124">
        <v>11</v>
      </c>
      <c r="O1240" s="68">
        <f t="shared" si="265"/>
        <v>1</v>
      </c>
      <c r="P1240" s="124">
        <v>9</v>
      </c>
      <c r="Q1240" s="124">
        <v>52</v>
      </c>
      <c r="R1240" s="68">
        <f t="shared" si="266"/>
        <v>0.17307692307692307</v>
      </c>
      <c r="S1240" s="124">
        <v>52</v>
      </c>
      <c r="T1240" s="68">
        <f t="shared" si="262"/>
        <v>1</v>
      </c>
      <c r="U1240" s="124">
        <v>8</v>
      </c>
      <c r="V1240" s="284"/>
      <c r="W1240" s="124">
        <v>0</v>
      </c>
      <c r="X1240" s="124">
        <v>0</v>
      </c>
      <c r="Y1240" s="68" t="e">
        <f t="shared" si="267"/>
        <v>#DIV/0!</v>
      </c>
      <c r="Z1240" s="124">
        <v>1</v>
      </c>
      <c r="AA1240" s="284">
        <v>0.11363636363636363</v>
      </c>
    </row>
    <row r="1241" spans="9:27">
      <c r="I1241" s="57" t="str">
        <f t="shared" si="264"/>
        <v>PIECECPP-FVJan-14</v>
      </c>
      <c r="J1241" s="76" t="str">
        <f t="shared" si="268"/>
        <v>PIECECPP-FV41640</v>
      </c>
      <c r="K1241" s="57" t="s">
        <v>346</v>
      </c>
      <c r="L1241" s="73">
        <v>41640</v>
      </c>
      <c r="M1241" s="124">
        <v>6</v>
      </c>
      <c r="N1241" s="124">
        <v>6</v>
      </c>
      <c r="O1241" s="68">
        <f t="shared" si="265"/>
        <v>1</v>
      </c>
      <c r="P1241" s="124"/>
      <c r="Q1241" s="124">
        <v>27</v>
      </c>
      <c r="R1241" s="68">
        <f t="shared" si="266"/>
        <v>0</v>
      </c>
      <c r="S1241" s="124">
        <v>27</v>
      </c>
      <c r="T1241" s="68">
        <f t="shared" si="262"/>
        <v>1</v>
      </c>
      <c r="U1241" s="124"/>
      <c r="V1241" s="284"/>
      <c r="W1241" s="124"/>
      <c r="X1241" s="124"/>
      <c r="Y1241" s="68" t="e">
        <f t="shared" si="267"/>
        <v>#DIV/0!</v>
      </c>
      <c r="Z1241" s="124"/>
      <c r="AA1241" s="284"/>
    </row>
    <row r="1242" spans="9:27">
      <c r="I1242" s="57" t="str">
        <f t="shared" si="264"/>
        <v>PIECEPCITJan-14</v>
      </c>
      <c r="J1242" s="76" t="str">
        <f t="shared" si="268"/>
        <v>PIECEPCIT41640</v>
      </c>
      <c r="K1242" s="57" t="s">
        <v>347</v>
      </c>
      <c r="L1242" s="73">
        <v>41640</v>
      </c>
      <c r="M1242" s="124">
        <v>5</v>
      </c>
      <c r="N1242" s="124">
        <v>5</v>
      </c>
      <c r="O1242" s="68">
        <f t="shared" si="265"/>
        <v>1</v>
      </c>
      <c r="P1242" s="124">
        <v>9</v>
      </c>
      <c r="Q1242" s="124">
        <v>25</v>
      </c>
      <c r="R1242" s="68">
        <f t="shared" si="266"/>
        <v>0.36</v>
      </c>
      <c r="S1242" s="124">
        <v>25</v>
      </c>
      <c r="T1242" s="68">
        <f t="shared" si="262"/>
        <v>1</v>
      </c>
      <c r="U1242" s="124">
        <v>8</v>
      </c>
      <c r="V1242" s="284"/>
      <c r="W1242" s="124">
        <v>0</v>
      </c>
      <c r="X1242" s="124">
        <v>0</v>
      </c>
      <c r="Y1242" s="68" t="e">
        <f t="shared" si="267"/>
        <v>#DIV/0!</v>
      </c>
      <c r="Z1242" s="124">
        <v>1</v>
      </c>
      <c r="AA1242" s="284">
        <v>0.25</v>
      </c>
    </row>
    <row r="1243" spans="9:27">
      <c r="I1243" s="57" t="str">
        <f t="shared" si="264"/>
        <v>RiversideA-CRAJan-14</v>
      </c>
      <c r="J1243" s="76" t="str">
        <f t="shared" si="268"/>
        <v>RiversideA-CRA41640</v>
      </c>
      <c r="K1243" s="57" t="s">
        <v>361</v>
      </c>
      <c r="L1243" s="73">
        <v>41640</v>
      </c>
      <c r="M1243" s="124"/>
      <c r="N1243" s="124"/>
      <c r="O1243" s="68" t="e">
        <f t="shared" si="265"/>
        <v>#DIV/0!</v>
      </c>
      <c r="P1243" s="124"/>
      <c r="Q1243" s="124"/>
      <c r="R1243" s="68" t="e">
        <f t="shared" si="266"/>
        <v>#DIV/0!</v>
      </c>
      <c r="S1243" s="124"/>
      <c r="T1243" s="68" t="e">
        <f t="shared" si="262"/>
        <v>#DIV/0!</v>
      </c>
      <c r="U1243" s="124"/>
      <c r="V1243" s="284"/>
      <c r="W1243" s="124"/>
      <c r="X1243" s="124"/>
      <c r="Y1243" s="68" t="e">
        <f t="shared" si="267"/>
        <v>#DIV/0!</v>
      </c>
      <c r="Z1243" s="124"/>
      <c r="AA1243" s="284"/>
    </row>
    <row r="1244" spans="9:27">
      <c r="I1244" s="57" t="str">
        <f t="shared" si="264"/>
        <v>RiversideAllJan-14</v>
      </c>
      <c r="J1244" s="76" t="str">
        <f t="shared" si="268"/>
        <v>RiversideAll41640</v>
      </c>
      <c r="K1244" s="57" t="s">
        <v>362</v>
      </c>
      <c r="L1244" s="73">
        <v>41640</v>
      </c>
      <c r="M1244" s="124"/>
      <c r="N1244" s="124"/>
      <c r="O1244" s="68" t="e">
        <f t="shared" si="265"/>
        <v>#DIV/0!</v>
      </c>
      <c r="P1244" s="124"/>
      <c r="Q1244" s="124"/>
      <c r="R1244" s="68" t="e">
        <f t="shared" si="266"/>
        <v>#DIV/0!</v>
      </c>
      <c r="S1244" s="124"/>
      <c r="T1244" s="68" t="e">
        <f t="shared" si="262"/>
        <v>#DIV/0!</v>
      </c>
      <c r="U1244" s="124"/>
      <c r="V1244" s="284"/>
      <c r="W1244" s="124"/>
      <c r="X1244" s="124"/>
      <c r="Y1244" s="68" t="e">
        <f t="shared" ref="Y1244:Y1266" si="269">W1244/X1244</f>
        <v>#DIV/0!</v>
      </c>
      <c r="Z1244" s="124"/>
      <c r="AA1244" s="284"/>
    </row>
    <row r="1245" spans="9:27">
      <c r="I1245" s="57" t="str">
        <f t="shared" si="264"/>
        <v>TFCCAllJan-14</v>
      </c>
      <c r="J1245" s="76" t="str">
        <f t="shared" si="268"/>
        <v>TFCCAll41640</v>
      </c>
      <c r="K1245" s="57" t="s">
        <v>366</v>
      </c>
      <c r="L1245" s="73">
        <v>41640</v>
      </c>
      <c r="M1245" s="124"/>
      <c r="N1245" s="124"/>
      <c r="O1245" s="68" t="e">
        <f t="shared" si="265"/>
        <v>#DIV/0!</v>
      </c>
      <c r="P1245" s="124"/>
      <c r="Q1245" s="124"/>
      <c r="R1245" s="68" t="e">
        <f t="shared" si="266"/>
        <v>#DIV/0!</v>
      </c>
      <c r="S1245" s="124"/>
      <c r="T1245" s="68" t="e">
        <f t="shared" si="262"/>
        <v>#DIV/0!</v>
      </c>
      <c r="U1245" s="124"/>
      <c r="V1245" s="284"/>
      <c r="W1245" s="124"/>
      <c r="X1245" s="124"/>
      <c r="Y1245" s="68" t="e">
        <f t="shared" si="269"/>
        <v>#DIV/0!</v>
      </c>
      <c r="Z1245" s="124"/>
      <c r="AA1245" s="284"/>
    </row>
    <row r="1246" spans="9:27">
      <c r="I1246" s="57" t="str">
        <f t="shared" si="264"/>
        <v>TFCCTIPJan-14</v>
      </c>
      <c r="J1246" s="76" t="str">
        <f t="shared" si="268"/>
        <v>TFCCTIP41640</v>
      </c>
      <c r="K1246" s="57" t="s">
        <v>365</v>
      </c>
      <c r="L1246" s="73">
        <v>41640</v>
      </c>
      <c r="M1246" s="124"/>
      <c r="N1246" s="124"/>
      <c r="O1246" s="68" t="e">
        <f t="shared" si="265"/>
        <v>#DIV/0!</v>
      </c>
      <c r="P1246" s="124"/>
      <c r="Q1246" s="124"/>
      <c r="R1246" s="68" t="e">
        <f t="shared" si="266"/>
        <v>#DIV/0!</v>
      </c>
      <c r="S1246" s="124"/>
      <c r="T1246" s="68" t="e">
        <f t="shared" si="262"/>
        <v>#DIV/0!</v>
      </c>
      <c r="U1246" s="124"/>
      <c r="V1246" s="284"/>
      <c r="W1246" s="124"/>
      <c r="X1246" s="124"/>
      <c r="Y1246" s="68" t="e">
        <f t="shared" si="269"/>
        <v>#DIV/0!</v>
      </c>
      <c r="Z1246" s="124"/>
      <c r="AA1246" s="284"/>
    </row>
    <row r="1247" spans="9:27">
      <c r="I1247" s="57" t="str">
        <f t="shared" si="264"/>
        <v>UniversalAllJan-14</v>
      </c>
      <c r="J1247" s="76" t="str">
        <f t="shared" si="268"/>
        <v>UniversalAll41640</v>
      </c>
      <c r="K1247" s="57" t="s">
        <v>348</v>
      </c>
      <c r="L1247" s="73">
        <v>41640</v>
      </c>
      <c r="M1247" s="124">
        <v>3</v>
      </c>
      <c r="N1247" s="124">
        <v>3</v>
      </c>
      <c r="O1247" s="68">
        <f t="shared" si="265"/>
        <v>1</v>
      </c>
      <c r="P1247" s="124">
        <v>0</v>
      </c>
      <c r="Q1247" s="124">
        <v>15</v>
      </c>
      <c r="R1247" s="68">
        <f t="shared" si="266"/>
        <v>0</v>
      </c>
      <c r="S1247" s="124">
        <v>15</v>
      </c>
      <c r="T1247" s="68">
        <f t="shared" si="262"/>
        <v>1</v>
      </c>
      <c r="U1247" s="124">
        <v>1</v>
      </c>
      <c r="V1247" s="284"/>
      <c r="W1247" s="124">
        <v>0</v>
      </c>
      <c r="X1247" s="124">
        <v>0</v>
      </c>
      <c r="Y1247" s="68" t="e">
        <f t="shared" si="269"/>
        <v>#DIV/0!</v>
      </c>
      <c r="Z1247" s="124">
        <v>0</v>
      </c>
      <c r="AA1247" s="284">
        <v>0</v>
      </c>
    </row>
    <row r="1248" spans="9:27">
      <c r="I1248" s="57" t="str">
        <f t="shared" si="264"/>
        <v>UniversalCPP-FVJan-14</v>
      </c>
      <c r="J1248" s="76" t="str">
        <f t="shared" si="268"/>
        <v>UniversalCPP-FV41640</v>
      </c>
      <c r="K1248" s="56" t="s">
        <v>350</v>
      </c>
      <c r="L1248" s="73">
        <v>41640</v>
      </c>
      <c r="M1248" s="124">
        <v>0</v>
      </c>
      <c r="N1248" s="124">
        <v>0</v>
      </c>
      <c r="O1248" s="68" t="e">
        <f t="shared" si="265"/>
        <v>#DIV/0!</v>
      </c>
      <c r="P1248" s="124">
        <v>0</v>
      </c>
      <c r="Q1248" s="124">
        <v>0</v>
      </c>
      <c r="R1248" s="68" t="e">
        <f t="shared" si="266"/>
        <v>#DIV/0!</v>
      </c>
      <c r="S1248" s="124">
        <v>0</v>
      </c>
      <c r="T1248" s="68" t="e">
        <f t="shared" ref="T1248:T1311" si="270">Q1248/S1248</f>
        <v>#DIV/0!</v>
      </c>
      <c r="U1248" s="124"/>
      <c r="V1248" s="284"/>
      <c r="W1248" s="124">
        <v>0</v>
      </c>
      <c r="X1248" s="124">
        <v>0</v>
      </c>
      <c r="Y1248" s="68" t="e">
        <f t="shared" si="269"/>
        <v>#DIV/0!</v>
      </c>
      <c r="Z1248" s="124"/>
      <c r="AA1248" s="284"/>
    </row>
    <row r="1249" spans="9:27">
      <c r="I1249" s="57" t="str">
        <f t="shared" si="264"/>
        <v>UniversalTF-CBTJan-14</v>
      </c>
      <c r="J1249" s="76" t="str">
        <f t="shared" si="268"/>
        <v>UniversalTF-CBT41640</v>
      </c>
      <c r="K1249" s="57" t="s">
        <v>349</v>
      </c>
      <c r="L1249" s="73">
        <v>41640</v>
      </c>
      <c r="M1249" s="124">
        <v>3</v>
      </c>
      <c r="N1249" s="124">
        <v>3</v>
      </c>
      <c r="O1249" s="68">
        <f t="shared" si="265"/>
        <v>1</v>
      </c>
      <c r="P1249" s="261">
        <v>0</v>
      </c>
      <c r="Q1249" s="124">
        <v>15</v>
      </c>
      <c r="R1249" s="68">
        <f t="shared" si="266"/>
        <v>0</v>
      </c>
      <c r="S1249" s="124">
        <v>15</v>
      </c>
      <c r="T1249" s="68">
        <f t="shared" si="270"/>
        <v>1</v>
      </c>
      <c r="U1249" s="124">
        <v>1</v>
      </c>
      <c r="V1249" s="284"/>
      <c r="W1249" s="124">
        <v>0</v>
      </c>
      <c r="X1249" s="124">
        <v>0</v>
      </c>
      <c r="Y1249" s="68" t="e">
        <f t="shared" si="269"/>
        <v>#DIV/0!</v>
      </c>
      <c r="Z1249" s="124">
        <v>0</v>
      </c>
      <c r="AA1249" s="284"/>
    </row>
    <row r="1250" spans="9:27">
      <c r="I1250" s="57" t="str">
        <f t="shared" si="264"/>
        <v>UniversalTIPJan-14</v>
      </c>
      <c r="J1250" s="76" t="str">
        <f t="shared" si="268"/>
        <v>UniversalTIP41640</v>
      </c>
      <c r="K1250" s="57" t="s">
        <v>351</v>
      </c>
      <c r="L1250" s="73">
        <v>41640</v>
      </c>
      <c r="M1250" s="124"/>
      <c r="N1250" s="124"/>
      <c r="O1250" s="68" t="e">
        <f t="shared" si="265"/>
        <v>#DIV/0!</v>
      </c>
      <c r="P1250" s="124"/>
      <c r="Q1250" s="124"/>
      <c r="R1250" s="68" t="e">
        <f t="shared" si="266"/>
        <v>#DIV/0!</v>
      </c>
      <c r="S1250" s="124"/>
      <c r="T1250" s="68" t="e">
        <f t="shared" si="270"/>
        <v>#DIV/0!</v>
      </c>
      <c r="U1250" s="124"/>
      <c r="V1250" s="284"/>
      <c r="W1250" s="124"/>
      <c r="X1250" s="124"/>
      <c r="Y1250" s="68" t="e">
        <f t="shared" si="269"/>
        <v>#DIV/0!</v>
      </c>
      <c r="Z1250" s="124"/>
      <c r="AA1250" s="284"/>
    </row>
    <row r="1251" spans="9:27">
      <c r="I1251" s="57" t="str">
        <f t="shared" si="264"/>
        <v>Youth VillagesAllJan-14</v>
      </c>
      <c r="J1251" s="76" t="str">
        <f t="shared" si="268"/>
        <v>Youth VillagesAll41640</v>
      </c>
      <c r="K1251" s="57" t="s">
        <v>352</v>
      </c>
      <c r="L1251" s="73">
        <v>41640</v>
      </c>
      <c r="M1251" s="124">
        <v>15</v>
      </c>
      <c r="N1251" s="124">
        <v>18</v>
      </c>
      <c r="O1251" s="68">
        <f t="shared" si="265"/>
        <v>0.83333333333333337</v>
      </c>
      <c r="P1251" s="124">
        <v>27</v>
      </c>
      <c r="Q1251" s="124">
        <v>44</v>
      </c>
      <c r="R1251" s="68">
        <f t="shared" si="266"/>
        <v>0.61363636363636365</v>
      </c>
      <c r="S1251" s="124">
        <v>48</v>
      </c>
      <c r="T1251" s="68">
        <f t="shared" si="270"/>
        <v>0.91666666666666663</v>
      </c>
      <c r="U1251" s="124">
        <v>21</v>
      </c>
      <c r="V1251" s="284"/>
      <c r="W1251" s="124">
        <v>3</v>
      </c>
      <c r="X1251" s="124">
        <v>3</v>
      </c>
      <c r="Y1251" s="68">
        <f t="shared" si="269"/>
        <v>1</v>
      </c>
      <c r="Z1251" s="124">
        <v>6</v>
      </c>
      <c r="AA1251" s="284">
        <v>0.85226666666666673</v>
      </c>
    </row>
    <row r="1252" spans="9:27">
      <c r="I1252" s="57" t="str">
        <f t="shared" si="264"/>
        <v>Youth VillagesMSTJan-14</v>
      </c>
      <c r="J1252" s="76" t="str">
        <f t="shared" si="268"/>
        <v>Youth VillagesMST41640</v>
      </c>
      <c r="K1252" s="57" t="s">
        <v>353</v>
      </c>
      <c r="L1252" s="73">
        <v>41640</v>
      </c>
      <c r="M1252" s="124">
        <v>11</v>
      </c>
      <c r="N1252" s="124">
        <v>14</v>
      </c>
      <c r="O1252" s="68">
        <f t="shared" si="265"/>
        <v>0.7857142857142857</v>
      </c>
      <c r="P1252" s="124">
        <v>24</v>
      </c>
      <c r="Q1252" s="124">
        <v>36</v>
      </c>
      <c r="R1252" s="68">
        <f t="shared" si="266"/>
        <v>0.66666666666666663</v>
      </c>
      <c r="S1252" s="124">
        <v>40</v>
      </c>
      <c r="T1252" s="68">
        <f t="shared" si="270"/>
        <v>0.9</v>
      </c>
      <c r="U1252" s="124">
        <v>20</v>
      </c>
      <c r="V1252" s="284">
        <v>0.80400000000000005</v>
      </c>
      <c r="W1252" s="124">
        <v>3</v>
      </c>
      <c r="X1252" s="124">
        <v>3</v>
      </c>
      <c r="Y1252" s="68">
        <f t="shared" si="269"/>
        <v>1</v>
      </c>
      <c r="Z1252" s="124">
        <v>4</v>
      </c>
      <c r="AA1252" s="284">
        <v>0.80400000000000005</v>
      </c>
    </row>
    <row r="1253" spans="9:27">
      <c r="I1253" s="57" t="str">
        <f>K1253&amp;"Jan-14"</f>
        <v>Youth VillagesMST-PSBJan-14</v>
      </c>
      <c r="J1253" s="76" t="str">
        <f t="shared" si="268"/>
        <v>Youth VillagesMST-PSB41640</v>
      </c>
      <c r="K1253" s="57" t="s">
        <v>354</v>
      </c>
      <c r="L1253" s="73">
        <v>41640</v>
      </c>
      <c r="M1253" s="124">
        <v>4</v>
      </c>
      <c r="N1253" s="124">
        <v>4</v>
      </c>
      <c r="O1253" s="68">
        <f t="shared" si="265"/>
        <v>1</v>
      </c>
      <c r="P1253" s="124">
        <v>3</v>
      </c>
      <c r="Q1253" s="124">
        <v>8</v>
      </c>
      <c r="R1253" s="68">
        <f t="shared" si="266"/>
        <v>0.375</v>
      </c>
      <c r="S1253" s="124">
        <v>8</v>
      </c>
      <c r="T1253" s="68">
        <f t="shared" si="270"/>
        <v>1</v>
      </c>
      <c r="U1253" s="124">
        <v>1</v>
      </c>
      <c r="V1253" s="284">
        <v>0.98499999999999999</v>
      </c>
      <c r="W1253" s="124">
        <v>0</v>
      </c>
      <c r="X1253" s="124">
        <v>0</v>
      </c>
      <c r="Y1253" s="68" t="e">
        <f t="shared" si="269"/>
        <v>#DIV/0!</v>
      </c>
      <c r="Z1253" s="124">
        <v>2</v>
      </c>
      <c r="AA1253" s="284">
        <v>0.98499999999999999</v>
      </c>
    </row>
    <row r="1254" spans="9:27">
      <c r="I1254" s="57" t="str">
        <f t="shared" ref="I1254:I1308" si="271">K1254&amp;"Feb-14"</f>
        <v>Adoptions TogetherAllFeb-14</v>
      </c>
      <c r="J1254" s="76" t="str">
        <f t="shared" si="268"/>
        <v>Adoptions TogetherAll41671</v>
      </c>
      <c r="K1254" s="57" t="s">
        <v>318</v>
      </c>
      <c r="L1254" s="73">
        <v>41671</v>
      </c>
      <c r="M1254" s="124">
        <v>3</v>
      </c>
      <c r="N1254" s="124">
        <v>3</v>
      </c>
      <c r="O1254" s="68">
        <f t="shared" si="265"/>
        <v>1</v>
      </c>
      <c r="P1254" s="124"/>
      <c r="Q1254" s="124">
        <v>15</v>
      </c>
      <c r="R1254" s="68">
        <f t="shared" si="266"/>
        <v>0</v>
      </c>
      <c r="S1254" s="124">
        <v>15</v>
      </c>
      <c r="T1254" s="68">
        <f t="shared" si="270"/>
        <v>1</v>
      </c>
      <c r="U1254" s="124"/>
      <c r="V1254" s="284"/>
      <c r="W1254" s="124">
        <v>0</v>
      </c>
      <c r="X1254" s="124">
        <v>0</v>
      </c>
      <c r="Y1254" s="68" t="e">
        <f t="shared" si="269"/>
        <v>#DIV/0!</v>
      </c>
      <c r="Z1254" s="124"/>
      <c r="AA1254" s="284"/>
    </row>
    <row r="1255" spans="9:27">
      <c r="I1255" s="57" t="str">
        <f t="shared" si="271"/>
        <v>Adoptions TogetherCPP-FVFeb-14</v>
      </c>
      <c r="J1255" s="76" t="str">
        <f t="shared" si="268"/>
        <v>Adoptions TogetherCPP-FV41671</v>
      </c>
      <c r="K1255" s="57" t="s">
        <v>317</v>
      </c>
      <c r="L1255" s="73">
        <v>41671</v>
      </c>
      <c r="M1255" s="124">
        <v>3</v>
      </c>
      <c r="N1255" s="124">
        <v>3</v>
      </c>
      <c r="O1255" s="68">
        <f t="shared" si="265"/>
        <v>1</v>
      </c>
      <c r="P1255" s="124"/>
      <c r="Q1255" s="124">
        <v>15</v>
      </c>
      <c r="R1255" s="68">
        <f t="shared" si="266"/>
        <v>0</v>
      </c>
      <c r="S1255" s="124">
        <v>15</v>
      </c>
      <c r="T1255" s="68">
        <f t="shared" si="270"/>
        <v>1</v>
      </c>
      <c r="U1255" s="124"/>
      <c r="V1255" s="284"/>
      <c r="W1255" s="124">
        <v>0</v>
      </c>
      <c r="X1255" s="124">
        <v>0</v>
      </c>
      <c r="Y1255" s="68" t="e">
        <f t="shared" si="269"/>
        <v>#DIV/0!</v>
      </c>
      <c r="Z1255" s="124"/>
      <c r="AA1255" s="284"/>
    </row>
    <row r="1256" spans="9:27">
      <c r="I1256" s="57" t="str">
        <f t="shared" si="271"/>
        <v>All A-CRA ProvidersA-CRAFeb-14</v>
      </c>
      <c r="J1256" s="76" t="str">
        <f t="shared" si="268"/>
        <v>All A-CRA ProvidersA-CRA41671</v>
      </c>
      <c r="K1256" s="57" t="s">
        <v>379</v>
      </c>
      <c r="L1256" s="73">
        <v>41671</v>
      </c>
      <c r="M1256" s="258">
        <v>0</v>
      </c>
      <c r="N1256" s="258">
        <v>0</v>
      </c>
      <c r="O1256" s="68" t="e">
        <f t="shared" si="265"/>
        <v>#DIV/0!</v>
      </c>
      <c r="P1256" s="258">
        <v>0</v>
      </c>
      <c r="Q1256" s="258">
        <v>0</v>
      </c>
      <c r="R1256" s="68" t="e">
        <f t="shared" si="266"/>
        <v>#DIV/0!</v>
      </c>
      <c r="S1256" s="258">
        <v>0</v>
      </c>
      <c r="T1256" s="68" t="e">
        <f t="shared" si="270"/>
        <v>#DIV/0!</v>
      </c>
      <c r="U1256" s="258">
        <v>0</v>
      </c>
      <c r="V1256" s="284"/>
      <c r="W1256" s="258">
        <v>0</v>
      </c>
      <c r="X1256" s="258">
        <v>0</v>
      </c>
      <c r="Y1256" s="68" t="e">
        <f t="shared" si="269"/>
        <v>#DIV/0!</v>
      </c>
      <c r="Z1256" s="258">
        <v>0</v>
      </c>
      <c r="AA1256" s="284">
        <v>0</v>
      </c>
    </row>
    <row r="1257" spans="9:27">
      <c r="I1257" s="57" t="str">
        <f t="shared" si="271"/>
        <v>All CPP-FV ProvidersCPP-FVFeb-14</v>
      </c>
      <c r="J1257" s="57" t="str">
        <f t="shared" si="268"/>
        <v>All CPP-FV ProvidersCPP-FV41671</v>
      </c>
      <c r="K1257" s="57" t="s">
        <v>373</v>
      </c>
      <c r="L1257" s="73">
        <v>41671</v>
      </c>
      <c r="M1257" s="258">
        <v>11</v>
      </c>
      <c r="N1257" s="258">
        <v>13</v>
      </c>
      <c r="O1257" s="68">
        <f t="shared" si="265"/>
        <v>0.84615384615384615</v>
      </c>
      <c r="P1257" s="258">
        <v>0</v>
      </c>
      <c r="Q1257" s="258">
        <v>59</v>
      </c>
      <c r="R1257" s="68">
        <f t="shared" si="266"/>
        <v>0</v>
      </c>
      <c r="S1257" s="258">
        <v>59</v>
      </c>
      <c r="T1257" s="68">
        <f t="shared" si="270"/>
        <v>1</v>
      </c>
      <c r="U1257" s="258">
        <v>0</v>
      </c>
      <c r="V1257" s="284"/>
      <c r="W1257" s="258">
        <v>0</v>
      </c>
      <c r="X1257" s="258">
        <v>0</v>
      </c>
      <c r="Y1257" s="68" t="e">
        <f t="shared" si="269"/>
        <v>#DIV/0!</v>
      </c>
      <c r="Z1257" s="258">
        <v>0</v>
      </c>
      <c r="AA1257" s="284">
        <v>0</v>
      </c>
    </row>
    <row r="1258" spans="9:27">
      <c r="I1258" s="57" t="str">
        <f t="shared" si="271"/>
        <v>All FFT ProvidersFFTFeb-14</v>
      </c>
      <c r="J1258" s="76" t="str">
        <f t="shared" si="268"/>
        <v>All FFT ProvidersFFT41671</v>
      </c>
      <c r="K1258" s="57" t="s">
        <v>372</v>
      </c>
      <c r="L1258" s="73">
        <v>41671</v>
      </c>
      <c r="M1258" s="258">
        <v>18</v>
      </c>
      <c r="N1258" s="258">
        <v>18</v>
      </c>
      <c r="O1258" s="68">
        <f t="shared" si="265"/>
        <v>1</v>
      </c>
      <c r="P1258" s="258">
        <v>78</v>
      </c>
      <c r="Q1258" s="258">
        <v>149</v>
      </c>
      <c r="R1258" s="68">
        <f t="shared" si="266"/>
        <v>0.52348993288590606</v>
      </c>
      <c r="S1258" s="258">
        <v>149</v>
      </c>
      <c r="T1258" s="68">
        <f t="shared" si="270"/>
        <v>1</v>
      </c>
      <c r="U1258" s="258">
        <v>55</v>
      </c>
      <c r="V1258" s="284">
        <v>0.97500000000000009</v>
      </c>
      <c r="W1258" s="258">
        <v>9</v>
      </c>
      <c r="X1258" s="258">
        <v>12</v>
      </c>
      <c r="Y1258" s="68">
        <f t="shared" si="269"/>
        <v>0.75</v>
      </c>
      <c r="Z1258" s="258">
        <v>23</v>
      </c>
      <c r="AA1258" s="284">
        <v>0.97500000000000009</v>
      </c>
    </row>
    <row r="1259" spans="9:27">
      <c r="I1259" s="57" t="str">
        <f t="shared" si="271"/>
        <v>All MST ProvidersMSTFeb-14</v>
      </c>
      <c r="J1259" s="76" t="str">
        <f t="shared" si="268"/>
        <v>All MST ProvidersMST41671</v>
      </c>
      <c r="K1259" s="57" t="s">
        <v>374</v>
      </c>
      <c r="L1259" s="73">
        <v>41671</v>
      </c>
      <c r="M1259" s="258">
        <v>11</v>
      </c>
      <c r="N1259" s="258">
        <v>12</v>
      </c>
      <c r="O1259" s="68">
        <f t="shared" si="265"/>
        <v>0.91666666666666663</v>
      </c>
      <c r="P1259" s="258">
        <v>23</v>
      </c>
      <c r="Q1259" s="258">
        <v>38</v>
      </c>
      <c r="R1259" s="68">
        <f t="shared" si="266"/>
        <v>0.60526315789473684</v>
      </c>
      <c r="S1259" s="258">
        <v>40</v>
      </c>
      <c r="T1259" s="68">
        <f t="shared" si="270"/>
        <v>0.95</v>
      </c>
      <c r="U1259" s="258">
        <v>19</v>
      </c>
      <c r="V1259" s="284">
        <v>0.82040000000000002</v>
      </c>
      <c r="W1259" s="258">
        <v>4</v>
      </c>
      <c r="X1259" s="258">
        <v>8</v>
      </c>
      <c r="Y1259" s="68">
        <f t="shared" si="269"/>
        <v>0.5</v>
      </c>
      <c r="Z1259" s="258">
        <v>4</v>
      </c>
      <c r="AA1259" s="284">
        <v>0.82040000000000002</v>
      </c>
    </row>
    <row r="1260" spans="9:27">
      <c r="I1260" s="57" t="str">
        <f t="shared" si="271"/>
        <v>All MST-PSB ProvidersMST-PSBFeb-14</v>
      </c>
      <c r="J1260" s="76" t="str">
        <f t="shared" si="268"/>
        <v>All MST-PSB ProvidersMST-PSB41671</v>
      </c>
      <c r="K1260" s="57" t="s">
        <v>375</v>
      </c>
      <c r="L1260" s="73">
        <v>41671</v>
      </c>
      <c r="M1260" s="258">
        <v>3</v>
      </c>
      <c r="N1260" s="258">
        <v>4</v>
      </c>
      <c r="O1260" s="68">
        <f t="shared" si="265"/>
        <v>0.75</v>
      </c>
      <c r="P1260" s="258">
        <v>4</v>
      </c>
      <c r="Q1260" s="258">
        <v>6</v>
      </c>
      <c r="R1260" s="68">
        <f t="shared" si="266"/>
        <v>0.66666666666666663</v>
      </c>
      <c r="S1260" s="258">
        <v>8</v>
      </c>
      <c r="T1260" s="68">
        <f t="shared" si="270"/>
        <v>0.75</v>
      </c>
      <c r="U1260" s="258">
        <v>3</v>
      </c>
      <c r="V1260" s="284">
        <v>0.98540000000000005</v>
      </c>
      <c r="W1260" s="258">
        <v>0</v>
      </c>
      <c r="X1260" s="258">
        <v>0</v>
      </c>
      <c r="Y1260" s="68" t="e">
        <f t="shared" si="269"/>
        <v>#DIV/0!</v>
      </c>
      <c r="Z1260" s="258">
        <v>1</v>
      </c>
      <c r="AA1260" s="284">
        <v>0.98540000000000005</v>
      </c>
    </row>
    <row r="1261" spans="9:27">
      <c r="I1261" s="57" t="str">
        <f t="shared" si="271"/>
        <v>All PCIT ProvidersPCITFeb-14</v>
      </c>
      <c r="J1261" s="76" t="str">
        <f t="shared" si="268"/>
        <v>All PCIT ProvidersPCIT41671</v>
      </c>
      <c r="K1261" s="57" t="s">
        <v>376</v>
      </c>
      <c r="L1261" s="73">
        <v>41671</v>
      </c>
      <c r="M1261" s="258">
        <v>7</v>
      </c>
      <c r="N1261" s="258">
        <v>7</v>
      </c>
      <c r="O1261" s="68">
        <f t="shared" si="265"/>
        <v>1</v>
      </c>
      <c r="P1261" s="258">
        <v>0</v>
      </c>
      <c r="Q1261" s="258">
        <v>35</v>
      </c>
      <c r="R1261" s="68">
        <f t="shared" si="266"/>
        <v>0</v>
      </c>
      <c r="S1261" s="258">
        <v>35</v>
      </c>
      <c r="T1261" s="68">
        <f t="shared" si="270"/>
        <v>1</v>
      </c>
      <c r="U1261" s="258">
        <v>0</v>
      </c>
      <c r="V1261" s="284"/>
      <c r="W1261" s="258">
        <v>1</v>
      </c>
      <c r="X1261" s="258">
        <v>1</v>
      </c>
      <c r="Y1261" s="68">
        <f t="shared" si="269"/>
        <v>1</v>
      </c>
      <c r="Z1261" s="258">
        <v>0</v>
      </c>
      <c r="AA1261" s="284">
        <v>0</v>
      </c>
    </row>
    <row r="1262" spans="9:27">
      <c r="I1262" s="57" t="str">
        <f t="shared" si="271"/>
        <v>All TF-CBT ProvidersTF-CBTFeb-14</v>
      </c>
      <c r="J1262" s="76" t="str">
        <f t="shared" si="268"/>
        <v>All TF-CBT ProvidersTF-CBT41671</v>
      </c>
      <c r="K1262" s="57" t="s">
        <v>377</v>
      </c>
      <c r="L1262" s="73">
        <v>41671</v>
      </c>
      <c r="M1262" s="258">
        <v>19</v>
      </c>
      <c r="N1262" s="258">
        <v>23</v>
      </c>
      <c r="O1262" s="68">
        <f t="shared" si="265"/>
        <v>0.82608695652173914</v>
      </c>
      <c r="P1262" s="258">
        <v>45</v>
      </c>
      <c r="Q1262" s="258">
        <v>95</v>
      </c>
      <c r="R1262" s="68">
        <f t="shared" si="266"/>
        <v>0.47368421052631576</v>
      </c>
      <c r="S1262" s="258">
        <v>115</v>
      </c>
      <c r="T1262" s="68">
        <f t="shared" si="270"/>
        <v>0.82608695652173914</v>
      </c>
      <c r="U1262" s="258">
        <v>34</v>
      </c>
      <c r="V1262" s="284"/>
      <c r="W1262" s="258">
        <v>3</v>
      </c>
      <c r="X1262" s="258">
        <v>4</v>
      </c>
      <c r="Y1262" s="68">
        <f t="shared" si="269"/>
        <v>0.75</v>
      </c>
      <c r="Z1262" s="258">
        <v>9</v>
      </c>
      <c r="AA1262" s="284">
        <v>0.25671957671957674</v>
      </c>
    </row>
    <row r="1263" spans="9:27">
      <c r="I1263" s="57" t="str">
        <f t="shared" si="271"/>
        <v>All TIP ProvidersTIPFeb-14</v>
      </c>
      <c r="J1263" s="76" t="str">
        <f t="shared" si="268"/>
        <v>All TIP ProvidersTIP41671</v>
      </c>
      <c r="K1263" s="57" t="s">
        <v>378</v>
      </c>
      <c r="L1263" s="73">
        <v>41671</v>
      </c>
      <c r="M1263" s="258">
        <v>0</v>
      </c>
      <c r="N1263" s="258">
        <v>0</v>
      </c>
      <c r="O1263" s="68" t="e">
        <f t="shared" si="265"/>
        <v>#DIV/0!</v>
      </c>
      <c r="P1263" s="258">
        <v>0</v>
      </c>
      <c r="Q1263" s="258">
        <v>0</v>
      </c>
      <c r="R1263" s="68" t="e">
        <f t="shared" si="266"/>
        <v>#DIV/0!</v>
      </c>
      <c r="S1263" s="258">
        <v>0</v>
      </c>
      <c r="T1263" s="68" t="e">
        <f t="shared" si="270"/>
        <v>#DIV/0!</v>
      </c>
      <c r="U1263" s="124"/>
      <c r="V1263" s="284"/>
      <c r="W1263" s="258">
        <v>0</v>
      </c>
      <c r="X1263" s="258">
        <v>0</v>
      </c>
      <c r="Y1263" s="68" t="e">
        <f t="shared" si="269"/>
        <v>#DIV/0!</v>
      </c>
      <c r="Z1263" s="124"/>
      <c r="AA1263" s="284">
        <v>0</v>
      </c>
    </row>
    <row r="1264" spans="9:27">
      <c r="I1264" s="57" t="str">
        <f t="shared" si="271"/>
        <v>AllAllFeb-14</v>
      </c>
      <c r="J1264" s="76" t="str">
        <f t="shared" si="268"/>
        <v>AllAll41671</v>
      </c>
      <c r="K1264" s="57" t="s">
        <v>367</v>
      </c>
      <c r="L1264" s="73">
        <v>41671</v>
      </c>
      <c r="M1264" s="124">
        <v>69</v>
      </c>
      <c r="N1264" s="124">
        <v>77</v>
      </c>
      <c r="O1264" s="68">
        <f t="shared" si="265"/>
        <v>0.89610389610389607</v>
      </c>
      <c r="P1264" s="124">
        <v>150</v>
      </c>
      <c r="Q1264" s="124">
        <v>382</v>
      </c>
      <c r="R1264" s="68">
        <f t="shared" si="266"/>
        <v>0.39267015706806285</v>
      </c>
      <c r="S1264" s="124">
        <v>406</v>
      </c>
      <c r="T1264" s="68">
        <f t="shared" si="270"/>
        <v>0.94088669950738912</v>
      </c>
      <c r="U1264" s="124">
        <v>111</v>
      </c>
      <c r="V1264" s="284"/>
      <c r="W1264" s="124">
        <v>17</v>
      </c>
      <c r="X1264" s="124">
        <v>25</v>
      </c>
      <c r="Y1264" s="68">
        <f t="shared" si="269"/>
        <v>0.68</v>
      </c>
      <c r="Z1264" s="124">
        <v>37</v>
      </c>
      <c r="AA1264" s="284">
        <v>0.84062989417989431</v>
      </c>
    </row>
    <row r="1265" spans="9:27">
      <c r="I1265" s="57" t="str">
        <f t="shared" si="271"/>
        <v>Community ConnectionsAllFeb-14</v>
      </c>
      <c r="J1265" s="204" t="str">
        <f t="shared" si="268"/>
        <v>Community ConnectionsAll41671</v>
      </c>
      <c r="K1265" s="57" t="s">
        <v>319</v>
      </c>
      <c r="L1265" s="73">
        <v>41671</v>
      </c>
      <c r="M1265" s="124">
        <v>9</v>
      </c>
      <c r="N1265" s="124">
        <v>11</v>
      </c>
      <c r="O1265" s="68">
        <f t="shared" si="265"/>
        <v>0.81818181818181823</v>
      </c>
      <c r="P1265" s="124">
        <v>20</v>
      </c>
      <c r="Q1265" s="124">
        <v>65</v>
      </c>
      <c r="R1265" s="68">
        <f t="shared" si="266"/>
        <v>0.30769230769230771</v>
      </c>
      <c r="S1265" s="124">
        <v>75</v>
      </c>
      <c r="T1265" s="68">
        <f t="shared" si="270"/>
        <v>0.8666666666666667</v>
      </c>
      <c r="U1265" s="124">
        <v>10</v>
      </c>
      <c r="V1265" s="284"/>
      <c r="W1265" s="124">
        <v>2</v>
      </c>
      <c r="X1265" s="124">
        <v>2</v>
      </c>
      <c r="Y1265" s="68">
        <f t="shared" si="269"/>
        <v>1</v>
      </c>
      <c r="Z1265" s="124">
        <v>10</v>
      </c>
      <c r="AA1265" s="284">
        <v>0.70158730158730165</v>
      </c>
    </row>
    <row r="1266" spans="9:27">
      <c r="I1266" s="57" t="str">
        <f t="shared" si="271"/>
        <v>Community ConnectionsFFTFeb-14</v>
      </c>
      <c r="J1266" s="204" t="str">
        <f t="shared" si="268"/>
        <v>Community ConnectionsFFT41671</v>
      </c>
      <c r="K1266" s="57" t="s">
        <v>321</v>
      </c>
      <c r="L1266" s="73">
        <v>41671</v>
      </c>
      <c r="M1266" s="124">
        <v>4</v>
      </c>
      <c r="N1266" s="124">
        <v>4</v>
      </c>
      <c r="O1266" s="68">
        <f t="shared" si="265"/>
        <v>1</v>
      </c>
      <c r="P1266" s="261">
        <v>14</v>
      </c>
      <c r="Q1266" s="124">
        <v>40</v>
      </c>
      <c r="R1266" s="68">
        <f t="shared" si="266"/>
        <v>0.35</v>
      </c>
      <c r="S1266" s="124">
        <v>40</v>
      </c>
      <c r="T1266" s="68">
        <f t="shared" si="270"/>
        <v>1</v>
      </c>
      <c r="U1266" s="124">
        <v>4</v>
      </c>
      <c r="V1266" s="284">
        <v>1.05</v>
      </c>
      <c r="W1266" s="124">
        <v>0</v>
      </c>
      <c r="X1266" s="124">
        <v>0</v>
      </c>
      <c r="Y1266" s="68" t="e">
        <f t="shared" si="269"/>
        <v>#DIV/0!</v>
      </c>
      <c r="Z1266" s="124">
        <v>10</v>
      </c>
      <c r="AA1266" s="284">
        <v>1.05</v>
      </c>
    </row>
    <row r="1267" spans="9:27">
      <c r="I1267" s="57" t="str">
        <f t="shared" si="271"/>
        <v>Community ConnectionsTF-CBTFeb-14</v>
      </c>
      <c r="J1267" s="204" t="str">
        <f t="shared" si="268"/>
        <v>Community ConnectionsTF-CBT41671</v>
      </c>
      <c r="K1267" s="57" t="s">
        <v>320</v>
      </c>
      <c r="L1267" s="73">
        <v>41671</v>
      </c>
      <c r="M1267" s="124">
        <v>5</v>
      </c>
      <c r="N1267" s="124">
        <v>7</v>
      </c>
      <c r="O1267" s="68">
        <f t="shared" si="265"/>
        <v>0.7142857142857143</v>
      </c>
      <c r="P1267" s="261">
        <v>6</v>
      </c>
      <c r="Q1267" s="124">
        <v>25</v>
      </c>
      <c r="R1267" s="68">
        <f t="shared" si="266"/>
        <v>0.24</v>
      </c>
      <c r="S1267" s="124">
        <v>35</v>
      </c>
      <c r="T1267" s="68">
        <f t="shared" si="270"/>
        <v>0.7142857142857143</v>
      </c>
      <c r="U1267" s="124">
        <v>6</v>
      </c>
      <c r="V1267" s="284"/>
      <c r="W1267" s="124">
        <v>2</v>
      </c>
      <c r="X1267" s="124">
        <v>2</v>
      </c>
      <c r="Y1267" s="68">
        <v>0</v>
      </c>
      <c r="Z1267" s="124">
        <v>0</v>
      </c>
      <c r="AA1267" s="284">
        <v>0.14285714285714285</v>
      </c>
    </row>
    <row r="1268" spans="9:27">
      <c r="I1268" s="57" t="str">
        <f t="shared" si="271"/>
        <v>Community ConnectionsTIPFeb-14</v>
      </c>
      <c r="J1268" s="204" t="str">
        <f t="shared" si="268"/>
        <v>Community ConnectionsTIP41671</v>
      </c>
      <c r="K1268" s="57" t="s">
        <v>322</v>
      </c>
      <c r="L1268" s="73">
        <v>41671</v>
      </c>
      <c r="M1268" s="124"/>
      <c r="N1268" s="124"/>
      <c r="O1268" s="68" t="e">
        <f t="shared" si="265"/>
        <v>#DIV/0!</v>
      </c>
      <c r="P1268" s="124"/>
      <c r="Q1268" s="124"/>
      <c r="R1268" s="68" t="e">
        <f t="shared" si="266"/>
        <v>#DIV/0!</v>
      </c>
      <c r="S1268" s="124"/>
      <c r="T1268" s="68" t="e">
        <f t="shared" si="270"/>
        <v>#DIV/0!</v>
      </c>
      <c r="U1268" s="124"/>
      <c r="V1268" s="284"/>
      <c r="W1268" s="124"/>
      <c r="X1268" s="124"/>
      <c r="Y1268" s="68" t="e">
        <f t="shared" ref="Y1268:Y1299" si="272">W1268/X1268</f>
        <v>#DIV/0!</v>
      </c>
      <c r="Z1268" s="124"/>
      <c r="AA1268" s="284"/>
    </row>
    <row r="1269" spans="9:27">
      <c r="I1269" s="57" t="str">
        <f t="shared" si="271"/>
        <v>Federal CityA-CRAFeb-14</v>
      </c>
      <c r="J1269" s="76" t="str">
        <f t="shared" si="268"/>
        <v>Federal CityA-CRA41671</v>
      </c>
      <c r="K1269" s="57" t="s">
        <v>360</v>
      </c>
      <c r="L1269" s="73">
        <v>41671</v>
      </c>
      <c r="M1269" s="124"/>
      <c r="N1269" s="124"/>
      <c r="O1269" s="68" t="e">
        <f t="shared" si="265"/>
        <v>#DIV/0!</v>
      </c>
      <c r="P1269" s="124"/>
      <c r="Q1269" s="124"/>
      <c r="R1269" s="68" t="e">
        <f t="shared" si="266"/>
        <v>#DIV/0!</v>
      </c>
      <c r="S1269" s="124"/>
      <c r="T1269" s="68" t="e">
        <f t="shared" si="270"/>
        <v>#DIV/0!</v>
      </c>
      <c r="U1269" s="124"/>
      <c r="V1269" s="284"/>
      <c r="W1269" s="124"/>
      <c r="X1269" s="124"/>
      <c r="Y1269" s="68" t="e">
        <f t="shared" si="272"/>
        <v>#DIV/0!</v>
      </c>
      <c r="Z1269" s="124"/>
      <c r="AA1269" s="284"/>
    </row>
    <row r="1270" spans="9:27">
      <c r="I1270" s="57" t="str">
        <f t="shared" si="271"/>
        <v>Federal CityAllFeb-14</v>
      </c>
      <c r="J1270" s="76" t="str">
        <f t="shared" si="268"/>
        <v>Federal CityAll41671</v>
      </c>
      <c r="K1270" s="57" t="s">
        <v>359</v>
      </c>
      <c r="L1270" s="73">
        <v>41671</v>
      </c>
      <c r="M1270" s="124"/>
      <c r="N1270" s="124"/>
      <c r="O1270" s="68" t="e">
        <f t="shared" si="265"/>
        <v>#DIV/0!</v>
      </c>
      <c r="P1270" s="124"/>
      <c r="Q1270" s="124"/>
      <c r="R1270" s="68" t="e">
        <f t="shared" si="266"/>
        <v>#DIV/0!</v>
      </c>
      <c r="S1270" s="124"/>
      <c r="T1270" s="68" t="e">
        <f t="shared" si="270"/>
        <v>#DIV/0!</v>
      </c>
      <c r="U1270" s="124"/>
      <c r="V1270" s="284"/>
      <c r="W1270" s="124"/>
      <c r="X1270" s="124"/>
      <c r="Y1270" s="68" t="e">
        <f t="shared" si="272"/>
        <v>#DIV/0!</v>
      </c>
      <c r="Z1270" s="124"/>
      <c r="AA1270" s="284"/>
    </row>
    <row r="1271" spans="9:27">
      <c r="I1271" s="57" t="str">
        <f t="shared" si="271"/>
        <v>First Home CareAllFeb-14</v>
      </c>
      <c r="J1271" s="76" t="str">
        <f t="shared" si="268"/>
        <v>First Home CareAll41671</v>
      </c>
      <c r="K1271" s="57" t="s">
        <v>323</v>
      </c>
      <c r="L1271" s="73">
        <v>41671</v>
      </c>
      <c r="M1271" s="124">
        <v>11</v>
      </c>
      <c r="N1271" s="124">
        <v>10</v>
      </c>
      <c r="O1271" s="68">
        <f t="shared" si="265"/>
        <v>1.1000000000000001</v>
      </c>
      <c r="P1271" s="124">
        <v>57</v>
      </c>
      <c r="Q1271" s="124">
        <v>75</v>
      </c>
      <c r="R1271" s="68">
        <f t="shared" si="266"/>
        <v>0.76</v>
      </c>
      <c r="S1271" s="124">
        <v>70</v>
      </c>
      <c r="T1271" s="68">
        <f t="shared" si="270"/>
        <v>1.0714285714285714</v>
      </c>
      <c r="U1271" s="124">
        <v>47</v>
      </c>
      <c r="V1271" s="284"/>
      <c r="W1271" s="124">
        <v>6</v>
      </c>
      <c r="X1271" s="124">
        <v>9</v>
      </c>
      <c r="Y1271" s="68">
        <f t="shared" si="272"/>
        <v>0.66666666666666663</v>
      </c>
      <c r="Z1271" s="124">
        <v>10</v>
      </c>
      <c r="AA1271" s="284">
        <v>0.91919191919191912</v>
      </c>
    </row>
    <row r="1272" spans="9:27">
      <c r="I1272" s="57" t="str">
        <f t="shared" si="271"/>
        <v>First Home CareFFTFeb-14</v>
      </c>
      <c r="J1272" s="76" t="str">
        <f t="shared" si="268"/>
        <v>First Home CareFFT41671</v>
      </c>
      <c r="K1272" s="57" t="s">
        <v>325</v>
      </c>
      <c r="L1272" s="73">
        <v>41671</v>
      </c>
      <c r="M1272" s="124">
        <v>5</v>
      </c>
      <c r="N1272" s="124">
        <v>5</v>
      </c>
      <c r="O1272" s="68">
        <f t="shared" si="265"/>
        <v>1</v>
      </c>
      <c r="P1272" s="261">
        <v>31</v>
      </c>
      <c r="Q1272" s="124">
        <v>45</v>
      </c>
      <c r="R1272" s="68">
        <f t="shared" si="266"/>
        <v>0.68888888888888888</v>
      </c>
      <c r="S1272" s="124">
        <v>45</v>
      </c>
      <c r="T1272" s="68">
        <f t="shared" si="270"/>
        <v>1</v>
      </c>
      <c r="U1272" s="124">
        <v>25</v>
      </c>
      <c r="V1272" s="284">
        <v>0.85</v>
      </c>
      <c r="W1272" s="124">
        <v>5</v>
      </c>
      <c r="X1272" s="124">
        <v>7</v>
      </c>
      <c r="Y1272" s="68">
        <f t="shared" si="272"/>
        <v>0.7142857142857143</v>
      </c>
      <c r="Z1272" s="124">
        <v>6</v>
      </c>
      <c r="AA1272" s="284">
        <v>0.85</v>
      </c>
    </row>
    <row r="1273" spans="9:27">
      <c r="I1273" s="57" t="str">
        <f t="shared" si="271"/>
        <v>First Home CareTF-CBTFeb-14</v>
      </c>
      <c r="J1273" s="76" t="str">
        <f t="shared" si="268"/>
        <v>First Home CareTF-CBT41671</v>
      </c>
      <c r="K1273" s="57" t="s">
        <v>324</v>
      </c>
      <c r="L1273" s="73">
        <v>41671</v>
      </c>
      <c r="M1273" s="124">
        <v>6</v>
      </c>
      <c r="N1273" s="124">
        <v>5</v>
      </c>
      <c r="O1273" s="68">
        <f t="shared" ref="O1273:O1336" si="273">M1273/N1273</f>
        <v>1.2</v>
      </c>
      <c r="P1273" s="124">
        <v>26</v>
      </c>
      <c r="Q1273" s="124">
        <v>30</v>
      </c>
      <c r="R1273" s="68">
        <f t="shared" ref="R1273:R1336" si="274">P1273/Q1273</f>
        <v>0.8666666666666667</v>
      </c>
      <c r="S1273" s="124">
        <v>25</v>
      </c>
      <c r="T1273" s="68">
        <f t="shared" si="270"/>
        <v>1.2</v>
      </c>
      <c r="U1273" s="124">
        <v>22</v>
      </c>
      <c r="V1273" s="284"/>
      <c r="W1273" s="124">
        <v>1</v>
      </c>
      <c r="X1273" s="124">
        <v>2</v>
      </c>
      <c r="Y1273" s="68">
        <f t="shared" si="272"/>
        <v>0.5</v>
      </c>
      <c r="Z1273" s="124">
        <v>4</v>
      </c>
      <c r="AA1273" s="284">
        <v>0.7407407407407407</v>
      </c>
    </row>
    <row r="1274" spans="9:27">
      <c r="I1274" s="57" t="str">
        <f t="shared" si="271"/>
        <v>First Home CareTIPFeb-14</v>
      </c>
      <c r="J1274" s="76" t="str">
        <f t="shared" si="268"/>
        <v>First Home CareTIP41671</v>
      </c>
      <c r="K1274" s="57" t="s">
        <v>330</v>
      </c>
      <c r="L1274" s="73">
        <v>41671</v>
      </c>
      <c r="M1274" s="124"/>
      <c r="N1274" s="124"/>
      <c r="O1274" s="68" t="e">
        <f t="shared" si="273"/>
        <v>#DIV/0!</v>
      </c>
      <c r="P1274" s="261"/>
      <c r="Q1274" s="124"/>
      <c r="R1274" s="68" t="e">
        <f t="shared" si="274"/>
        <v>#DIV/0!</v>
      </c>
      <c r="S1274" s="124"/>
      <c r="T1274" s="68" t="e">
        <f t="shared" si="270"/>
        <v>#DIV/0!</v>
      </c>
      <c r="U1274" s="124">
        <v>0</v>
      </c>
      <c r="V1274" s="284"/>
      <c r="W1274" s="124"/>
      <c r="X1274" s="124"/>
      <c r="Y1274" s="68" t="e">
        <f t="shared" si="272"/>
        <v>#DIV/0!</v>
      </c>
      <c r="Z1274" s="124"/>
      <c r="AA1274" s="284"/>
    </row>
    <row r="1275" spans="9:27">
      <c r="I1275" s="57" t="str">
        <f t="shared" si="271"/>
        <v>FPSAllFeb-14</v>
      </c>
      <c r="J1275" s="76" t="str">
        <f t="shared" si="268"/>
        <v>FPSAll41671</v>
      </c>
      <c r="K1275" s="57" t="s">
        <v>355</v>
      </c>
      <c r="L1275" s="73">
        <v>41671</v>
      </c>
      <c r="M1275" s="124"/>
      <c r="N1275" s="124"/>
      <c r="O1275" s="68" t="e">
        <f t="shared" si="273"/>
        <v>#DIV/0!</v>
      </c>
      <c r="P1275" s="124"/>
      <c r="Q1275" s="124"/>
      <c r="R1275" s="68" t="e">
        <f t="shared" si="274"/>
        <v>#DIV/0!</v>
      </c>
      <c r="S1275" s="124"/>
      <c r="T1275" s="68" t="e">
        <f t="shared" si="270"/>
        <v>#DIV/0!</v>
      </c>
      <c r="U1275" s="124"/>
      <c r="V1275" s="284"/>
      <c r="W1275" s="124"/>
      <c r="X1275" s="124"/>
      <c r="Y1275" s="68" t="e">
        <f t="shared" si="272"/>
        <v>#DIV/0!</v>
      </c>
      <c r="Z1275" s="124"/>
      <c r="AA1275" s="284"/>
    </row>
    <row r="1276" spans="9:27">
      <c r="I1276" s="57" t="str">
        <f t="shared" si="271"/>
        <v>FPSTIPFeb-14</v>
      </c>
      <c r="J1276" s="76" t="str">
        <f t="shared" si="268"/>
        <v>FPSTIP41671</v>
      </c>
      <c r="K1276" s="57" t="s">
        <v>356</v>
      </c>
      <c r="L1276" s="73">
        <v>41671</v>
      </c>
      <c r="M1276" s="124"/>
      <c r="N1276" s="124"/>
      <c r="O1276" s="68" t="e">
        <f t="shared" si="273"/>
        <v>#DIV/0!</v>
      </c>
      <c r="P1276" s="124"/>
      <c r="Q1276" s="124"/>
      <c r="R1276" s="68" t="e">
        <f t="shared" si="274"/>
        <v>#DIV/0!</v>
      </c>
      <c r="S1276" s="124"/>
      <c r="T1276" s="68" t="e">
        <f t="shared" si="270"/>
        <v>#DIV/0!</v>
      </c>
      <c r="U1276" s="124"/>
      <c r="V1276" s="284"/>
      <c r="W1276" s="124"/>
      <c r="X1276" s="124"/>
      <c r="Y1276" s="68" t="e">
        <f t="shared" si="272"/>
        <v>#DIV/0!</v>
      </c>
      <c r="Z1276" s="124"/>
      <c r="AA1276" s="284"/>
    </row>
    <row r="1277" spans="9:27">
      <c r="I1277" s="57" t="str">
        <f t="shared" si="271"/>
        <v>HillcrestA-CRAFeb-14</v>
      </c>
      <c r="J1277" s="76" t="str">
        <f t="shared" si="268"/>
        <v>HillcrestA-CRA41671</v>
      </c>
      <c r="K1277" s="57" t="s">
        <v>336</v>
      </c>
      <c r="L1277" s="73">
        <v>41671</v>
      </c>
      <c r="M1277" s="124"/>
      <c r="N1277" s="124"/>
      <c r="O1277" s="68" t="e">
        <f t="shared" si="273"/>
        <v>#DIV/0!</v>
      </c>
      <c r="P1277" s="124"/>
      <c r="Q1277" s="124"/>
      <c r="R1277" s="68" t="e">
        <f t="shared" si="274"/>
        <v>#DIV/0!</v>
      </c>
      <c r="S1277" s="124"/>
      <c r="T1277" s="68" t="e">
        <f t="shared" si="270"/>
        <v>#DIV/0!</v>
      </c>
      <c r="U1277" s="124">
        <v>0</v>
      </c>
      <c r="V1277" s="284"/>
      <c r="W1277" s="124"/>
      <c r="X1277" s="124"/>
      <c r="Y1277" s="68" t="e">
        <f t="shared" si="272"/>
        <v>#DIV/0!</v>
      </c>
      <c r="Z1277" s="124"/>
      <c r="AA1277" s="284"/>
    </row>
    <row r="1278" spans="9:27">
      <c r="I1278" s="57" t="str">
        <f t="shared" si="271"/>
        <v>HillcrestAllFeb-14</v>
      </c>
      <c r="J1278" s="76" t="str">
        <f t="shared" si="268"/>
        <v>HillcrestAll41671</v>
      </c>
      <c r="K1278" s="57" t="s">
        <v>331</v>
      </c>
      <c r="L1278" s="73">
        <v>41671</v>
      </c>
      <c r="M1278" s="124">
        <v>7</v>
      </c>
      <c r="N1278" s="124">
        <v>10</v>
      </c>
      <c r="O1278" s="68">
        <f t="shared" si="273"/>
        <v>0.7</v>
      </c>
      <c r="P1278" s="124">
        <v>21</v>
      </c>
      <c r="Q1278" s="124">
        <v>45</v>
      </c>
      <c r="R1278" s="68">
        <f t="shared" si="274"/>
        <v>0.46666666666666667</v>
      </c>
      <c r="S1278" s="124">
        <v>60</v>
      </c>
      <c r="T1278" s="68">
        <f t="shared" si="270"/>
        <v>0.75</v>
      </c>
      <c r="U1278" s="124">
        <v>16</v>
      </c>
      <c r="V1278" s="284"/>
      <c r="W1278" s="124">
        <v>3</v>
      </c>
      <c r="X1278" s="124">
        <v>4</v>
      </c>
      <c r="Y1278" s="68">
        <f t="shared" si="272"/>
        <v>0.75</v>
      </c>
      <c r="Z1278" s="124">
        <v>3</v>
      </c>
      <c r="AA1278" s="284">
        <v>1.0238095238095239</v>
      </c>
    </row>
    <row r="1279" spans="9:27">
      <c r="I1279" s="57" t="str">
        <f t="shared" si="271"/>
        <v>HillcrestCPP-FVFeb-14</v>
      </c>
      <c r="J1279" s="76" t="str">
        <f t="shared" si="268"/>
        <v>HillcrestCPP-FV41671</v>
      </c>
      <c r="K1279" s="57" t="s">
        <v>334</v>
      </c>
      <c r="L1279" s="73">
        <v>41671</v>
      </c>
      <c r="M1279" s="124"/>
      <c r="N1279" s="124"/>
      <c r="O1279" s="68" t="e">
        <f t="shared" si="273"/>
        <v>#DIV/0!</v>
      </c>
      <c r="P1279" s="124"/>
      <c r="Q1279" s="124"/>
      <c r="R1279" s="68" t="e">
        <f t="shared" si="274"/>
        <v>#DIV/0!</v>
      </c>
      <c r="S1279" s="124"/>
      <c r="T1279" s="68" t="e">
        <f t="shared" si="270"/>
        <v>#DIV/0!</v>
      </c>
      <c r="U1279" s="124"/>
      <c r="V1279" s="284"/>
      <c r="W1279" s="124">
        <v>0</v>
      </c>
      <c r="X1279" s="124">
        <v>0</v>
      </c>
      <c r="Y1279" s="68" t="e">
        <f t="shared" si="272"/>
        <v>#DIV/0!</v>
      </c>
      <c r="Z1279" s="124"/>
      <c r="AA1279" s="284"/>
    </row>
    <row r="1280" spans="9:27">
      <c r="I1280" s="57" t="str">
        <f t="shared" si="271"/>
        <v>HillcrestFFTFeb-14</v>
      </c>
      <c r="J1280" s="76" t="str">
        <f t="shared" si="268"/>
        <v>HillcrestFFT41671</v>
      </c>
      <c r="K1280" s="57" t="s">
        <v>335</v>
      </c>
      <c r="L1280" s="73">
        <v>41671</v>
      </c>
      <c r="M1280" s="124">
        <v>5</v>
      </c>
      <c r="N1280" s="124">
        <v>5</v>
      </c>
      <c r="O1280" s="68">
        <f t="shared" si="273"/>
        <v>1</v>
      </c>
      <c r="P1280" s="124">
        <v>19</v>
      </c>
      <c r="Q1280" s="124">
        <v>35</v>
      </c>
      <c r="R1280" s="68">
        <f t="shared" si="274"/>
        <v>0.54285714285714282</v>
      </c>
      <c r="S1280" s="124">
        <v>35</v>
      </c>
      <c r="T1280" s="68">
        <f t="shared" si="270"/>
        <v>1</v>
      </c>
      <c r="U1280" s="124">
        <v>16</v>
      </c>
      <c r="V1280" s="284">
        <v>1.075</v>
      </c>
      <c r="W1280" s="124">
        <v>3</v>
      </c>
      <c r="X1280" s="124">
        <v>4</v>
      </c>
      <c r="Y1280" s="68">
        <f t="shared" si="272"/>
        <v>0.75</v>
      </c>
      <c r="Z1280" s="124">
        <v>3</v>
      </c>
      <c r="AA1280" s="284">
        <v>1.075</v>
      </c>
    </row>
    <row r="1281" spans="9:27">
      <c r="I1281" s="57" t="str">
        <f t="shared" si="271"/>
        <v>HillcrestTF-CBTFeb-14</v>
      </c>
      <c r="J1281" s="76" t="str">
        <f t="shared" si="268"/>
        <v>HillcrestTF-CBT41671</v>
      </c>
      <c r="K1281" s="57" t="s">
        <v>332</v>
      </c>
      <c r="L1281" s="73">
        <v>41671</v>
      </c>
      <c r="M1281" s="124">
        <v>2</v>
      </c>
      <c r="N1281" s="124">
        <v>5</v>
      </c>
      <c r="O1281" s="68">
        <f t="shared" si="273"/>
        <v>0.4</v>
      </c>
      <c r="P1281" s="124">
        <v>2</v>
      </c>
      <c r="Q1281" s="124">
        <v>10</v>
      </c>
      <c r="R1281" s="68">
        <f t="shared" si="274"/>
        <v>0.2</v>
      </c>
      <c r="S1281" s="124">
        <v>25</v>
      </c>
      <c r="T1281" s="68">
        <f t="shared" si="270"/>
        <v>0.4</v>
      </c>
      <c r="U1281" s="124"/>
      <c r="V1281" s="284"/>
      <c r="W1281" s="124">
        <v>0</v>
      </c>
      <c r="X1281" s="124">
        <v>0</v>
      </c>
      <c r="Y1281" s="68" t="e">
        <f t="shared" si="272"/>
        <v>#DIV/0!</v>
      </c>
      <c r="Z1281" s="124"/>
      <c r="AA1281" s="284"/>
    </row>
    <row r="1282" spans="9:27">
      <c r="I1282" s="57" t="str">
        <f t="shared" si="271"/>
        <v>LAYCA-CRAFeb-14</v>
      </c>
      <c r="J1282" s="76" t="str">
        <f t="shared" si="268"/>
        <v>LAYCA-CRA41671</v>
      </c>
      <c r="K1282" s="57" t="s">
        <v>339</v>
      </c>
      <c r="L1282" s="73">
        <v>41671</v>
      </c>
      <c r="M1282" s="124"/>
      <c r="N1282" s="124"/>
      <c r="O1282" s="68" t="e">
        <f t="shared" si="273"/>
        <v>#DIV/0!</v>
      </c>
      <c r="P1282" s="124"/>
      <c r="Q1282" s="124"/>
      <c r="R1282" s="68" t="e">
        <f t="shared" si="274"/>
        <v>#DIV/0!</v>
      </c>
      <c r="S1282" s="124"/>
      <c r="T1282" s="68" t="e">
        <f t="shared" si="270"/>
        <v>#DIV/0!</v>
      </c>
      <c r="U1282" s="124"/>
      <c r="V1282" s="284"/>
      <c r="W1282" s="124"/>
      <c r="X1282" s="124"/>
      <c r="Y1282" s="68" t="e">
        <f t="shared" si="272"/>
        <v>#DIV/0!</v>
      </c>
      <c r="Z1282" s="124"/>
      <c r="AA1282" s="284"/>
    </row>
    <row r="1283" spans="9:27">
      <c r="I1283" s="57" t="str">
        <f t="shared" si="271"/>
        <v>LAYCAllFeb-14</v>
      </c>
      <c r="J1283" s="76" t="str">
        <f t="shared" si="268"/>
        <v>LAYCAll41671</v>
      </c>
      <c r="K1283" s="57" t="s">
        <v>337</v>
      </c>
      <c r="L1283" s="73">
        <v>41671</v>
      </c>
      <c r="M1283" s="124">
        <v>2</v>
      </c>
      <c r="N1283" s="124">
        <v>4</v>
      </c>
      <c r="O1283" s="68">
        <f t="shared" si="273"/>
        <v>0.5</v>
      </c>
      <c r="P1283" s="124">
        <v>0</v>
      </c>
      <c r="Q1283" s="124">
        <v>7</v>
      </c>
      <c r="R1283" s="68">
        <f t="shared" si="274"/>
        <v>0</v>
      </c>
      <c r="S1283" s="124">
        <v>17</v>
      </c>
      <c r="T1283" s="68">
        <f t="shared" si="270"/>
        <v>0.41176470588235292</v>
      </c>
      <c r="U1283" s="124">
        <v>0</v>
      </c>
      <c r="V1283" s="284"/>
      <c r="W1283" s="124">
        <v>0</v>
      </c>
      <c r="X1283" s="124">
        <v>0</v>
      </c>
      <c r="Y1283" s="68" t="e">
        <f t="shared" si="272"/>
        <v>#DIV/0!</v>
      </c>
      <c r="Z1283" s="124">
        <v>0</v>
      </c>
      <c r="AA1283" s="284"/>
    </row>
    <row r="1284" spans="9:27">
      <c r="I1284" s="57" t="str">
        <f t="shared" si="271"/>
        <v>LAYCCPPFeb-14</v>
      </c>
      <c r="J1284" s="76" t="str">
        <f t="shared" si="268"/>
        <v>LAYCCPP41671</v>
      </c>
      <c r="K1284" s="57" t="s">
        <v>338</v>
      </c>
      <c r="L1284" s="73">
        <v>41671</v>
      </c>
      <c r="M1284" s="124">
        <v>2</v>
      </c>
      <c r="N1284" s="124">
        <v>4</v>
      </c>
      <c r="O1284" s="68">
        <f t="shared" si="273"/>
        <v>0.5</v>
      </c>
      <c r="P1284" s="124"/>
      <c r="Q1284" s="124">
        <v>7</v>
      </c>
      <c r="R1284" s="68">
        <f t="shared" si="274"/>
        <v>0</v>
      </c>
      <c r="S1284" s="124">
        <v>17</v>
      </c>
      <c r="T1284" s="68">
        <f t="shared" si="270"/>
        <v>0.41176470588235292</v>
      </c>
      <c r="U1284" s="124"/>
      <c r="V1284" s="284"/>
      <c r="W1284" s="124"/>
      <c r="X1284" s="124"/>
      <c r="Y1284" s="68" t="e">
        <f t="shared" si="272"/>
        <v>#DIV/0!</v>
      </c>
      <c r="Z1284" s="124"/>
      <c r="AA1284" s="284"/>
    </row>
    <row r="1285" spans="9:27">
      <c r="I1285" s="57" t="str">
        <f t="shared" si="271"/>
        <v>LESAllFeb-14</v>
      </c>
      <c r="J1285" s="76" t="str">
        <f t="shared" si="268"/>
        <v>LESAll41671</v>
      </c>
      <c r="K1285" s="57" t="s">
        <v>357</v>
      </c>
      <c r="L1285" s="73">
        <v>41671</v>
      </c>
      <c r="M1285" s="124"/>
      <c r="N1285" s="124"/>
      <c r="O1285" s="68" t="e">
        <f t="shared" si="273"/>
        <v>#DIV/0!</v>
      </c>
      <c r="P1285" s="124"/>
      <c r="Q1285" s="124"/>
      <c r="R1285" s="68" t="e">
        <f t="shared" si="274"/>
        <v>#DIV/0!</v>
      </c>
      <c r="S1285" s="124"/>
      <c r="T1285" s="68" t="e">
        <f t="shared" si="270"/>
        <v>#DIV/0!</v>
      </c>
      <c r="U1285" s="124"/>
      <c r="V1285" s="284"/>
      <c r="W1285" s="124"/>
      <c r="X1285" s="124"/>
      <c r="Y1285" s="68" t="e">
        <f t="shared" si="272"/>
        <v>#DIV/0!</v>
      </c>
      <c r="Z1285" s="124"/>
      <c r="AA1285" s="284"/>
    </row>
    <row r="1286" spans="9:27">
      <c r="I1286" s="57" t="str">
        <f t="shared" si="271"/>
        <v>LESTIPFeb-14</v>
      </c>
      <c r="J1286" s="76" t="str">
        <f t="shared" si="268"/>
        <v>LESTIP41671</v>
      </c>
      <c r="K1286" s="57" t="s">
        <v>358</v>
      </c>
      <c r="L1286" s="73">
        <v>41671</v>
      </c>
      <c r="M1286" s="124"/>
      <c r="N1286" s="124"/>
      <c r="O1286" s="68" t="e">
        <f t="shared" si="273"/>
        <v>#DIV/0!</v>
      </c>
      <c r="P1286" s="124"/>
      <c r="Q1286" s="124"/>
      <c r="R1286" s="68" t="e">
        <f t="shared" si="274"/>
        <v>#DIV/0!</v>
      </c>
      <c r="S1286" s="124"/>
      <c r="T1286" s="68" t="e">
        <f t="shared" si="270"/>
        <v>#DIV/0!</v>
      </c>
      <c r="U1286" s="124"/>
      <c r="V1286" s="284"/>
      <c r="W1286" s="124"/>
      <c r="X1286" s="124"/>
      <c r="Y1286" s="68" t="e">
        <f t="shared" si="272"/>
        <v>#DIV/0!</v>
      </c>
      <c r="Z1286" s="124"/>
      <c r="AA1286" s="284"/>
    </row>
    <row r="1287" spans="9:27">
      <c r="I1287" s="57" t="str">
        <f t="shared" si="271"/>
        <v>Marys CenterAllFeb-14</v>
      </c>
      <c r="J1287" s="76" t="str">
        <f t="shared" si="268"/>
        <v>Marys CenterAll41671</v>
      </c>
      <c r="K1287" s="57" t="s">
        <v>341</v>
      </c>
      <c r="L1287" s="73">
        <v>41671</v>
      </c>
      <c r="M1287" s="124">
        <v>2</v>
      </c>
      <c r="N1287" s="124">
        <v>2</v>
      </c>
      <c r="O1287" s="68">
        <f t="shared" si="273"/>
        <v>1</v>
      </c>
      <c r="P1287" s="124"/>
      <c r="Q1287" s="124">
        <v>10</v>
      </c>
      <c r="R1287" s="68">
        <f t="shared" si="274"/>
        <v>0</v>
      </c>
      <c r="S1287" s="124">
        <v>10</v>
      </c>
      <c r="T1287" s="68">
        <f t="shared" si="270"/>
        <v>1</v>
      </c>
      <c r="U1287" s="124">
        <v>0</v>
      </c>
      <c r="V1287" s="284"/>
      <c r="W1287" s="124">
        <v>1</v>
      </c>
      <c r="X1287" s="124">
        <v>1</v>
      </c>
      <c r="Y1287" s="68">
        <f t="shared" si="272"/>
        <v>1</v>
      </c>
      <c r="Z1287" s="124"/>
      <c r="AA1287" s="284"/>
    </row>
    <row r="1288" spans="9:27">
      <c r="I1288" s="57" t="str">
        <f t="shared" si="271"/>
        <v>Marys CenterPCITFeb-14</v>
      </c>
      <c r="J1288" s="76" t="str">
        <f t="shared" si="268"/>
        <v>Marys CenterPCIT41671</v>
      </c>
      <c r="K1288" s="57" t="s">
        <v>340</v>
      </c>
      <c r="L1288" s="73">
        <v>41671</v>
      </c>
      <c r="M1288" s="124">
        <v>2</v>
      </c>
      <c r="N1288" s="124">
        <v>2</v>
      </c>
      <c r="O1288" s="68">
        <f t="shared" si="273"/>
        <v>1</v>
      </c>
      <c r="P1288" s="124"/>
      <c r="Q1288" s="124">
        <v>10</v>
      </c>
      <c r="R1288" s="68">
        <f t="shared" si="274"/>
        <v>0</v>
      </c>
      <c r="S1288" s="124">
        <v>10</v>
      </c>
      <c r="T1288" s="68">
        <f t="shared" si="270"/>
        <v>1</v>
      </c>
      <c r="U1288" s="124">
        <v>0</v>
      </c>
      <c r="V1288" s="284"/>
      <c r="W1288" s="124">
        <v>1</v>
      </c>
      <c r="X1288" s="124">
        <v>1</v>
      </c>
      <c r="Y1288" s="68">
        <f t="shared" si="272"/>
        <v>1</v>
      </c>
      <c r="Z1288" s="124"/>
      <c r="AA1288" s="284"/>
    </row>
    <row r="1289" spans="9:27">
      <c r="I1289" s="57" t="str">
        <f t="shared" si="271"/>
        <v>MBI HSAllFeb-14</v>
      </c>
      <c r="J1289" s="76" t="str">
        <f t="shared" si="268"/>
        <v>MBI HSAll41671</v>
      </c>
      <c r="K1289" s="57" t="s">
        <v>364</v>
      </c>
      <c r="L1289" s="73">
        <v>41671</v>
      </c>
      <c r="M1289" s="124"/>
      <c r="N1289" s="124"/>
      <c r="O1289" s="68" t="e">
        <f t="shared" si="273"/>
        <v>#DIV/0!</v>
      </c>
      <c r="P1289" s="124"/>
      <c r="Q1289" s="124"/>
      <c r="R1289" s="68" t="e">
        <f t="shared" si="274"/>
        <v>#DIV/0!</v>
      </c>
      <c r="S1289" s="124"/>
      <c r="T1289" s="68" t="e">
        <f t="shared" si="270"/>
        <v>#DIV/0!</v>
      </c>
      <c r="U1289" s="124"/>
      <c r="V1289" s="284"/>
      <c r="W1289" s="124"/>
      <c r="X1289" s="124"/>
      <c r="Y1289" s="68" t="e">
        <f t="shared" si="272"/>
        <v>#DIV/0!</v>
      </c>
      <c r="Z1289" s="124"/>
      <c r="AA1289" s="284"/>
    </row>
    <row r="1290" spans="9:27">
      <c r="I1290" s="57" t="str">
        <f t="shared" si="271"/>
        <v>MBI HSTIPFeb-14</v>
      </c>
      <c r="J1290" s="76" t="str">
        <f t="shared" si="268"/>
        <v>MBI HSTIP41671</v>
      </c>
      <c r="K1290" s="57" t="s">
        <v>363</v>
      </c>
      <c r="L1290" s="73">
        <v>41671</v>
      </c>
      <c r="M1290" s="124"/>
      <c r="N1290" s="124"/>
      <c r="O1290" s="68" t="e">
        <f t="shared" si="273"/>
        <v>#DIV/0!</v>
      </c>
      <c r="P1290" s="124"/>
      <c r="Q1290" s="124"/>
      <c r="R1290" s="68" t="e">
        <f t="shared" si="274"/>
        <v>#DIV/0!</v>
      </c>
      <c r="S1290" s="124"/>
      <c r="T1290" s="68" t="e">
        <f t="shared" si="270"/>
        <v>#DIV/0!</v>
      </c>
      <c r="U1290" s="124"/>
      <c r="V1290" s="284"/>
      <c r="W1290" s="124"/>
      <c r="X1290" s="124"/>
      <c r="Y1290" s="68" t="e">
        <f t="shared" si="272"/>
        <v>#DIV/0!</v>
      </c>
      <c r="Z1290" s="124"/>
      <c r="AA1290" s="284"/>
    </row>
    <row r="1291" spans="9:27">
      <c r="I1291" s="57" t="str">
        <f t="shared" si="271"/>
        <v>MD Family ResourcesAllFeb-14</v>
      </c>
      <c r="J1291" s="76" t="str">
        <f t="shared" si="268"/>
        <v>MD Family ResourcesAll41671</v>
      </c>
      <c r="K1291" s="57" t="s">
        <v>510</v>
      </c>
      <c r="L1291" s="73">
        <v>41671</v>
      </c>
      <c r="M1291" s="124">
        <v>3</v>
      </c>
      <c r="N1291" s="124">
        <v>3</v>
      </c>
      <c r="O1291" s="68">
        <f t="shared" si="273"/>
        <v>1</v>
      </c>
      <c r="P1291" s="124">
        <v>10</v>
      </c>
      <c r="Q1291" s="124">
        <v>15</v>
      </c>
      <c r="R1291" s="68">
        <f t="shared" si="274"/>
        <v>0.66666666666666663</v>
      </c>
      <c r="S1291" s="124">
        <v>15</v>
      </c>
      <c r="T1291" s="68">
        <f t="shared" si="270"/>
        <v>1</v>
      </c>
      <c r="U1291" s="124">
        <v>5</v>
      </c>
      <c r="V1291" s="284"/>
      <c r="W1291" s="124">
        <v>0</v>
      </c>
      <c r="X1291" s="124">
        <v>0</v>
      </c>
      <c r="Y1291" s="68" t="e">
        <f t="shared" si="272"/>
        <v>#DIV/0!</v>
      </c>
      <c r="Z1291" s="124">
        <v>5</v>
      </c>
      <c r="AA1291" s="284">
        <v>0.4</v>
      </c>
    </row>
    <row r="1292" spans="9:27">
      <c r="I1292" s="57" t="str">
        <f t="shared" si="271"/>
        <v>MD Family ResourcesTF-CBTFeb-14</v>
      </c>
      <c r="J1292" s="76" t="str">
        <f t="shared" si="268"/>
        <v>MD Family ResourcesTF-CBT41671</v>
      </c>
      <c r="K1292" s="57" t="s">
        <v>509</v>
      </c>
      <c r="L1292" s="73">
        <v>41671</v>
      </c>
      <c r="M1292" s="124">
        <v>3</v>
      </c>
      <c r="N1292" s="124">
        <v>3</v>
      </c>
      <c r="O1292" s="68">
        <f t="shared" si="273"/>
        <v>1</v>
      </c>
      <c r="P1292" s="124">
        <v>10</v>
      </c>
      <c r="Q1292" s="124">
        <v>15</v>
      </c>
      <c r="R1292" s="68">
        <f t="shared" si="274"/>
        <v>0.66666666666666663</v>
      </c>
      <c r="S1292" s="124">
        <v>15</v>
      </c>
      <c r="T1292" s="68">
        <f t="shared" si="270"/>
        <v>1</v>
      </c>
      <c r="U1292" s="124">
        <v>5</v>
      </c>
      <c r="V1292" s="284"/>
      <c r="W1292" s="124">
        <v>0</v>
      </c>
      <c r="X1292" s="124">
        <v>0</v>
      </c>
      <c r="Y1292" s="68" t="e">
        <f t="shared" si="272"/>
        <v>#DIV/0!</v>
      </c>
      <c r="Z1292" s="124">
        <v>5</v>
      </c>
      <c r="AA1292" s="284">
        <v>0.4</v>
      </c>
    </row>
    <row r="1293" spans="9:27">
      <c r="I1293" s="57" t="str">
        <f t="shared" si="271"/>
        <v>PASSAllFeb-14</v>
      </c>
      <c r="J1293" s="76" t="str">
        <f t="shared" si="268"/>
        <v>PASSAll41671</v>
      </c>
      <c r="K1293" s="57" t="s">
        <v>342</v>
      </c>
      <c r="L1293" s="73">
        <v>41671</v>
      </c>
      <c r="M1293" s="124">
        <v>4</v>
      </c>
      <c r="N1293" s="124">
        <v>4</v>
      </c>
      <c r="O1293" s="68">
        <f t="shared" si="273"/>
        <v>1</v>
      </c>
      <c r="P1293" s="261">
        <v>14</v>
      </c>
      <c r="Q1293" s="124">
        <v>29</v>
      </c>
      <c r="R1293" s="68">
        <f t="shared" si="274"/>
        <v>0.48275862068965519</v>
      </c>
      <c r="S1293" s="124">
        <v>29</v>
      </c>
      <c r="T1293" s="68">
        <f t="shared" si="270"/>
        <v>1</v>
      </c>
      <c r="U1293" s="124">
        <v>10</v>
      </c>
      <c r="V1293" s="284"/>
      <c r="W1293" s="124">
        <v>1</v>
      </c>
      <c r="X1293" s="124">
        <v>1</v>
      </c>
      <c r="Y1293" s="68">
        <f t="shared" si="272"/>
        <v>1</v>
      </c>
      <c r="Z1293" s="124">
        <v>4</v>
      </c>
      <c r="AA1293" s="284">
        <v>1.2333333333333334</v>
      </c>
    </row>
    <row r="1294" spans="9:27">
      <c r="I1294" s="57" t="str">
        <f t="shared" si="271"/>
        <v>PASSFFTFeb-14</v>
      </c>
      <c r="J1294" s="76" t="str">
        <f t="shared" si="268"/>
        <v>PASSFFT41671</v>
      </c>
      <c r="K1294" s="57" t="s">
        <v>343</v>
      </c>
      <c r="L1294" s="73">
        <v>41671</v>
      </c>
      <c r="M1294" s="124">
        <v>4</v>
      </c>
      <c r="N1294" s="124">
        <v>4</v>
      </c>
      <c r="O1294" s="68">
        <f t="shared" si="273"/>
        <v>1</v>
      </c>
      <c r="P1294" s="261">
        <v>14</v>
      </c>
      <c r="Q1294" s="124">
        <v>29</v>
      </c>
      <c r="R1294" s="68">
        <f t="shared" si="274"/>
        <v>0.48275862068965519</v>
      </c>
      <c r="S1294" s="124">
        <v>29</v>
      </c>
      <c r="T1294" s="68">
        <f t="shared" si="270"/>
        <v>1</v>
      </c>
      <c r="U1294" s="124">
        <v>10</v>
      </c>
      <c r="V1294" s="284">
        <v>0.92500000000000004</v>
      </c>
      <c r="W1294" s="124">
        <v>1</v>
      </c>
      <c r="X1294" s="124">
        <v>1</v>
      </c>
      <c r="Y1294" s="68">
        <f t="shared" si="272"/>
        <v>1</v>
      </c>
      <c r="Z1294" s="124">
        <v>4</v>
      </c>
      <c r="AA1294" s="284">
        <v>0.92500000000000004</v>
      </c>
    </row>
    <row r="1295" spans="9:27">
      <c r="I1295" s="57" t="str">
        <f t="shared" si="271"/>
        <v>PASSTIPFeb-14</v>
      </c>
      <c r="J1295" s="76" t="str">
        <f t="shared" si="268"/>
        <v>PASSTIP41671</v>
      </c>
      <c r="K1295" s="57" t="s">
        <v>344</v>
      </c>
      <c r="L1295" s="73">
        <v>41671</v>
      </c>
      <c r="M1295" s="124"/>
      <c r="N1295" s="124"/>
      <c r="O1295" s="68" t="e">
        <f t="shared" si="273"/>
        <v>#DIV/0!</v>
      </c>
      <c r="P1295" s="261"/>
      <c r="Q1295" s="124"/>
      <c r="R1295" s="68" t="e">
        <f t="shared" si="274"/>
        <v>#DIV/0!</v>
      </c>
      <c r="S1295" s="124"/>
      <c r="T1295" s="68" t="e">
        <f t="shared" si="270"/>
        <v>#DIV/0!</v>
      </c>
      <c r="U1295" s="124"/>
      <c r="V1295" s="284"/>
      <c r="W1295" s="124"/>
      <c r="X1295" s="124"/>
      <c r="Y1295" s="68" t="e">
        <f t="shared" si="272"/>
        <v>#DIV/0!</v>
      </c>
      <c r="Z1295" s="124"/>
      <c r="AA1295" s="284"/>
    </row>
    <row r="1296" spans="9:27">
      <c r="I1296" s="57" t="str">
        <f t="shared" si="271"/>
        <v>PIECEAllFeb-14</v>
      </c>
      <c r="J1296" s="76" t="str">
        <f t="shared" si="268"/>
        <v>PIECEAll41671</v>
      </c>
      <c r="K1296" s="57" t="s">
        <v>345</v>
      </c>
      <c r="L1296" s="73">
        <v>41671</v>
      </c>
      <c r="M1296" s="124">
        <v>11</v>
      </c>
      <c r="N1296" s="124">
        <v>11</v>
      </c>
      <c r="O1296" s="68">
        <f t="shared" si="273"/>
        <v>1</v>
      </c>
      <c r="P1296" s="124">
        <v>0</v>
      </c>
      <c r="Q1296" s="124">
        <v>52</v>
      </c>
      <c r="R1296" s="68">
        <f t="shared" si="274"/>
        <v>0</v>
      </c>
      <c r="S1296" s="124">
        <v>52</v>
      </c>
      <c r="T1296" s="68">
        <f t="shared" si="270"/>
        <v>1</v>
      </c>
      <c r="U1296" s="124">
        <v>0</v>
      </c>
      <c r="V1296" s="284"/>
      <c r="W1296" s="124">
        <v>0</v>
      </c>
      <c r="X1296" s="124">
        <v>0</v>
      </c>
      <c r="Y1296" s="68" t="e">
        <f t="shared" si="272"/>
        <v>#DIV/0!</v>
      </c>
      <c r="Z1296" s="124">
        <v>0</v>
      </c>
      <c r="AA1296" s="284">
        <v>0</v>
      </c>
    </row>
    <row r="1297" spans="9:27">
      <c r="I1297" s="57" t="str">
        <f t="shared" si="271"/>
        <v>PIECECPP-FVFeb-14</v>
      </c>
      <c r="J1297" s="76" t="str">
        <f t="shared" si="268"/>
        <v>PIECECPP-FV41671</v>
      </c>
      <c r="K1297" s="57" t="s">
        <v>346</v>
      </c>
      <c r="L1297" s="73">
        <v>41671</v>
      </c>
      <c r="M1297" s="124">
        <v>6</v>
      </c>
      <c r="N1297" s="124">
        <v>6</v>
      </c>
      <c r="O1297" s="68">
        <f t="shared" si="273"/>
        <v>1</v>
      </c>
      <c r="P1297" s="124"/>
      <c r="Q1297" s="124">
        <v>27</v>
      </c>
      <c r="R1297" s="68">
        <f t="shared" si="274"/>
        <v>0</v>
      </c>
      <c r="S1297" s="124">
        <v>27</v>
      </c>
      <c r="T1297" s="68">
        <f t="shared" si="270"/>
        <v>1</v>
      </c>
      <c r="U1297" s="124"/>
      <c r="V1297" s="284"/>
      <c r="W1297" s="124"/>
      <c r="X1297" s="124"/>
      <c r="Y1297" s="68" t="e">
        <f t="shared" si="272"/>
        <v>#DIV/0!</v>
      </c>
      <c r="Z1297" s="124"/>
      <c r="AA1297" s="284"/>
    </row>
    <row r="1298" spans="9:27">
      <c r="I1298" s="57" t="str">
        <f t="shared" si="271"/>
        <v>PIECEPCITFeb-14</v>
      </c>
      <c r="J1298" s="76" t="str">
        <f t="shared" si="268"/>
        <v>PIECEPCIT41671</v>
      </c>
      <c r="K1298" s="57" t="s">
        <v>347</v>
      </c>
      <c r="L1298" s="73">
        <v>41671</v>
      </c>
      <c r="M1298" s="124">
        <v>5</v>
      </c>
      <c r="N1298" s="124">
        <v>5</v>
      </c>
      <c r="O1298" s="68">
        <f t="shared" si="273"/>
        <v>1</v>
      </c>
      <c r="P1298" s="124"/>
      <c r="Q1298" s="124">
        <v>25</v>
      </c>
      <c r="R1298" s="68">
        <f t="shared" si="274"/>
        <v>0</v>
      </c>
      <c r="S1298" s="124">
        <v>25</v>
      </c>
      <c r="T1298" s="68">
        <f t="shared" si="270"/>
        <v>1</v>
      </c>
      <c r="U1298" s="124"/>
      <c r="V1298" s="284"/>
      <c r="W1298" s="124">
        <v>0</v>
      </c>
      <c r="X1298" s="124">
        <v>0</v>
      </c>
      <c r="Y1298" s="68" t="e">
        <f t="shared" si="272"/>
        <v>#DIV/0!</v>
      </c>
      <c r="Z1298" s="124"/>
      <c r="AA1298" s="284"/>
    </row>
    <row r="1299" spans="9:27">
      <c r="I1299" s="57" t="str">
        <f t="shared" si="271"/>
        <v>RiversideA-CRAFeb-14</v>
      </c>
      <c r="J1299" s="76" t="str">
        <f t="shared" si="268"/>
        <v>RiversideA-CRA41671</v>
      </c>
      <c r="K1299" s="57" t="s">
        <v>361</v>
      </c>
      <c r="L1299" s="73">
        <v>41671</v>
      </c>
      <c r="M1299" s="124"/>
      <c r="N1299" s="124"/>
      <c r="O1299" s="68" t="e">
        <f t="shared" si="273"/>
        <v>#DIV/0!</v>
      </c>
      <c r="P1299" s="124"/>
      <c r="Q1299" s="124"/>
      <c r="R1299" s="68" t="e">
        <f t="shared" si="274"/>
        <v>#DIV/0!</v>
      </c>
      <c r="S1299" s="124"/>
      <c r="T1299" s="68" t="e">
        <f t="shared" si="270"/>
        <v>#DIV/0!</v>
      </c>
      <c r="U1299" s="124"/>
      <c r="V1299" s="284"/>
      <c r="W1299" s="124"/>
      <c r="X1299" s="124"/>
      <c r="Y1299" s="68" t="e">
        <f t="shared" si="272"/>
        <v>#DIV/0!</v>
      </c>
      <c r="Z1299" s="124"/>
      <c r="AA1299" s="284"/>
    </row>
    <row r="1300" spans="9:27">
      <c r="I1300" s="57" t="str">
        <f t="shared" si="271"/>
        <v>RiversideAllFeb-14</v>
      </c>
      <c r="J1300" s="76" t="str">
        <f t="shared" si="268"/>
        <v>RiversideAll41671</v>
      </c>
      <c r="K1300" s="57" t="s">
        <v>362</v>
      </c>
      <c r="L1300" s="73">
        <v>41671</v>
      </c>
      <c r="M1300" s="124"/>
      <c r="N1300" s="124"/>
      <c r="O1300" s="68" t="e">
        <f t="shared" si="273"/>
        <v>#DIV/0!</v>
      </c>
      <c r="P1300" s="124"/>
      <c r="Q1300" s="124"/>
      <c r="R1300" s="68" t="e">
        <f t="shared" si="274"/>
        <v>#DIV/0!</v>
      </c>
      <c r="S1300" s="124"/>
      <c r="T1300" s="68" t="e">
        <f t="shared" si="270"/>
        <v>#DIV/0!</v>
      </c>
      <c r="U1300" s="124"/>
      <c r="V1300" s="284"/>
      <c r="W1300" s="124"/>
      <c r="X1300" s="124"/>
      <c r="Y1300" s="68" t="e">
        <f t="shared" ref="Y1300:Y1322" si="275">W1300/X1300</f>
        <v>#DIV/0!</v>
      </c>
      <c r="Z1300" s="124"/>
      <c r="AA1300" s="284"/>
    </row>
    <row r="1301" spans="9:27">
      <c r="I1301" s="57" t="str">
        <f t="shared" si="271"/>
        <v>TFCCAllFeb-14</v>
      </c>
      <c r="J1301" s="76" t="str">
        <f t="shared" si="268"/>
        <v>TFCCAll41671</v>
      </c>
      <c r="K1301" s="57" t="s">
        <v>366</v>
      </c>
      <c r="L1301" s="73">
        <v>41671</v>
      </c>
      <c r="M1301" s="124"/>
      <c r="N1301" s="124"/>
      <c r="O1301" s="68" t="e">
        <f t="shared" si="273"/>
        <v>#DIV/0!</v>
      </c>
      <c r="P1301" s="124"/>
      <c r="Q1301" s="124"/>
      <c r="R1301" s="68" t="e">
        <f t="shared" si="274"/>
        <v>#DIV/0!</v>
      </c>
      <c r="S1301" s="124"/>
      <c r="T1301" s="68" t="e">
        <f t="shared" si="270"/>
        <v>#DIV/0!</v>
      </c>
      <c r="U1301" s="124"/>
      <c r="V1301" s="284"/>
      <c r="W1301" s="124"/>
      <c r="X1301" s="124"/>
      <c r="Y1301" s="68" t="e">
        <f t="shared" si="275"/>
        <v>#DIV/0!</v>
      </c>
      <c r="Z1301" s="124"/>
      <c r="AA1301" s="284"/>
    </row>
    <row r="1302" spans="9:27">
      <c r="I1302" s="57" t="str">
        <f t="shared" si="271"/>
        <v>TFCCTIPFeb-14</v>
      </c>
      <c r="J1302" s="76" t="str">
        <f t="shared" ref="J1302:J1365" si="276">K1302&amp;L1302</f>
        <v>TFCCTIP41671</v>
      </c>
      <c r="K1302" s="57" t="s">
        <v>365</v>
      </c>
      <c r="L1302" s="73">
        <v>41671</v>
      </c>
      <c r="M1302" s="124"/>
      <c r="N1302" s="124"/>
      <c r="O1302" s="68" t="e">
        <f t="shared" si="273"/>
        <v>#DIV/0!</v>
      </c>
      <c r="P1302" s="124"/>
      <c r="Q1302" s="124"/>
      <c r="R1302" s="68" t="e">
        <f t="shared" si="274"/>
        <v>#DIV/0!</v>
      </c>
      <c r="S1302" s="124"/>
      <c r="T1302" s="68" t="e">
        <f t="shared" si="270"/>
        <v>#DIV/0!</v>
      </c>
      <c r="U1302" s="124"/>
      <c r="V1302" s="284"/>
      <c r="W1302" s="124"/>
      <c r="X1302" s="124"/>
      <c r="Y1302" s="68" t="e">
        <f t="shared" si="275"/>
        <v>#DIV/0!</v>
      </c>
      <c r="Z1302" s="124"/>
      <c r="AA1302" s="284"/>
    </row>
    <row r="1303" spans="9:27">
      <c r="I1303" s="57" t="str">
        <f t="shared" si="271"/>
        <v>UniversalAllFeb-14</v>
      </c>
      <c r="J1303" s="76" t="str">
        <f t="shared" si="276"/>
        <v>UniversalAll41671</v>
      </c>
      <c r="K1303" s="57" t="s">
        <v>348</v>
      </c>
      <c r="L1303" s="73">
        <v>41671</v>
      </c>
      <c r="M1303" s="124">
        <v>3</v>
      </c>
      <c r="N1303" s="124">
        <v>3</v>
      </c>
      <c r="O1303" s="68">
        <f t="shared" si="273"/>
        <v>1</v>
      </c>
      <c r="P1303" s="124">
        <v>1</v>
      </c>
      <c r="Q1303" s="124">
        <v>15</v>
      </c>
      <c r="R1303" s="68">
        <f t="shared" si="274"/>
        <v>6.6666666666666666E-2</v>
      </c>
      <c r="S1303" s="124">
        <v>15</v>
      </c>
      <c r="T1303" s="68">
        <f t="shared" si="270"/>
        <v>1</v>
      </c>
      <c r="U1303" s="124">
        <v>1</v>
      </c>
      <c r="V1303" s="284"/>
      <c r="W1303" s="124">
        <v>0</v>
      </c>
      <c r="X1303" s="124">
        <v>0</v>
      </c>
      <c r="Y1303" s="68" t="e">
        <f t="shared" si="275"/>
        <v>#DIV/0!</v>
      </c>
      <c r="Z1303" s="124">
        <v>0</v>
      </c>
      <c r="AA1303" s="284">
        <v>0</v>
      </c>
    </row>
    <row r="1304" spans="9:27">
      <c r="I1304" s="57" t="str">
        <f t="shared" si="271"/>
        <v>UniversalCPP-FVFeb-14</v>
      </c>
      <c r="J1304" s="76" t="str">
        <f t="shared" si="276"/>
        <v>UniversalCPP-FV41671</v>
      </c>
      <c r="K1304" s="56" t="s">
        <v>350</v>
      </c>
      <c r="L1304" s="73">
        <v>41671</v>
      </c>
      <c r="M1304" s="124">
        <v>0</v>
      </c>
      <c r="N1304" s="124">
        <v>0</v>
      </c>
      <c r="O1304" s="68" t="e">
        <f t="shared" si="273"/>
        <v>#DIV/0!</v>
      </c>
      <c r="P1304" s="124">
        <v>0</v>
      </c>
      <c r="Q1304" s="124">
        <v>0</v>
      </c>
      <c r="R1304" s="68" t="e">
        <f t="shared" si="274"/>
        <v>#DIV/0!</v>
      </c>
      <c r="S1304" s="124">
        <v>0</v>
      </c>
      <c r="T1304" s="68" t="e">
        <f t="shared" si="270"/>
        <v>#DIV/0!</v>
      </c>
      <c r="U1304" s="124"/>
      <c r="V1304" s="284"/>
      <c r="W1304" s="124">
        <v>0</v>
      </c>
      <c r="X1304" s="124">
        <v>0</v>
      </c>
      <c r="Y1304" s="68" t="e">
        <f t="shared" si="275"/>
        <v>#DIV/0!</v>
      </c>
      <c r="Z1304" s="124"/>
      <c r="AA1304" s="284"/>
    </row>
    <row r="1305" spans="9:27">
      <c r="I1305" s="57" t="str">
        <f t="shared" si="271"/>
        <v>UniversalTF-CBTFeb-14</v>
      </c>
      <c r="J1305" s="76" t="str">
        <f t="shared" si="276"/>
        <v>UniversalTF-CBT41671</v>
      </c>
      <c r="K1305" s="57" t="s">
        <v>349</v>
      </c>
      <c r="L1305" s="73">
        <v>41671</v>
      </c>
      <c r="M1305" s="124">
        <v>3</v>
      </c>
      <c r="N1305" s="124">
        <v>3</v>
      </c>
      <c r="O1305" s="68">
        <f t="shared" si="273"/>
        <v>1</v>
      </c>
      <c r="P1305" s="261">
        <v>1</v>
      </c>
      <c r="Q1305" s="124">
        <v>15</v>
      </c>
      <c r="R1305" s="68">
        <f t="shared" si="274"/>
        <v>6.6666666666666666E-2</v>
      </c>
      <c r="S1305" s="124">
        <v>15</v>
      </c>
      <c r="T1305" s="68">
        <f t="shared" si="270"/>
        <v>1</v>
      </c>
      <c r="U1305" s="124">
        <v>1</v>
      </c>
      <c r="V1305" s="284"/>
      <c r="W1305" s="124">
        <v>0</v>
      </c>
      <c r="X1305" s="124">
        <v>0</v>
      </c>
      <c r="Y1305" s="68" t="e">
        <f t="shared" si="275"/>
        <v>#DIV/0!</v>
      </c>
      <c r="Z1305" s="124">
        <v>0</v>
      </c>
      <c r="AA1305" s="284"/>
    </row>
    <row r="1306" spans="9:27">
      <c r="I1306" s="57" t="str">
        <f t="shared" si="271"/>
        <v>UniversalTIPFeb-14</v>
      </c>
      <c r="J1306" s="76" t="str">
        <f t="shared" si="276"/>
        <v>UniversalTIP41671</v>
      </c>
      <c r="K1306" s="57" t="s">
        <v>351</v>
      </c>
      <c r="L1306" s="73">
        <v>41671</v>
      </c>
      <c r="M1306" s="124"/>
      <c r="N1306" s="124"/>
      <c r="O1306" s="68" t="e">
        <f t="shared" si="273"/>
        <v>#DIV/0!</v>
      </c>
      <c r="P1306" s="124"/>
      <c r="Q1306" s="124"/>
      <c r="R1306" s="68" t="e">
        <f t="shared" si="274"/>
        <v>#DIV/0!</v>
      </c>
      <c r="S1306" s="124"/>
      <c r="T1306" s="68" t="e">
        <f t="shared" si="270"/>
        <v>#DIV/0!</v>
      </c>
      <c r="U1306" s="124"/>
      <c r="V1306" s="284"/>
      <c r="W1306" s="124"/>
      <c r="X1306" s="124"/>
      <c r="Y1306" s="68" t="e">
        <f t="shared" si="275"/>
        <v>#DIV/0!</v>
      </c>
      <c r="Z1306" s="124"/>
      <c r="AA1306" s="284"/>
    </row>
    <row r="1307" spans="9:27">
      <c r="I1307" s="57" t="str">
        <f t="shared" si="271"/>
        <v>Youth VillagesAllFeb-14</v>
      </c>
      <c r="J1307" s="76" t="str">
        <f t="shared" si="276"/>
        <v>Youth VillagesAll41671</v>
      </c>
      <c r="K1307" s="57" t="s">
        <v>352</v>
      </c>
      <c r="L1307" s="73">
        <v>41671</v>
      </c>
      <c r="M1307" s="124">
        <v>14</v>
      </c>
      <c r="N1307" s="124">
        <v>16</v>
      </c>
      <c r="O1307" s="68">
        <f t="shared" si="273"/>
        <v>0.875</v>
      </c>
      <c r="P1307" s="124">
        <v>27</v>
      </c>
      <c r="Q1307" s="124">
        <v>44</v>
      </c>
      <c r="R1307" s="68">
        <f t="shared" si="274"/>
        <v>0.61363636363636365</v>
      </c>
      <c r="S1307" s="124">
        <v>48</v>
      </c>
      <c r="T1307" s="68">
        <f t="shared" si="270"/>
        <v>0.91666666666666663</v>
      </c>
      <c r="U1307" s="124">
        <v>22</v>
      </c>
      <c r="V1307" s="284"/>
      <c r="W1307" s="124">
        <v>4</v>
      </c>
      <c r="X1307" s="124">
        <v>8</v>
      </c>
      <c r="Y1307" s="68">
        <f t="shared" si="275"/>
        <v>0.5</v>
      </c>
      <c r="Z1307" s="124">
        <v>5</v>
      </c>
      <c r="AA1307" s="284">
        <v>0.85575714285714277</v>
      </c>
    </row>
    <row r="1308" spans="9:27">
      <c r="I1308" s="57" t="str">
        <f t="shared" si="271"/>
        <v>Youth VillagesMSTFeb-14</v>
      </c>
      <c r="J1308" s="76" t="str">
        <f t="shared" si="276"/>
        <v>Youth VillagesMST41671</v>
      </c>
      <c r="K1308" s="57" t="s">
        <v>353</v>
      </c>
      <c r="L1308" s="73">
        <v>41671</v>
      </c>
      <c r="M1308" s="124">
        <v>11</v>
      </c>
      <c r="N1308" s="124">
        <v>12</v>
      </c>
      <c r="O1308" s="68">
        <f t="shared" si="273"/>
        <v>0.91666666666666663</v>
      </c>
      <c r="P1308" s="124">
        <v>23</v>
      </c>
      <c r="Q1308" s="124">
        <v>38</v>
      </c>
      <c r="R1308" s="68">
        <f t="shared" si="274"/>
        <v>0.60526315789473684</v>
      </c>
      <c r="S1308" s="124">
        <v>40</v>
      </c>
      <c r="T1308" s="68">
        <f t="shared" si="270"/>
        <v>0.95</v>
      </c>
      <c r="U1308" s="124">
        <v>19</v>
      </c>
      <c r="V1308" s="284">
        <v>0.82040000000000002</v>
      </c>
      <c r="W1308" s="124">
        <v>4</v>
      </c>
      <c r="X1308" s="124">
        <v>8</v>
      </c>
      <c r="Y1308" s="68">
        <f t="shared" si="275"/>
        <v>0.5</v>
      </c>
      <c r="Z1308" s="124">
        <v>4</v>
      </c>
      <c r="AA1308" s="284">
        <v>0.82040000000000002</v>
      </c>
    </row>
    <row r="1309" spans="9:27">
      <c r="I1309" s="57" t="str">
        <f>K1309&amp;"Feb-14"</f>
        <v>Youth VillagesMST-PSBFeb-14</v>
      </c>
      <c r="J1309" s="76" t="str">
        <f t="shared" si="276"/>
        <v>Youth VillagesMST-PSB41671</v>
      </c>
      <c r="K1309" s="57" t="s">
        <v>354</v>
      </c>
      <c r="L1309" s="73">
        <v>41671</v>
      </c>
      <c r="M1309" s="124">
        <v>3</v>
      </c>
      <c r="N1309" s="124">
        <v>4</v>
      </c>
      <c r="O1309" s="68">
        <f t="shared" si="273"/>
        <v>0.75</v>
      </c>
      <c r="P1309" s="124">
        <v>4</v>
      </c>
      <c r="Q1309" s="124">
        <v>6</v>
      </c>
      <c r="R1309" s="68">
        <f t="shared" si="274"/>
        <v>0.66666666666666663</v>
      </c>
      <c r="S1309" s="124">
        <v>8</v>
      </c>
      <c r="T1309" s="68">
        <f t="shared" si="270"/>
        <v>0.75</v>
      </c>
      <c r="U1309" s="124">
        <v>3</v>
      </c>
      <c r="V1309" s="284">
        <v>0.98540000000000005</v>
      </c>
      <c r="W1309" s="124">
        <v>0</v>
      </c>
      <c r="X1309" s="124">
        <v>0</v>
      </c>
      <c r="Y1309" s="68" t="e">
        <f t="shared" si="275"/>
        <v>#DIV/0!</v>
      </c>
      <c r="Z1309" s="124">
        <v>1</v>
      </c>
      <c r="AA1309" s="284">
        <v>0.98540000000000005</v>
      </c>
    </row>
    <row r="1310" spans="9:27">
      <c r="I1310" s="57" t="str">
        <f t="shared" ref="I1310:I1364" si="277">K1310&amp;"Mar-14"</f>
        <v>Adoptions TogetherAllMar-14</v>
      </c>
      <c r="J1310" s="76" t="str">
        <f t="shared" si="276"/>
        <v>Adoptions TogetherAll41699</v>
      </c>
      <c r="K1310" s="57" t="s">
        <v>318</v>
      </c>
      <c r="L1310" s="73">
        <v>41699</v>
      </c>
      <c r="M1310" s="124">
        <v>3</v>
      </c>
      <c r="N1310" s="124">
        <v>3</v>
      </c>
      <c r="O1310" s="68">
        <f t="shared" si="273"/>
        <v>1</v>
      </c>
      <c r="P1310" s="124"/>
      <c r="Q1310" s="124">
        <v>15</v>
      </c>
      <c r="R1310" s="68">
        <f t="shared" si="274"/>
        <v>0</v>
      </c>
      <c r="S1310" s="124">
        <v>15</v>
      </c>
      <c r="T1310" s="68">
        <f t="shared" si="270"/>
        <v>1</v>
      </c>
      <c r="U1310" s="124"/>
      <c r="V1310" s="284"/>
      <c r="W1310" s="124">
        <v>0</v>
      </c>
      <c r="X1310" s="124">
        <v>0</v>
      </c>
      <c r="Y1310" s="68" t="e">
        <f t="shared" si="275"/>
        <v>#DIV/0!</v>
      </c>
      <c r="Z1310" s="124"/>
      <c r="AA1310" s="284"/>
    </row>
    <row r="1311" spans="9:27">
      <c r="I1311" s="57" t="str">
        <f t="shared" si="277"/>
        <v>Adoptions TogetherCPP-FVMar-14</v>
      </c>
      <c r="J1311" s="76" t="str">
        <f t="shared" si="276"/>
        <v>Adoptions TogetherCPP-FV41699</v>
      </c>
      <c r="K1311" s="57" t="s">
        <v>317</v>
      </c>
      <c r="L1311" s="73">
        <v>41699</v>
      </c>
      <c r="M1311" s="124">
        <v>3</v>
      </c>
      <c r="N1311" s="124">
        <v>3</v>
      </c>
      <c r="O1311" s="68">
        <f t="shared" si="273"/>
        <v>1</v>
      </c>
      <c r="P1311" s="124"/>
      <c r="Q1311" s="124">
        <v>15</v>
      </c>
      <c r="R1311" s="68">
        <f t="shared" si="274"/>
        <v>0</v>
      </c>
      <c r="S1311" s="124">
        <v>15</v>
      </c>
      <c r="T1311" s="68">
        <f t="shared" si="270"/>
        <v>1</v>
      </c>
      <c r="U1311" s="124"/>
      <c r="V1311" s="284"/>
      <c r="W1311" s="124">
        <v>0</v>
      </c>
      <c r="X1311" s="124">
        <v>0</v>
      </c>
      <c r="Y1311" s="68" t="e">
        <f t="shared" si="275"/>
        <v>#DIV/0!</v>
      </c>
      <c r="Z1311" s="124"/>
      <c r="AA1311" s="284"/>
    </row>
    <row r="1312" spans="9:27">
      <c r="I1312" s="57" t="str">
        <f t="shared" si="277"/>
        <v>All A-CRA ProvidersA-CRAMar-14</v>
      </c>
      <c r="J1312" s="76" t="str">
        <f t="shared" si="276"/>
        <v>All A-CRA ProvidersA-CRA41699</v>
      </c>
      <c r="K1312" s="57" t="s">
        <v>379</v>
      </c>
      <c r="L1312" s="73">
        <v>41699</v>
      </c>
      <c r="M1312" s="258">
        <v>0</v>
      </c>
      <c r="N1312" s="258">
        <v>0</v>
      </c>
      <c r="O1312" s="68" t="e">
        <f t="shared" si="273"/>
        <v>#DIV/0!</v>
      </c>
      <c r="P1312" s="258">
        <v>0</v>
      </c>
      <c r="Q1312" s="258">
        <v>0</v>
      </c>
      <c r="R1312" s="68" t="e">
        <f t="shared" si="274"/>
        <v>#DIV/0!</v>
      </c>
      <c r="S1312" s="258">
        <v>0</v>
      </c>
      <c r="T1312" s="68" t="e">
        <f t="shared" ref="T1312:T1375" si="278">Q1312/S1312</f>
        <v>#DIV/0!</v>
      </c>
      <c r="U1312" s="258">
        <v>0</v>
      </c>
      <c r="V1312" s="284"/>
      <c r="W1312" s="258">
        <v>0</v>
      </c>
      <c r="X1312" s="258">
        <v>0</v>
      </c>
      <c r="Y1312" s="68" t="e">
        <f t="shared" si="275"/>
        <v>#DIV/0!</v>
      </c>
      <c r="Z1312" s="258">
        <v>0</v>
      </c>
      <c r="AA1312" s="284">
        <v>0</v>
      </c>
    </row>
    <row r="1313" spans="9:27">
      <c r="I1313" s="57" t="str">
        <f t="shared" si="277"/>
        <v>All CPP-FV ProvidersCPP-FVMar-14</v>
      </c>
      <c r="J1313" s="57" t="str">
        <f t="shared" si="276"/>
        <v>All CPP-FV ProvidersCPP-FV41699</v>
      </c>
      <c r="K1313" s="57" t="s">
        <v>373</v>
      </c>
      <c r="L1313" s="73">
        <v>41699</v>
      </c>
      <c r="M1313" s="258">
        <v>11</v>
      </c>
      <c r="N1313" s="258">
        <v>13</v>
      </c>
      <c r="O1313" s="68">
        <f t="shared" si="273"/>
        <v>0.84615384615384615</v>
      </c>
      <c r="P1313" s="258">
        <v>0</v>
      </c>
      <c r="Q1313" s="258">
        <v>59</v>
      </c>
      <c r="R1313" s="68">
        <f t="shared" si="274"/>
        <v>0</v>
      </c>
      <c r="S1313" s="258">
        <v>59</v>
      </c>
      <c r="T1313" s="68">
        <f t="shared" si="278"/>
        <v>1</v>
      </c>
      <c r="U1313" s="258">
        <v>0</v>
      </c>
      <c r="V1313" s="284"/>
      <c r="W1313" s="258">
        <v>0</v>
      </c>
      <c r="X1313" s="258">
        <v>0</v>
      </c>
      <c r="Y1313" s="68" t="e">
        <f t="shared" si="275"/>
        <v>#DIV/0!</v>
      </c>
      <c r="Z1313" s="258">
        <v>0</v>
      </c>
      <c r="AA1313" s="284">
        <v>0</v>
      </c>
    </row>
    <row r="1314" spans="9:27">
      <c r="I1314" s="57" t="str">
        <f t="shared" si="277"/>
        <v>All FFT ProvidersFFTMar-14</v>
      </c>
      <c r="J1314" s="76" t="str">
        <f t="shared" si="276"/>
        <v>All FFT ProvidersFFT41699</v>
      </c>
      <c r="K1314" s="57" t="s">
        <v>372</v>
      </c>
      <c r="L1314" s="73">
        <v>41699</v>
      </c>
      <c r="M1314" s="258">
        <v>18</v>
      </c>
      <c r="N1314" s="258">
        <v>18</v>
      </c>
      <c r="O1314" s="68">
        <f t="shared" si="273"/>
        <v>1</v>
      </c>
      <c r="P1314" s="258">
        <v>88</v>
      </c>
      <c r="Q1314" s="258">
        <v>149</v>
      </c>
      <c r="R1314" s="68">
        <f t="shared" si="274"/>
        <v>0.59060402684563762</v>
      </c>
      <c r="S1314" s="258">
        <v>149</v>
      </c>
      <c r="T1314" s="68">
        <f t="shared" si="278"/>
        <v>1</v>
      </c>
      <c r="U1314" s="258">
        <v>64</v>
      </c>
      <c r="V1314" s="284">
        <v>1.01875</v>
      </c>
      <c r="W1314" s="258">
        <v>14</v>
      </c>
      <c r="X1314" s="258">
        <v>16</v>
      </c>
      <c r="Y1314" s="68">
        <f t="shared" si="275"/>
        <v>0.875</v>
      </c>
      <c r="Z1314" s="258">
        <v>24</v>
      </c>
      <c r="AA1314" s="284">
        <v>1.01875</v>
      </c>
    </row>
    <row r="1315" spans="9:27">
      <c r="I1315" s="57" t="str">
        <f t="shared" si="277"/>
        <v>All MST ProvidersMSTMar-14</v>
      </c>
      <c r="J1315" s="76" t="str">
        <f t="shared" si="276"/>
        <v>All MST ProvidersMST41699</v>
      </c>
      <c r="K1315" s="57" t="s">
        <v>374</v>
      </c>
      <c r="L1315" s="73">
        <v>41699</v>
      </c>
      <c r="M1315" s="258">
        <v>8</v>
      </c>
      <c r="N1315" s="258">
        <v>12</v>
      </c>
      <c r="O1315" s="68">
        <f t="shared" si="273"/>
        <v>0.66666666666666663</v>
      </c>
      <c r="P1315" s="258">
        <v>23</v>
      </c>
      <c r="Q1315" s="258">
        <v>28</v>
      </c>
      <c r="R1315" s="68">
        <f t="shared" si="274"/>
        <v>0.8214285714285714</v>
      </c>
      <c r="S1315" s="258">
        <v>40</v>
      </c>
      <c r="T1315" s="68">
        <f t="shared" si="278"/>
        <v>0.7</v>
      </c>
      <c r="U1315" s="258">
        <v>17</v>
      </c>
      <c r="V1315" s="284">
        <v>0.84099999999999997</v>
      </c>
      <c r="W1315" s="258">
        <v>5</v>
      </c>
      <c r="X1315" s="258">
        <v>7</v>
      </c>
      <c r="Y1315" s="68">
        <f t="shared" si="275"/>
        <v>0.7142857142857143</v>
      </c>
      <c r="Z1315" s="258">
        <v>6</v>
      </c>
      <c r="AA1315" s="284">
        <v>0.84099999999999997</v>
      </c>
    </row>
    <row r="1316" spans="9:27">
      <c r="I1316" s="57" t="str">
        <f t="shared" si="277"/>
        <v>All MST-PSB ProvidersMST-PSBMar-14</v>
      </c>
      <c r="J1316" s="76" t="str">
        <f t="shared" si="276"/>
        <v>All MST-PSB ProvidersMST-PSB41699</v>
      </c>
      <c r="K1316" s="57" t="s">
        <v>375</v>
      </c>
      <c r="L1316" s="73">
        <v>41699</v>
      </c>
      <c r="M1316" s="258">
        <v>2</v>
      </c>
      <c r="N1316" s="258">
        <v>4</v>
      </c>
      <c r="O1316" s="68">
        <f t="shared" si="273"/>
        <v>0.5</v>
      </c>
      <c r="P1316" s="258">
        <v>3</v>
      </c>
      <c r="Q1316" s="258">
        <v>4</v>
      </c>
      <c r="R1316" s="68">
        <f t="shared" si="274"/>
        <v>0.75</v>
      </c>
      <c r="S1316" s="258">
        <v>8</v>
      </c>
      <c r="T1316" s="68">
        <f t="shared" si="278"/>
        <v>0.5</v>
      </c>
      <c r="U1316" s="258">
        <v>3</v>
      </c>
      <c r="V1316" s="284">
        <v>0.96599999999999997</v>
      </c>
      <c r="W1316" s="258">
        <v>0</v>
      </c>
      <c r="X1316" s="258">
        <v>0</v>
      </c>
      <c r="Y1316" s="68" t="e">
        <f t="shared" si="275"/>
        <v>#DIV/0!</v>
      </c>
      <c r="Z1316" s="258">
        <v>0</v>
      </c>
      <c r="AA1316" s="284">
        <v>0.96599999999999997</v>
      </c>
    </row>
    <row r="1317" spans="9:27">
      <c r="I1317" s="57" t="str">
        <f t="shared" si="277"/>
        <v>All PCIT ProvidersPCITMar-14</v>
      </c>
      <c r="J1317" s="76" t="str">
        <f t="shared" si="276"/>
        <v>All PCIT ProvidersPCIT41699</v>
      </c>
      <c r="K1317" s="57" t="s">
        <v>376</v>
      </c>
      <c r="L1317" s="73">
        <v>41699</v>
      </c>
      <c r="M1317" s="258">
        <v>7</v>
      </c>
      <c r="N1317" s="258">
        <v>7</v>
      </c>
      <c r="O1317" s="68">
        <f t="shared" si="273"/>
        <v>1</v>
      </c>
      <c r="P1317" s="258">
        <v>28</v>
      </c>
      <c r="Q1317" s="258">
        <v>35</v>
      </c>
      <c r="R1317" s="68">
        <f t="shared" si="274"/>
        <v>0.8</v>
      </c>
      <c r="S1317" s="258">
        <v>35</v>
      </c>
      <c r="T1317" s="68">
        <f t="shared" si="278"/>
        <v>1</v>
      </c>
      <c r="U1317" s="258">
        <v>21</v>
      </c>
      <c r="V1317" s="284"/>
      <c r="W1317" s="258">
        <v>2</v>
      </c>
      <c r="X1317" s="258">
        <v>2</v>
      </c>
      <c r="Y1317" s="68">
        <f t="shared" si="275"/>
        <v>1</v>
      </c>
      <c r="Z1317" s="258">
        <v>7</v>
      </c>
      <c r="AA1317" s="284">
        <v>0</v>
      </c>
    </row>
    <row r="1318" spans="9:27">
      <c r="I1318" s="57" t="str">
        <f t="shared" si="277"/>
        <v>All TF-CBT ProvidersTF-CBTMar-14</v>
      </c>
      <c r="J1318" s="76" t="str">
        <f t="shared" si="276"/>
        <v>All TF-CBT ProvidersTF-CBT41699</v>
      </c>
      <c r="K1318" s="57" t="s">
        <v>377</v>
      </c>
      <c r="L1318" s="73">
        <v>41699</v>
      </c>
      <c r="M1318" s="258">
        <v>17</v>
      </c>
      <c r="N1318" s="258">
        <v>23</v>
      </c>
      <c r="O1318" s="68">
        <f t="shared" si="273"/>
        <v>0.73913043478260865</v>
      </c>
      <c r="P1318" s="258">
        <v>55</v>
      </c>
      <c r="Q1318" s="258">
        <v>85</v>
      </c>
      <c r="R1318" s="68">
        <f t="shared" si="274"/>
        <v>0.6470588235294118</v>
      </c>
      <c r="S1318" s="258">
        <v>115</v>
      </c>
      <c r="T1318" s="68">
        <f t="shared" si="278"/>
        <v>0.73913043478260865</v>
      </c>
      <c r="U1318" s="258">
        <v>43</v>
      </c>
      <c r="V1318" s="284"/>
      <c r="W1318" s="258">
        <v>7</v>
      </c>
      <c r="X1318" s="258">
        <v>11</v>
      </c>
      <c r="Y1318" s="68">
        <f t="shared" si="275"/>
        <v>0.63636363636363635</v>
      </c>
      <c r="Z1318" s="258">
        <v>12</v>
      </c>
      <c r="AA1318" s="284">
        <v>0.54468390804597699</v>
      </c>
    </row>
    <row r="1319" spans="9:27">
      <c r="I1319" s="57" t="str">
        <f t="shared" si="277"/>
        <v>All TIP ProvidersTIPMar-14</v>
      </c>
      <c r="J1319" s="76" t="str">
        <f t="shared" si="276"/>
        <v>All TIP ProvidersTIP41699</v>
      </c>
      <c r="K1319" s="57" t="s">
        <v>378</v>
      </c>
      <c r="L1319" s="73">
        <v>41699</v>
      </c>
      <c r="M1319" s="258">
        <v>0</v>
      </c>
      <c r="N1319" s="258">
        <v>0</v>
      </c>
      <c r="O1319" s="68" t="e">
        <f t="shared" si="273"/>
        <v>#DIV/0!</v>
      </c>
      <c r="P1319" s="258">
        <v>0</v>
      </c>
      <c r="Q1319" s="258">
        <v>0</v>
      </c>
      <c r="R1319" s="68" t="e">
        <f t="shared" si="274"/>
        <v>#DIV/0!</v>
      </c>
      <c r="S1319" s="258">
        <v>0</v>
      </c>
      <c r="T1319" s="68" t="e">
        <f t="shared" si="278"/>
        <v>#DIV/0!</v>
      </c>
      <c r="U1319" s="124"/>
      <c r="V1319" s="284"/>
      <c r="W1319" s="258">
        <v>0</v>
      </c>
      <c r="X1319" s="258">
        <v>0</v>
      </c>
      <c r="Y1319" s="68" t="e">
        <f t="shared" si="275"/>
        <v>#DIV/0!</v>
      </c>
      <c r="Z1319" s="124"/>
      <c r="AA1319" s="284">
        <v>0</v>
      </c>
    </row>
    <row r="1320" spans="9:27">
      <c r="I1320" s="57" t="str">
        <f t="shared" si="277"/>
        <v>AllAllMar-14</v>
      </c>
      <c r="J1320" s="76" t="str">
        <f t="shared" si="276"/>
        <v>AllAll41699</v>
      </c>
      <c r="K1320" s="57" t="s">
        <v>367</v>
      </c>
      <c r="L1320" s="73">
        <v>41699</v>
      </c>
      <c r="M1320" s="124">
        <v>63</v>
      </c>
      <c r="N1320" s="124">
        <v>77</v>
      </c>
      <c r="O1320" s="68">
        <f t="shared" si="273"/>
        <v>0.81818181818181823</v>
      </c>
      <c r="P1320" s="124">
        <v>197</v>
      </c>
      <c r="Q1320" s="124">
        <v>360</v>
      </c>
      <c r="R1320" s="68">
        <f t="shared" si="274"/>
        <v>0.54722222222222228</v>
      </c>
      <c r="S1320" s="124">
        <v>406</v>
      </c>
      <c r="T1320" s="68">
        <f t="shared" si="278"/>
        <v>0.88669950738916259</v>
      </c>
      <c r="U1320" s="124">
        <v>148</v>
      </c>
      <c r="V1320" s="284"/>
      <c r="W1320" s="124">
        <v>28</v>
      </c>
      <c r="X1320" s="124">
        <v>36</v>
      </c>
      <c r="Y1320" s="68">
        <f t="shared" si="275"/>
        <v>0.77777777777777779</v>
      </c>
      <c r="Z1320" s="124">
        <v>49</v>
      </c>
      <c r="AA1320" s="284">
        <v>0.92750431034482761</v>
      </c>
    </row>
    <row r="1321" spans="9:27">
      <c r="I1321" s="57" t="str">
        <f t="shared" si="277"/>
        <v>Community ConnectionsAllMar-14</v>
      </c>
      <c r="J1321" s="204" t="str">
        <f t="shared" si="276"/>
        <v>Community ConnectionsAll41699</v>
      </c>
      <c r="K1321" s="57" t="s">
        <v>319</v>
      </c>
      <c r="L1321" s="73">
        <v>41699</v>
      </c>
      <c r="M1321" s="124">
        <v>9</v>
      </c>
      <c r="N1321" s="124">
        <v>11</v>
      </c>
      <c r="O1321" s="68">
        <f t="shared" si="273"/>
        <v>0.81818181818181823</v>
      </c>
      <c r="P1321" s="124">
        <v>29</v>
      </c>
      <c r="Q1321" s="124">
        <v>65</v>
      </c>
      <c r="R1321" s="68">
        <f t="shared" si="274"/>
        <v>0.44615384615384618</v>
      </c>
      <c r="S1321" s="124">
        <v>75</v>
      </c>
      <c r="T1321" s="68">
        <f t="shared" si="278"/>
        <v>0.8666666666666667</v>
      </c>
      <c r="U1321" s="124">
        <v>23</v>
      </c>
      <c r="V1321" s="284"/>
      <c r="W1321" s="124">
        <v>0</v>
      </c>
      <c r="X1321" s="124">
        <v>0</v>
      </c>
      <c r="Y1321" s="68" t="e">
        <f t="shared" si="275"/>
        <v>#DIV/0!</v>
      </c>
      <c r="Z1321" s="124">
        <v>6</v>
      </c>
      <c r="AA1321" s="284">
        <v>0.80740740740740746</v>
      </c>
    </row>
    <row r="1322" spans="9:27">
      <c r="I1322" s="57" t="str">
        <f t="shared" si="277"/>
        <v>Community ConnectionsFFTMar-14</v>
      </c>
      <c r="J1322" s="204" t="str">
        <f t="shared" si="276"/>
        <v>Community ConnectionsFFT41699</v>
      </c>
      <c r="K1322" s="57" t="s">
        <v>321</v>
      </c>
      <c r="L1322" s="73">
        <v>41699</v>
      </c>
      <c r="M1322" s="124">
        <v>4</v>
      </c>
      <c r="N1322" s="124">
        <v>4</v>
      </c>
      <c r="O1322" s="68">
        <f t="shared" si="273"/>
        <v>1</v>
      </c>
      <c r="P1322" s="261">
        <v>22</v>
      </c>
      <c r="Q1322" s="124">
        <v>40</v>
      </c>
      <c r="R1322" s="68">
        <f t="shared" si="274"/>
        <v>0.55000000000000004</v>
      </c>
      <c r="S1322" s="124">
        <v>40</v>
      </c>
      <c r="T1322" s="68">
        <f t="shared" si="278"/>
        <v>1</v>
      </c>
      <c r="U1322" s="124">
        <v>18</v>
      </c>
      <c r="V1322" s="284">
        <v>1.05</v>
      </c>
      <c r="W1322" s="124">
        <v>0</v>
      </c>
      <c r="X1322" s="124">
        <v>0</v>
      </c>
      <c r="Y1322" s="68" t="e">
        <f t="shared" si="275"/>
        <v>#DIV/0!</v>
      </c>
      <c r="Z1322" s="124">
        <v>4</v>
      </c>
      <c r="AA1322" s="284">
        <v>1.05</v>
      </c>
    </row>
    <row r="1323" spans="9:27">
      <c r="I1323" s="57" t="str">
        <f t="shared" si="277"/>
        <v>Community ConnectionsTF-CBTMar-14</v>
      </c>
      <c r="J1323" s="204" t="str">
        <f t="shared" si="276"/>
        <v>Community ConnectionsTF-CBT41699</v>
      </c>
      <c r="K1323" s="57" t="s">
        <v>320</v>
      </c>
      <c r="L1323" s="73">
        <v>41699</v>
      </c>
      <c r="M1323" s="124">
        <v>5</v>
      </c>
      <c r="N1323" s="124">
        <v>7</v>
      </c>
      <c r="O1323" s="68">
        <f t="shared" si="273"/>
        <v>0.7142857142857143</v>
      </c>
      <c r="P1323" s="261">
        <v>7</v>
      </c>
      <c r="Q1323" s="124">
        <v>25</v>
      </c>
      <c r="R1323" s="68">
        <f t="shared" si="274"/>
        <v>0.28000000000000003</v>
      </c>
      <c r="S1323" s="124">
        <v>35</v>
      </c>
      <c r="T1323" s="68">
        <f t="shared" si="278"/>
        <v>0.7142857142857143</v>
      </c>
      <c r="U1323" s="124">
        <v>5</v>
      </c>
      <c r="V1323" s="284"/>
      <c r="W1323" s="124">
        <v>0</v>
      </c>
      <c r="X1323" s="124">
        <v>0</v>
      </c>
      <c r="Y1323" s="68">
        <v>0</v>
      </c>
      <c r="Z1323" s="124">
        <v>2</v>
      </c>
      <c r="AA1323" s="284">
        <v>0.33333333333333331</v>
      </c>
    </row>
    <row r="1324" spans="9:27">
      <c r="I1324" s="57" t="str">
        <f t="shared" si="277"/>
        <v>Community ConnectionsTIPMar-14</v>
      </c>
      <c r="J1324" s="204" t="str">
        <f t="shared" si="276"/>
        <v>Community ConnectionsTIP41699</v>
      </c>
      <c r="K1324" s="57" t="s">
        <v>322</v>
      </c>
      <c r="L1324" s="73">
        <v>41699</v>
      </c>
      <c r="M1324" s="124"/>
      <c r="N1324" s="124"/>
      <c r="O1324" s="68" t="e">
        <f t="shared" si="273"/>
        <v>#DIV/0!</v>
      </c>
      <c r="P1324" s="124"/>
      <c r="Q1324" s="124"/>
      <c r="R1324" s="68" t="e">
        <f t="shared" si="274"/>
        <v>#DIV/0!</v>
      </c>
      <c r="S1324" s="124"/>
      <c r="T1324" s="68" t="e">
        <f t="shared" si="278"/>
        <v>#DIV/0!</v>
      </c>
      <c r="U1324" s="124"/>
      <c r="V1324" s="284"/>
      <c r="W1324" s="124"/>
      <c r="X1324" s="124"/>
      <c r="Y1324" s="68" t="e">
        <f t="shared" ref="Y1324:Y1355" si="279">W1324/X1324</f>
        <v>#DIV/0!</v>
      </c>
      <c r="Z1324" s="124"/>
      <c r="AA1324" s="284"/>
    </row>
    <row r="1325" spans="9:27">
      <c r="I1325" s="57" t="str">
        <f t="shared" si="277"/>
        <v>Federal CityA-CRAMar-14</v>
      </c>
      <c r="J1325" s="76" t="str">
        <f t="shared" si="276"/>
        <v>Federal CityA-CRA41699</v>
      </c>
      <c r="K1325" s="57" t="s">
        <v>360</v>
      </c>
      <c r="L1325" s="73">
        <v>41699</v>
      </c>
      <c r="M1325" s="124"/>
      <c r="N1325" s="124"/>
      <c r="O1325" s="68" t="e">
        <f t="shared" si="273"/>
        <v>#DIV/0!</v>
      </c>
      <c r="P1325" s="124"/>
      <c r="Q1325" s="124"/>
      <c r="R1325" s="68" t="e">
        <f t="shared" si="274"/>
        <v>#DIV/0!</v>
      </c>
      <c r="S1325" s="124"/>
      <c r="T1325" s="68" t="e">
        <f t="shared" si="278"/>
        <v>#DIV/0!</v>
      </c>
      <c r="U1325" s="124"/>
      <c r="V1325" s="284"/>
      <c r="W1325" s="124"/>
      <c r="X1325" s="124"/>
      <c r="Y1325" s="68" t="e">
        <f t="shared" si="279"/>
        <v>#DIV/0!</v>
      </c>
      <c r="Z1325" s="124"/>
      <c r="AA1325" s="284"/>
    </row>
    <row r="1326" spans="9:27">
      <c r="I1326" s="57" t="str">
        <f t="shared" si="277"/>
        <v>Federal CityAllMar-14</v>
      </c>
      <c r="J1326" s="76" t="str">
        <f t="shared" si="276"/>
        <v>Federal CityAll41699</v>
      </c>
      <c r="K1326" s="57" t="s">
        <v>359</v>
      </c>
      <c r="L1326" s="73">
        <v>41699</v>
      </c>
      <c r="M1326" s="124"/>
      <c r="N1326" s="124"/>
      <c r="O1326" s="68" t="e">
        <f t="shared" si="273"/>
        <v>#DIV/0!</v>
      </c>
      <c r="P1326" s="124"/>
      <c r="Q1326" s="124"/>
      <c r="R1326" s="68" t="e">
        <f t="shared" si="274"/>
        <v>#DIV/0!</v>
      </c>
      <c r="S1326" s="124"/>
      <c r="T1326" s="68" t="e">
        <f t="shared" si="278"/>
        <v>#DIV/0!</v>
      </c>
      <c r="U1326" s="124"/>
      <c r="V1326" s="284"/>
      <c r="W1326" s="124"/>
      <c r="X1326" s="124"/>
      <c r="Y1326" s="68" t="e">
        <f t="shared" si="279"/>
        <v>#DIV/0!</v>
      </c>
      <c r="Z1326" s="124"/>
      <c r="AA1326" s="284"/>
    </row>
    <row r="1327" spans="9:27">
      <c r="I1327" s="57" t="str">
        <f t="shared" si="277"/>
        <v>First Home CareAllMar-14</v>
      </c>
      <c r="J1327" s="76" t="str">
        <f t="shared" si="276"/>
        <v>First Home CareAll41699</v>
      </c>
      <c r="K1327" s="57" t="s">
        <v>323</v>
      </c>
      <c r="L1327" s="73">
        <v>41699</v>
      </c>
      <c r="M1327" s="124">
        <v>10</v>
      </c>
      <c r="N1327" s="124">
        <v>10</v>
      </c>
      <c r="O1327" s="68">
        <f t="shared" si="273"/>
        <v>1</v>
      </c>
      <c r="P1327" s="124">
        <v>57</v>
      </c>
      <c r="Q1327" s="124">
        <v>70</v>
      </c>
      <c r="R1327" s="68">
        <f t="shared" si="274"/>
        <v>0.81428571428571428</v>
      </c>
      <c r="S1327" s="124">
        <v>70</v>
      </c>
      <c r="T1327" s="68">
        <f t="shared" si="278"/>
        <v>1</v>
      </c>
      <c r="U1327" s="124">
        <v>47</v>
      </c>
      <c r="V1327" s="284"/>
      <c r="W1327" s="124">
        <v>15</v>
      </c>
      <c r="X1327" s="124">
        <v>19</v>
      </c>
      <c r="Y1327" s="68">
        <f t="shared" si="279"/>
        <v>0.78947368421052633</v>
      </c>
      <c r="Z1327" s="124">
        <v>10</v>
      </c>
      <c r="AA1327" s="284">
        <v>1.0637931034482757</v>
      </c>
    </row>
    <row r="1328" spans="9:27">
      <c r="I1328" s="57" t="str">
        <f t="shared" si="277"/>
        <v>First Home CareFFTMar-14</v>
      </c>
      <c r="J1328" s="76" t="str">
        <f t="shared" si="276"/>
        <v>First Home CareFFT41699</v>
      </c>
      <c r="K1328" s="57" t="s">
        <v>325</v>
      </c>
      <c r="L1328" s="73">
        <v>41699</v>
      </c>
      <c r="M1328" s="124">
        <v>5</v>
      </c>
      <c r="N1328" s="124">
        <v>5</v>
      </c>
      <c r="O1328" s="68">
        <f t="shared" si="273"/>
        <v>1</v>
      </c>
      <c r="P1328" s="261">
        <v>28</v>
      </c>
      <c r="Q1328" s="124">
        <v>45</v>
      </c>
      <c r="R1328" s="68">
        <f t="shared" si="274"/>
        <v>0.62222222222222223</v>
      </c>
      <c r="S1328" s="124">
        <v>45</v>
      </c>
      <c r="T1328" s="68">
        <f t="shared" si="278"/>
        <v>1</v>
      </c>
      <c r="U1328" s="124">
        <v>22</v>
      </c>
      <c r="V1328" s="284">
        <v>0.97500000000000009</v>
      </c>
      <c r="W1328" s="124">
        <v>8</v>
      </c>
      <c r="X1328" s="124">
        <v>8</v>
      </c>
      <c r="Y1328" s="68">
        <f t="shared" si="279"/>
        <v>1</v>
      </c>
      <c r="Z1328" s="124">
        <v>6</v>
      </c>
      <c r="AA1328" s="284">
        <v>0.97500000000000009</v>
      </c>
    </row>
    <row r="1329" spans="9:27">
      <c r="I1329" s="57" t="str">
        <f t="shared" si="277"/>
        <v>First Home CareTF-CBTMar-14</v>
      </c>
      <c r="J1329" s="76" t="str">
        <f t="shared" si="276"/>
        <v>First Home CareTF-CBT41699</v>
      </c>
      <c r="K1329" s="57" t="s">
        <v>324</v>
      </c>
      <c r="L1329" s="73">
        <v>41699</v>
      </c>
      <c r="M1329" s="124">
        <v>5</v>
      </c>
      <c r="N1329" s="124">
        <v>5</v>
      </c>
      <c r="O1329" s="68">
        <f t="shared" si="273"/>
        <v>1</v>
      </c>
      <c r="P1329" s="124">
        <v>29</v>
      </c>
      <c r="Q1329" s="124">
        <v>25</v>
      </c>
      <c r="R1329" s="68">
        <f t="shared" si="274"/>
        <v>1.1599999999999999</v>
      </c>
      <c r="S1329" s="124">
        <v>25</v>
      </c>
      <c r="T1329" s="68">
        <f t="shared" si="278"/>
        <v>1</v>
      </c>
      <c r="U1329" s="124">
        <v>25</v>
      </c>
      <c r="V1329" s="284"/>
      <c r="W1329" s="124">
        <v>7</v>
      </c>
      <c r="X1329" s="124">
        <v>11</v>
      </c>
      <c r="Y1329" s="68">
        <f t="shared" si="279"/>
        <v>0.63636363636363635</v>
      </c>
      <c r="Z1329" s="124">
        <v>4</v>
      </c>
      <c r="AA1329" s="284">
        <v>0.82758620689655171</v>
      </c>
    </row>
    <row r="1330" spans="9:27">
      <c r="I1330" s="57" t="str">
        <f t="shared" si="277"/>
        <v>First Home CareTIPMar-14</v>
      </c>
      <c r="J1330" s="76" t="str">
        <f t="shared" si="276"/>
        <v>First Home CareTIP41699</v>
      </c>
      <c r="K1330" s="57" t="s">
        <v>330</v>
      </c>
      <c r="L1330" s="73">
        <v>41699</v>
      </c>
      <c r="M1330" s="124"/>
      <c r="N1330" s="124"/>
      <c r="O1330" s="68" t="e">
        <f t="shared" si="273"/>
        <v>#DIV/0!</v>
      </c>
      <c r="P1330" s="261"/>
      <c r="Q1330" s="124"/>
      <c r="R1330" s="68" t="e">
        <f t="shared" si="274"/>
        <v>#DIV/0!</v>
      </c>
      <c r="S1330" s="124"/>
      <c r="T1330" s="68" t="e">
        <f t="shared" si="278"/>
        <v>#DIV/0!</v>
      </c>
      <c r="U1330" s="124">
        <v>0</v>
      </c>
      <c r="V1330" s="284"/>
      <c r="W1330" s="124"/>
      <c r="X1330" s="124"/>
      <c r="Y1330" s="68" t="e">
        <f t="shared" si="279"/>
        <v>#DIV/0!</v>
      </c>
      <c r="Z1330" s="124"/>
      <c r="AA1330" s="284"/>
    </row>
    <row r="1331" spans="9:27">
      <c r="I1331" s="57" t="str">
        <f t="shared" si="277"/>
        <v>FPSAllMar-14</v>
      </c>
      <c r="J1331" s="76" t="str">
        <f t="shared" si="276"/>
        <v>FPSAll41699</v>
      </c>
      <c r="K1331" s="57" t="s">
        <v>355</v>
      </c>
      <c r="L1331" s="73">
        <v>41699</v>
      </c>
      <c r="M1331" s="124"/>
      <c r="N1331" s="124"/>
      <c r="O1331" s="68" t="e">
        <f t="shared" si="273"/>
        <v>#DIV/0!</v>
      </c>
      <c r="P1331" s="124"/>
      <c r="Q1331" s="124"/>
      <c r="R1331" s="68" t="e">
        <f t="shared" si="274"/>
        <v>#DIV/0!</v>
      </c>
      <c r="S1331" s="124"/>
      <c r="T1331" s="68" t="e">
        <f t="shared" si="278"/>
        <v>#DIV/0!</v>
      </c>
      <c r="U1331" s="124"/>
      <c r="V1331" s="284"/>
      <c r="W1331" s="124"/>
      <c r="X1331" s="124"/>
      <c r="Y1331" s="68" t="e">
        <f t="shared" si="279"/>
        <v>#DIV/0!</v>
      </c>
      <c r="Z1331" s="124"/>
      <c r="AA1331" s="284"/>
    </row>
    <row r="1332" spans="9:27">
      <c r="I1332" s="57" t="str">
        <f t="shared" si="277"/>
        <v>FPSTIPMar-14</v>
      </c>
      <c r="J1332" s="76" t="str">
        <f t="shared" si="276"/>
        <v>FPSTIP41699</v>
      </c>
      <c r="K1332" s="57" t="s">
        <v>356</v>
      </c>
      <c r="L1332" s="73">
        <v>41699</v>
      </c>
      <c r="M1332" s="124"/>
      <c r="N1332" s="124"/>
      <c r="O1332" s="68" t="e">
        <f t="shared" si="273"/>
        <v>#DIV/0!</v>
      </c>
      <c r="P1332" s="124"/>
      <c r="Q1332" s="124"/>
      <c r="R1332" s="68" t="e">
        <f t="shared" si="274"/>
        <v>#DIV/0!</v>
      </c>
      <c r="S1332" s="124"/>
      <c r="T1332" s="68" t="e">
        <f t="shared" si="278"/>
        <v>#DIV/0!</v>
      </c>
      <c r="U1332" s="124"/>
      <c r="V1332" s="284"/>
      <c r="W1332" s="124"/>
      <c r="X1332" s="124"/>
      <c r="Y1332" s="68" t="e">
        <f t="shared" si="279"/>
        <v>#DIV/0!</v>
      </c>
      <c r="Z1332" s="124"/>
      <c r="AA1332" s="284"/>
    </row>
    <row r="1333" spans="9:27">
      <c r="I1333" s="57" t="str">
        <f t="shared" si="277"/>
        <v>HillcrestA-CRAMar-14</v>
      </c>
      <c r="J1333" s="76" t="str">
        <f t="shared" si="276"/>
        <v>HillcrestA-CRA41699</v>
      </c>
      <c r="K1333" s="57" t="s">
        <v>336</v>
      </c>
      <c r="L1333" s="73">
        <v>41699</v>
      </c>
      <c r="M1333" s="124"/>
      <c r="N1333" s="124"/>
      <c r="O1333" s="68" t="e">
        <f t="shared" si="273"/>
        <v>#DIV/0!</v>
      </c>
      <c r="P1333" s="124"/>
      <c r="Q1333" s="124"/>
      <c r="R1333" s="68" t="e">
        <f t="shared" si="274"/>
        <v>#DIV/0!</v>
      </c>
      <c r="S1333" s="124"/>
      <c r="T1333" s="68" t="e">
        <f t="shared" si="278"/>
        <v>#DIV/0!</v>
      </c>
      <c r="U1333" s="124">
        <v>0</v>
      </c>
      <c r="V1333" s="284"/>
      <c r="W1333" s="124"/>
      <c r="X1333" s="124"/>
      <c r="Y1333" s="68" t="e">
        <f t="shared" si="279"/>
        <v>#DIV/0!</v>
      </c>
      <c r="Z1333" s="124"/>
      <c r="AA1333" s="284"/>
    </row>
    <row r="1334" spans="9:27">
      <c r="I1334" s="57" t="str">
        <f t="shared" si="277"/>
        <v>HillcrestAllMar-14</v>
      </c>
      <c r="J1334" s="76" t="str">
        <f t="shared" si="276"/>
        <v>HillcrestAll41699</v>
      </c>
      <c r="K1334" s="57" t="s">
        <v>331</v>
      </c>
      <c r="L1334" s="73">
        <v>41699</v>
      </c>
      <c r="M1334" s="124">
        <v>7</v>
      </c>
      <c r="N1334" s="124">
        <v>10</v>
      </c>
      <c r="O1334" s="68">
        <f t="shared" si="273"/>
        <v>0.7</v>
      </c>
      <c r="P1334" s="124">
        <v>20</v>
      </c>
      <c r="Q1334" s="124">
        <v>45</v>
      </c>
      <c r="R1334" s="68">
        <f t="shared" si="274"/>
        <v>0.44444444444444442</v>
      </c>
      <c r="S1334" s="124">
        <v>60</v>
      </c>
      <c r="T1334" s="68">
        <f t="shared" si="278"/>
        <v>0.75</v>
      </c>
      <c r="U1334" s="124">
        <v>16</v>
      </c>
      <c r="V1334" s="284"/>
      <c r="W1334" s="124">
        <v>3</v>
      </c>
      <c r="X1334" s="124">
        <v>4</v>
      </c>
      <c r="Y1334" s="68">
        <f t="shared" si="279"/>
        <v>0.75</v>
      </c>
      <c r="Z1334" s="124">
        <v>4</v>
      </c>
      <c r="AA1334" s="284">
        <v>1.2619047619047616</v>
      </c>
    </row>
    <row r="1335" spans="9:27">
      <c r="I1335" s="57" t="str">
        <f t="shared" si="277"/>
        <v>HillcrestCPP-FVMar-14</v>
      </c>
      <c r="J1335" s="76" t="str">
        <f t="shared" si="276"/>
        <v>HillcrestCPP-FV41699</v>
      </c>
      <c r="K1335" s="57" t="s">
        <v>334</v>
      </c>
      <c r="L1335" s="73">
        <v>41699</v>
      </c>
      <c r="M1335" s="124"/>
      <c r="N1335" s="124"/>
      <c r="O1335" s="68" t="e">
        <f t="shared" si="273"/>
        <v>#DIV/0!</v>
      </c>
      <c r="P1335" s="124"/>
      <c r="Q1335" s="124"/>
      <c r="R1335" s="68" t="e">
        <f t="shared" si="274"/>
        <v>#DIV/0!</v>
      </c>
      <c r="S1335" s="124"/>
      <c r="T1335" s="68" t="e">
        <f t="shared" si="278"/>
        <v>#DIV/0!</v>
      </c>
      <c r="U1335" s="124"/>
      <c r="V1335" s="284"/>
      <c r="W1335" s="124"/>
      <c r="X1335" s="124"/>
      <c r="Y1335" s="68" t="e">
        <f t="shared" si="279"/>
        <v>#DIV/0!</v>
      </c>
      <c r="Z1335" s="124"/>
      <c r="AA1335" s="284"/>
    </row>
    <row r="1336" spans="9:27">
      <c r="I1336" s="57" t="str">
        <f t="shared" si="277"/>
        <v>HillcrestFFTMar-14</v>
      </c>
      <c r="J1336" s="76" t="str">
        <f t="shared" si="276"/>
        <v>HillcrestFFT41699</v>
      </c>
      <c r="K1336" s="57" t="s">
        <v>335</v>
      </c>
      <c r="L1336" s="73">
        <v>41699</v>
      </c>
      <c r="M1336" s="124">
        <v>5</v>
      </c>
      <c r="N1336" s="124">
        <v>5</v>
      </c>
      <c r="O1336" s="68">
        <f t="shared" si="273"/>
        <v>1</v>
      </c>
      <c r="P1336" s="124">
        <v>18</v>
      </c>
      <c r="Q1336" s="124">
        <v>35</v>
      </c>
      <c r="R1336" s="68">
        <f t="shared" si="274"/>
        <v>0.51428571428571423</v>
      </c>
      <c r="S1336" s="124">
        <v>35</v>
      </c>
      <c r="T1336" s="68">
        <f t="shared" si="278"/>
        <v>1</v>
      </c>
      <c r="U1336" s="124">
        <v>14</v>
      </c>
      <c r="V1336" s="284">
        <v>1.175</v>
      </c>
      <c r="W1336" s="124">
        <v>3</v>
      </c>
      <c r="X1336" s="124">
        <v>4</v>
      </c>
      <c r="Y1336" s="68">
        <f t="shared" si="279"/>
        <v>0.75</v>
      </c>
      <c r="Z1336" s="124">
        <v>4</v>
      </c>
      <c r="AA1336" s="284">
        <v>1.175</v>
      </c>
    </row>
    <row r="1337" spans="9:27">
      <c r="I1337" s="57" t="str">
        <f t="shared" si="277"/>
        <v>HillcrestTF-CBTMar-14</v>
      </c>
      <c r="J1337" s="76" t="str">
        <f t="shared" si="276"/>
        <v>HillcrestTF-CBT41699</v>
      </c>
      <c r="K1337" s="57" t="s">
        <v>332</v>
      </c>
      <c r="L1337" s="73">
        <v>41699</v>
      </c>
      <c r="M1337" s="124">
        <v>2</v>
      </c>
      <c r="N1337" s="124">
        <v>5</v>
      </c>
      <c r="O1337" s="68">
        <f t="shared" ref="O1337:O1385" si="280">M1337/N1337</f>
        <v>0.4</v>
      </c>
      <c r="P1337" s="124">
        <v>2</v>
      </c>
      <c r="Q1337" s="124">
        <v>10</v>
      </c>
      <c r="R1337" s="68">
        <f t="shared" ref="R1337:R1385" si="281">P1337/Q1337</f>
        <v>0.2</v>
      </c>
      <c r="S1337" s="124">
        <v>25</v>
      </c>
      <c r="T1337" s="68">
        <f t="shared" si="278"/>
        <v>0.4</v>
      </c>
      <c r="U1337" s="124">
        <v>2</v>
      </c>
      <c r="V1337" s="284"/>
      <c r="W1337" s="124">
        <v>0</v>
      </c>
      <c r="X1337" s="124">
        <v>0</v>
      </c>
      <c r="Y1337" s="68" t="e">
        <f t="shared" si="279"/>
        <v>#DIV/0!</v>
      </c>
      <c r="Z1337" s="124">
        <v>0</v>
      </c>
      <c r="AA1337" s="284">
        <v>0.5</v>
      </c>
    </row>
    <row r="1338" spans="9:27">
      <c r="I1338" s="57" t="str">
        <f t="shared" si="277"/>
        <v>LAYCA-CRAMar-14</v>
      </c>
      <c r="J1338" s="76" t="str">
        <f t="shared" si="276"/>
        <v>LAYCA-CRA41699</v>
      </c>
      <c r="K1338" s="57" t="s">
        <v>339</v>
      </c>
      <c r="L1338" s="73">
        <v>41699</v>
      </c>
      <c r="M1338" s="124"/>
      <c r="N1338" s="124"/>
      <c r="O1338" s="68" t="e">
        <f t="shared" si="280"/>
        <v>#DIV/0!</v>
      </c>
      <c r="P1338" s="124"/>
      <c r="Q1338" s="124"/>
      <c r="R1338" s="68" t="e">
        <f t="shared" si="281"/>
        <v>#DIV/0!</v>
      </c>
      <c r="S1338" s="124"/>
      <c r="T1338" s="68" t="e">
        <f t="shared" si="278"/>
        <v>#DIV/0!</v>
      </c>
      <c r="U1338" s="124"/>
      <c r="V1338" s="284"/>
      <c r="W1338" s="124"/>
      <c r="X1338" s="124"/>
      <c r="Y1338" s="68" t="e">
        <f t="shared" si="279"/>
        <v>#DIV/0!</v>
      </c>
      <c r="Z1338" s="124"/>
      <c r="AA1338" s="284"/>
    </row>
    <row r="1339" spans="9:27">
      <c r="I1339" s="57" t="str">
        <f t="shared" si="277"/>
        <v>LAYCAllMar-14</v>
      </c>
      <c r="J1339" s="76" t="str">
        <f t="shared" si="276"/>
        <v>LAYCAll41699</v>
      </c>
      <c r="K1339" s="57" t="s">
        <v>337</v>
      </c>
      <c r="L1339" s="73">
        <v>41699</v>
      </c>
      <c r="M1339" s="124">
        <v>2</v>
      </c>
      <c r="N1339" s="124">
        <v>4</v>
      </c>
      <c r="O1339" s="68">
        <f t="shared" si="280"/>
        <v>0.5</v>
      </c>
      <c r="P1339" s="124">
        <v>0</v>
      </c>
      <c r="Q1339" s="124">
        <v>7</v>
      </c>
      <c r="R1339" s="68">
        <f t="shared" si="281"/>
        <v>0</v>
      </c>
      <c r="S1339" s="124">
        <v>17</v>
      </c>
      <c r="T1339" s="68">
        <f t="shared" si="278"/>
        <v>0.41176470588235292</v>
      </c>
      <c r="U1339" s="124">
        <v>0</v>
      </c>
      <c r="V1339" s="284"/>
      <c r="W1339" s="124">
        <v>0</v>
      </c>
      <c r="X1339" s="124">
        <v>0</v>
      </c>
      <c r="Y1339" s="68" t="e">
        <f t="shared" si="279"/>
        <v>#DIV/0!</v>
      </c>
      <c r="Z1339" s="124">
        <v>0</v>
      </c>
      <c r="AA1339" s="284"/>
    </row>
    <row r="1340" spans="9:27">
      <c r="I1340" s="57" t="str">
        <f t="shared" si="277"/>
        <v>LAYCCPPMar-14</v>
      </c>
      <c r="J1340" s="76" t="str">
        <f t="shared" si="276"/>
        <v>LAYCCPP41699</v>
      </c>
      <c r="K1340" s="57" t="s">
        <v>338</v>
      </c>
      <c r="L1340" s="73">
        <v>41699</v>
      </c>
      <c r="M1340" s="124">
        <v>2</v>
      </c>
      <c r="N1340" s="124">
        <v>4</v>
      </c>
      <c r="O1340" s="68">
        <f t="shared" si="280"/>
        <v>0.5</v>
      </c>
      <c r="P1340" s="124"/>
      <c r="Q1340" s="124">
        <v>7</v>
      </c>
      <c r="R1340" s="68">
        <f t="shared" si="281"/>
        <v>0</v>
      </c>
      <c r="S1340" s="124">
        <v>17</v>
      </c>
      <c r="T1340" s="68">
        <f t="shared" si="278"/>
        <v>0.41176470588235292</v>
      </c>
      <c r="U1340" s="124"/>
      <c r="V1340" s="284"/>
      <c r="W1340" s="124"/>
      <c r="X1340" s="124"/>
      <c r="Y1340" s="68" t="e">
        <f t="shared" si="279"/>
        <v>#DIV/0!</v>
      </c>
      <c r="Z1340" s="124"/>
      <c r="AA1340" s="284"/>
    </row>
    <row r="1341" spans="9:27">
      <c r="I1341" s="57" t="str">
        <f t="shared" si="277"/>
        <v>LESAllMar-14</v>
      </c>
      <c r="J1341" s="76" t="str">
        <f t="shared" si="276"/>
        <v>LESAll41699</v>
      </c>
      <c r="K1341" s="57" t="s">
        <v>357</v>
      </c>
      <c r="L1341" s="73">
        <v>41699</v>
      </c>
      <c r="M1341" s="124"/>
      <c r="N1341" s="124"/>
      <c r="O1341" s="68" t="e">
        <f t="shared" si="280"/>
        <v>#DIV/0!</v>
      </c>
      <c r="P1341" s="124"/>
      <c r="Q1341" s="124"/>
      <c r="R1341" s="68" t="e">
        <f t="shared" si="281"/>
        <v>#DIV/0!</v>
      </c>
      <c r="S1341" s="124"/>
      <c r="T1341" s="68" t="e">
        <f t="shared" si="278"/>
        <v>#DIV/0!</v>
      </c>
      <c r="U1341" s="124"/>
      <c r="V1341" s="284"/>
      <c r="W1341" s="124"/>
      <c r="X1341" s="124"/>
      <c r="Y1341" s="68" t="e">
        <f t="shared" si="279"/>
        <v>#DIV/0!</v>
      </c>
      <c r="Z1341" s="124"/>
      <c r="AA1341" s="284"/>
    </row>
    <row r="1342" spans="9:27">
      <c r="I1342" s="57" t="str">
        <f t="shared" si="277"/>
        <v>LESTIPMar-14</v>
      </c>
      <c r="J1342" s="76" t="str">
        <f t="shared" si="276"/>
        <v>LESTIP41699</v>
      </c>
      <c r="K1342" s="57" t="s">
        <v>358</v>
      </c>
      <c r="L1342" s="73">
        <v>41699</v>
      </c>
      <c r="M1342" s="124"/>
      <c r="N1342" s="124"/>
      <c r="O1342" s="68" t="e">
        <f t="shared" si="280"/>
        <v>#DIV/0!</v>
      </c>
      <c r="P1342" s="124"/>
      <c r="Q1342" s="124"/>
      <c r="R1342" s="68" t="e">
        <f t="shared" si="281"/>
        <v>#DIV/0!</v>
      </c>
      <c r="S1342" s="124"/>
      <c r="T1342" s="68" t="e">
        <f t="shared" si="278"/>
        <v>#DIV/0!</v>
      </c>
      <c r="U1342" s="124"/>
      <c r="V1342" s="284"/>
      <c r="W1342" s="124"/>
      <c r="X1342" s="124"/>
      <c r="Y1342" s="68" t="e">
        <f t="shared" si="279"/>
        <v>#DIV/0!</v>
      </c>
      <c r="Z1342" s="124"/>
      <c r="AA1342" s="284"/>
    </row>
    <row r="1343" spans="9:27">
      <c r="I1343" s="57" t="str">
        <f t="shared" si="277"/>
        <v>Marys CenterAllMar-14</v>
      </c>
      <c r="J1343" s="76" t="str">
        <f t="shared" si="276"/>
        <v>Marys CenterAll41699</v>
      </c>
      <c r="K1343" s="57" t="s">
        <v>341</v>
      </c>
      <c r="L1343" s="73">
        <v>41699</v>
      </c>
      <c r="M1343" s="124">
        <v>2</v>
      </c>
      <c r="N1343" s="124">
        <v>2</v>
      </c>
      <c r="O1343" s="68">
        <f t="shared" si="280"/>
        <v>1</v>
      </c>
      <c r="P1343" s="124">
        <v>11</v>
      </c>
      <c r="Q1343" s="124">
        <v>10</v>
      </c>
      <c r="R1343" s="68">
        <f t="shared" si="281"/>
        <v>1.1000000000000001</v>
      </c>
      <c r="S1343" s="124">
        <v>10</v>
      </c>
      <c r="T1343" s="68">
        <f t="shared" si="278"/>
        <v>1</v>
      </c>
      <c r="U1343" s="124">
        <v>6</v>
      </c>
      <c r="V1343" s="284"/>
      <c r="W1343" s="124">
        <v>2</v>
      </c>
      <c r="X1343" s="124">
        <v>2</v>
      </c>
      <c r="Y1343" s="68">
        <f t="shared" si="279"/>
        <v>1</v>
      </c>
      <c r="Z1343" s="124">
        <v>5</v>
      </c>
      <c r="AA1343" s="284"/>
    </row>
    <row r="1344" spans="9:27">
      <c r="I1344" s="57" t="str">
        <f t="shared" si="277"/>
        <v>Marys CenterPCITMar-14</v>
      </c>
      <c r="J1344" s="76" t="str">
        <f t="shared" si="276"/>
        <v>Marys CenterPCIT41699</v>
      </c>
      <c r="K1344" s="57" t="s">
        <v>340</v>
      </c>
      <c r="L1344" s="73">
        <v>41699</v>
      </c>
      <c r="M1344" s="124">
        <v>2</v>
      </c>
      <c r="N1344" s="124">
        <v>2</v>
      </c>
      <c r="O1344" s="68">
        <f t="shared" si="280"/>
        <v>1</v>
      </c>
      <c r="P1344" s="124">
        <v>11</v>
      </c>
      <c r="Q1344" s="124">
        <v>10</v>
      </c>
      <c r="R1344" s="68">
        <f t="shared" si="281"/>
        <v>1.1000000000000001</v>
      </c>
      <c r="S1344" s="124">
        <v>10</v>
      </c>
      <c r="T1344" s="68">
        <f t="shared" si="278"/>
        <v>1</v>
      </c>
      <c r="U1344" s="124">
        <v>6</v>
      </c>
      <c r="V1344" s="284"/>
      <c r="W1344" s="124">
        <v>2</v>
      </c>
      <c r="X1344" s="124">
        <v>2</v>
      </c>
      <c r="Y1344" s="68">
        <f t="shared" si="279"/>
        <v>1</v>
      </c>
      <c r="Z1344" s="124">
        <v>5</v>
      </c>
      <c r="AA1344" s="284"/>
    </row>
    <row r="1345" spans="9:27">
      <c r="I1345" s="57" t="str">
        <f t="shared" si="277"/>
        <v>MBI HSAllMar-14</v>
      </c>
      <c r="J1345" s="76" t="str">
        <f t="shared" si="276"/>
        <v>MBI HSAll41699</v>
      </c>
      <c r="K1345" s="57" t="s">
        <v>364</v>
      </c>
      <c r="L1345" s="73">
        <v>41699</v>
      </c>
      <c r="M1345" s="124"/>
      <c r="N1345" s="124"/>
      <c r="O1345" s="68" t="e">
        <f t="shared" si="280"/>
        <v>#DIV/0!</v>
      </c>
      <c r="P1345" s="124"/>
      <c r="Q1345" s="124"/>
      <c r="R1345" s="68" t="e">
        <f t="shared" si="281"/>
        <v>#DIV/0!</v>
      </c>
      <c r="S1345" s="124"/>
      <c r="T1345" s="68" t="e">
        <f t="shared" si="278"/>
        <v>#DIV/0!</v>
      </c>
      <c r="U1345" s="124"/>
      <c r="V1345" s="284"/>
      <c r="W1345" s="124"/>
      <c r="X1345" s="124"/>
      <c r="Y1345" s="68" t="e">
        <f t="shared" si="279"/>
        <v>#DIV/0!</v>
      </c>
      <c r="Z1345" s="124"/>
      <c r="AA1345" s="284"/>
    </row>
    <row r="1346" spans="9:27">
      <c r="I1346" s="57" t="str">
        <f t="shared" si="277"/>
        <v>MBI HSTIPMar-14</v>
      </c>
      <c r="J1346" s="76" t="str">
        <f t="shared" si="276"/>
        <v>MBI HSTIP41699</v>
      </c>
      <c r="K1346" s="57" t="s">
        <v>363</v>
      </c>
      <c r="L1346" s="73">
        <v>41699</v>
      </c>
      <c r="M1346" s="124"/>
      <c r="N1346" s="124"/>
      <c r="O1346" s="68" t="e">
        <f t="shared" si="280"/>
        <v>#DIV/0!</v>
      </c>
      <c r="P1346" s="124"/>
      <c r="Q1346" s="124"/>
      <c r="R1346" s="68" t="e">
        <f t="shared" si="281"/>
        <v>#DIV/0!</v>
      </c>
      <c r="S1346" s="124"/>
      <c r="T1346" s="68" t="e">
        <f t="shared" si="278"/>
        <v>#DIV/0!</v>
      </c>
      <c r="U1346" s="124"/>
      <c r="V1346" s="284"/>
      <c r="W1346" s="124"/>
      <c r="X1346" s="124"/>
      <c r="Y1346" s="68" t="e">
        <f t="shared" si="279"/>
        <v>#DIV/0!</v>
      </c>
      <c r="Z1346" s="124"/>
      <c r="AA1346" s="284"/>
    </row>
    <row r="1347" spans="9:27">
      <c r="I1347" s="57" t="str">
        <f t="shared" si="277"/>
        <v>MD Family ResourcesAllMar-14</v>
      </c>
      <c r="J1347" s="76" t="str">
        <f t="shared" si="276"/>
        <v>MD Family ResourcesAll41699</v>
      </c>
      <c r="K1347" s="57" t="s">
        <v>510</v>
      </c>
      <c r="L1347" s="73">
        <v>41699</v>
      </c>
      <c r="M1347" s="124">
        <v>3</v>
      </c>
      <c r="N1347" s="124">
        <v>3</v>
      </c>
      <c r="O1347" s="68">
        <f t="shared" si="280"/>
        <v>1</v>
      </c>
      <c r="P1347" s="124">
        <v>12</v>
      </c>
      <c r="Q1347" s="124">
        <v>15</v>
      </c>
      <c r="R1347" s="68">
        <f t="shared" si="281"/>
        <v>0.8</v>
      </c>
      <c r="S1347" s="124">
        <v>15</v>
      </c>
      <c r="T1347" s="68">
        <f t="shared" si="278"/>
        <v>1</v>
      </c>
      <c r="U1347" s="124">
        <v>10</v>
      </c>
      <c r="V1347" s="284"/>
      <c r="W1347" s="124">
        <v>0</v>
      </c>
      <c r="X1347" s="124">
        <v>0</v>
      </c>
      <c r="Y1347" s="68" t="e">
        <f t="shared" si="279"/>
        <v>#DIV/0!</v>
      </c>
      <c r="Z1347" s="124">
        <v>2</v>
      </c>
      <c r="AA1347" s="284">
        <v>0.25</v>
      </c>
    </row>
    <row r="1348" spans="9:27">
      <c r="I1348" s="57" t="str">
        <f t="shared" si="277"/>
        <v>MD Family ResourcesTF-CBTMar-14</v>
      </c>
      <c r="J1348" s="76" t="str">
        <f t="shared" si="276"/>
        <v>MD Family ResourcesTF-CBT41699</v>
      </c>
      <c r="K1348" s="57" t="s">
        <v>509</v>
      </c>
      <c r="L1348" s="73">
        <v>41699</v>
      </c>
      <c r="M1348" s="124">
        <v>3</v>
      </c>
      <c r="N1348" s="124">
        <v>3</v>
      </c>
      <c r="O1348" s="68">
        <f t="shared" si="280"/>
        <v>1</v>
      </c>
      <c r="P1348" s="124">
        <v>12</v>
      </c>
      <c r="Q1348" s="124">
        <v>15</v>
      </c>
      <c r="R1348" s="68">
        <f t="shared" si="281"/>
        <v>0.8</v>
      </c>
      <c r="S1348" s="124">
        <v>15</v>
      </c>
      <c r="T1348" s="68">
        <f t="shared" si="278"/>
        <v>1</v>
      </c>
      <c r="U1348" s="124">
        <v>10</v>
      </c>
      <c r="V1348" s="284"/>
      <c r="W1348" s="124">
        <v>0</v>
      </c>
      <c r="X1348" s="124">
        <v>0</v>
      </c>
      <c r="Y1348" s="68" t="e">
        <f t="shared" si="279"/>
        <v>#DIV/0!</v>
      </c>
      <c r="Z1348" s="124">
        <v>2</v>
      </c>
      <c r="AA1348" s="284">
        <v>0.25</v>
      </c>
    </row>
    <row r="1349" spans="9:27">
      <c r="I1349" s="57" t="str">
        <f t="shared" si="277"/>
        <v>PASSAllMar-14</v>
      </c>
      <c r="J1349" s="76" t="str">
        <f t="shared" si="276"/>
        <v>PASSAll41699</v>
      </c>
      <c r="K1349" s="57" t="s">
        <v>342</v>
      </c>
      <c r="L1349" s="73">
        <v>41699</v>
      </c>
      <c r="M1349" s="124">
        <v>4</v>
      </c>
      <c r="N1349" s="124">
        <v>4</v>
      </c>
      <c r="O1349" s="68">
        <f t="shared" si="280"/>
        <v>1</v>
      </c>
      <c r="P1349" s="261">
        <v>20</v>
      </c>
      <c r="Q1349" s="124">
        <v>29</v>
      </c>
      <c r="R1349" s="68">
        <f t="shared" si="281"/>
        <v>0.68965517241379315</v>
      </c>
      <c r="S1349" s="124">
        <v>29</v>
      </c>
      <c r="T1349" s="68">
        <f t="shared" si="278"/>
        <v>1</v>
      </c>
      <c r="U1349" s="124">
        <v>10</v>
      </c>
      <c r="V1349" s="284"/>
      <c r="W1349" s="124">
        <v>3</v>
      </c>
      <c r="X1349" s="124">
        <v>4</v>
      </c>
      <c r="Y1349" s="68">
        <f t="shared" si="279"/>
        <v>0.75</v>
      </c>
      <c r="Z1349" s="124">
        <v>10</v>
      </c>
      <c r="AA1349" s="284">
        <v>1.1666666666666667</v>
      </c>
    </row>
    <row r="1350" spans="9:27">
      <c r="I1350" s="57" t="str">
        <f t="shared" si="277"/>
        <v>PASSFFTMar-14</v>
      </c>
      <c r="J1350" s="76" t="str">
        <f t="shared" si="276"/>
        <v>PASSFFT41699</v>
      </c>
      <c r="K1350" s="57" t="s">
        <v>343</v>
      </c>
      <c r="L1350" s="73">
        <v>41699</v>
      </c>
      <c r="M1350" s="124">
        <v>4</v>
      </c>
      <c r="N1350" s="124">
        <v>4</v>
      </c>
      <c r="O1350" s="68">
        <f t="shared" si="280"/>
        <v>1</v>
      </c>
      <c r="P1350" s="261">
        <v>20</v>
      </c>
      <c r="Q1350" s="124">
        <v>29</v>
      </c>
      <c r="R1350" s="68">
        <f t="shared" si="281"/>
        <v>0.68965517241379315</v>
      </c>
      <c r="S1350" s="124">
        <v>29</v>
      </c>
      <c r="T1350" s="68">
        <f t="shared" si="278"/>
        <v>1</v>
      </c>
      <c r="U1350" s="124">
        <v>10</v>
      </c>
      <c r="V1350" s="284">
        <v>0.875</v>
      </c>
      <c r="W1350" s="124">
        <v>3</v>
      </c>
      <c r="X1350" s="124">
        <v>4</v>
      </c>
      <c r="Y1350" s="68">
        <f t="shared" si="279"/>
        <v>0.75</v>
      </c>
      <c r="Z1350" s="124">
        <v>10</v>
      </c>
      <c r="AA1350" s="284">
        <v>0.875</v>
      </c>
    </row>
    <row r="1351" spans="9:27">
      <c r="I1351" s="57" t="str">
        <f t="shared" si="277"/>
        <v>PASSTIPMar-14</v>
      </c>
      <c r="J1351" s="76" t="str">
        <f t="shared" si="276"/>
        <v>PASSTIP41699</v>
      </c>
      <c r="K1351" s="57" t="s">
        <v>344</v>
      </c>
      <c r="L1351" s="73">
        <v>41699</v>
      </c>
      <c r="M1351" s="124"/>
      <c r="N1351" s="124"/>
      <c r="O1351" s="68" t="e">
        <f t="shared" si="280"/>
        <v>#DIV/0!</v>
      </c>
      <c r="P1351" s="261"/>
      <c r="Q1351" s="124"/>
      <c r="R1351" s="68" t="e">
        <f t="shared" si="281"/>
        <v>#DIV/0!</v>
      </c>
      <c r="S1351" s="124"/>
      <c r="T1351" s="68" t="e">
        <f t="shared" si="278"/>
        <v>#DIV/0!</v>
      </c>
      <c r="U1351" s="124"/>
      <c r="V1351" s="284"/>
      <c r="W1351" s="124"/>
      <c r="X1351" s="124"/>
      <c r="Y1351" s="68" t="e">
        <f t="shared" si="279"/>
        <v>#DIV/0!</v>
      </c>
      <c r="Z1351" s="124"/>
      <c r="AA1351" s="284"/>
    </row>
    <row r="1352" spans="9:27">
      <c r="I1352" s="57" t="str">
        <f t="shared" si="277"/>
        <v>PIECEAllMar-14</v>
      </c>
      <c r="J1352" s="76" t="str">
        <f t="shared" si="276"/>
        <v>PIECEAll41699</v>
      </c>
      <c r="K1352" s="57" t="s">
        <v>345</v>
      </c>
      <c r="L1352" s="73">
        <v>41699</v>
      </c>
      <c r="M1352" s="124">
        <v>11</v>
      </c>
      <c r="N1352" s="124">
        <v>11</v>
      </c>
      <c r="O1352" s="68">
        <f t="shared" si="280"/>
        <v>1</v>
      </c>
      <c r="P1352" s="124">
        <v>17</v>
      </c>
      <c r="Q1352" s="124">
        <v>52</v>
      </c>
      <c r="R1352" s="68">
        <f t="shared" si="281"/>
        <v>0.32692307692307693</v>
      </c>
      <c r="S1352" s="124">
        <v>52</v>
      </c>
      <c r="T1352" s="68">
        <f t="shared" si="278"/>
        <v>1</v>
      </c>
      <c r="U1352" s="124">
        <v>15</v>
      </c>
      <c r="V1352" s="284"/>
      <c r="W1352" s="124">
        <v>0</v>
      </c>
      <c r="X1352" s="124">
        <v>0</v>
      </c>
      <c r="Y1352" s="68" t="e">
        <f t="shared" si="279"/>
        <v>#DIV/0!</v>
      </c>
      <c r="Z1352" s="124">
        <v>2</v>
      </c>
      <c r="AA1352" s="284">
        <v>0</v>
      </c>
    </row>
    <row r="1353" spans="9:27">
      <c r="I1353" s="57" t="str">
        <f t="shared" si="277"/>
        <v>PIECECPP-FVMar-14</v>
      </c>
      <c r="J1353" s="76" t="str">
        <f t="shared" si="276"/>
        <v>PIECECPP-FV41699</v>
      </c>
      <c r="K1353" s="57" t="s">
        <v>346</v>
      </c>
      <c r="L1353" s="73">
        <v>41699</v>
      </c>
      <c r="M1353" s="124">
        <v>6</v>
      </c>
      <c r="N1353" s="124">
        <v>6</v>
      </c>
      <c r="O1353" s="68">
        <f t="shared" si="280"/>
        <v>1</v>
      </c>
      <c r="P1353" s="124"/>
      <c r="Q1353" s="124">
        <v>27</v>
      </c>
      <c r="R1353" s="68">
        <f t="shared" si="281"/>
        <v>0</v>
      </c>
      <c r="S1353" s="124">
        <v>27</v>
      </c>
      <c r="T1353" s="68">
        <f t="shared" si="278"/>
        <v>1</v>
      </c>
      <c r="U1353" s="124"/>
      <c r="V1353" s="284"/>
      <c r="W1353" s="124"/>
      <c r="X1353" s="124"/>
      <c r="Y1353" s="68" t="e">
        <f t="shared" si="279"/>
        <v>#DIV/0!</v>
      </c>
      <c r="Z1353" s="124"/>
      <c r="AA1353" s="284"/>
    </row>
    <row r="1354" spans="9:27">
      <c r="I1354" s="57" t="str">
        <f t="shared" si="277"/>
        <v>PIECEPCITMar-14</v>
      </c>
      <c r="J1354" s="76" t="str">
        <f t="shared" si="276"/>
        <v>PIECEPCIT41699</v>
      </c>
      <c r="K1354" s="57" t="s">
        <v>347</v>
      </c>
      <c r="L1354" s="73">
        <v>41699</v>
      </c>
      <c r="M1354" s="124">
        <v>5</v>
      </c>
      <c r="N1354" s="124">
        <v>5</v>
      </c>
      <c r="O1354" s="68">
        <f t="shared" si="280"/>
        <v>1</v>
      </c>
      <c r="P1354" s="124">
        <v>17</v>
      </c>
      <c r="Q1354" s="124">
        <v>25</v>
      </c>
      <c r="R1354" s="68">
        <f t="shared" si="281"/>
        <v>0.68</v>
      </c>
      <c r="S1354" s="124">
        <v>25</v>
      </c>
      <c r="T1354" s="68">
        <f t="shared" si="278"/>
        <v>1</v>
      </c>
      <c r="U1354" s="124">
        <v>15</v>
      </c>
      <c r="V1354" s="284"/>
      <c r="W1354" s="124">
        <v>0</v>
      </c>
      <c r="X1354" s="124">
        <v>0</v>
      </c>
      <c r="Y1354" s="68" t="e">
        <f t="shared" si="279"/>
        <v>#DIV/0!</v>
      </c>
      <c r="Z1354" s="124">
        <v>2</v>
      </c>
      <c r="AA1354" s="284"/>
    </row>
    <row r="1355" spans="9:27">
      <c r="I1355" s="57" t="str">
        <f t="shared" si="277"/>
        <v>RiversideA-CRAMar-14</v>
      </c>
      <c r="J1355" s="76" t="str">
        <f t="shared" si="276"/>
        <v>RiversideA-CRA41699</v>
      </c>
      <c r="K1355" s="57" t="s">
        <v>361</v>
      </c>
      <c r="L1355" s="73">
        <v>41699</v>
      </c>
      <c r="M1355" s="124"/>
      <c r="N1355" s="124"/>
      <c r="O1355" s="68" t="e">
        <f t="shared" si="280"/>
        <v>#DIV/0!</v>
      </c>
      <c r="P1355" s="124"/>
      <c r="Q1355" s="124"/>
      <c r="R1355" s="68" t="e">
        <f t="shared" si="281"/>
        <v>#DIV/0!</v>
      </c>
      <c r="S1355" s="124"/>
      <c r="T1355" s="68" t="e">
        <f t="shared" si="278"/>
        <v>#DIV/0!</v>
      </c>
      <c r="U1355" s="124"/>
      <c r="V1355" s="284"/>
      <c r="W1355" s="124"/>
      <c r="X1355" s="124"/>
      <c r="Y1355" s="68" t="e">
        <f t="shared" si="279"/>
        <v>#DIV/0!</v>
      </c>
      <c r="Z1355" s="124"/>
      <c r="AA1355" s="284"/>
    </row>
    <row r="1356" spans="9:27">
      <c r="I1356" s="57" t="str">
        <f t="shared" si="277"/>
        <v>RiversideAllMar-14</v>
      </c>
      <c r="J1356" s="76" t="str">
        <f t="shared" si="276"/>
        <v>RiversideAll41699</v>
      </c>
      <c r="K1356" s="57" t="s">
        <v>362</v>
      </c>
      <c r="L1356" s="73">
        <v>41699</v>
      </c>
      <c r="M1356" s="124"/>
      <c r="N1356" s="124"/>
      <c r="O1356" s="68" t="e">
        <f t="shared" si="280"/>
        <v>#DIV/0!</v>
      </c>
      <c r="P1356" s="124"/>
      <c r="Q1356" s="124"/>
      <c r="R1356" s="68" t="e">
        <f t="shared" si="281"/>
        <v>#DIV/0!</v>
      </c>
      <c r="S1356" s="124"/>
      <c r="T1356" s="68" t="e">
        <f t="shared" si="278"/>
        <v>#DIV/0!</v>
      </c>
      <c r="U1356" s="124"/>
      <c r="V1356" s="284"/>
      <c r="W1356" s="124"/>
      <c r="X1356" s="124"/>
      <c r="Y1356" s="68" t="e">
        <f t="shared" ref="Y1356:Y1378" si="282">W1356/X1356</f>
        <v>#DIV/0!</v>
      </c>
      <c r="Z1356" s="124"/>
      <c r="AA1356" s="284"/>
    </row>
    <row r="1357" spans="9:27">
      <c r="I1357" s="57" t="str">
        <f t="shared" si="277"/>
        <v>TFCCAllMar-14</v>
      </c>
      <c r="J1357" s="76" t="str">
        <f t="shared" si="276"/>
        <v>TFCCAll41699</v>
      </c>
      <c r="K1357" s="57" t="s">
        <v>366</v>
      </c>
      <c r="L1357" s="73">
        <v>41699</v>
      </c>
      <c r="M1357" s="124"/>
      <c r="N1357" s="124"/>
      <c r="O1357" s="68" t="e">
        <f t="shared" si="280"/>
        <v>#DIV/0!</v>
      </c>
      <c r="P1357" s="124"/>
      <c r="Q1357" s="124"/>
      <c r="R1357" s="68" t="e">
        <f t="shared" si="281"/>
        <v>#DIV/0!</v>
      </c>
      <c r="S1357" s="124"/>
      <c r="T1357" s="68" t="e">
        <f t="shared" si="278"/>
        <v>#DIV/0!</v>
      </c>
      <c r="U1357" s="124"/>
      <c r="V1357" s="284"/>
      <c r="W1357" s="124"/>
      <c r="X1357" s="124"/>
      <c r="Y1357" s="68" t="e">
        <f t="shared" si="282"/>
        <v>#DIV/0!</v>
      </c>
      <c r="Z1357" s="124"/>
      <c r="AA1357" s="284"/>
    </row>
    <row r="1358" spans="9:27">
      <c r="I1358" s="57" t="str">
        <f t="shared" si="277"/>
        <v>TFCCTIPMar-14</v>
      </c>
      <c r="J1358" s="76" t="str">
        <f t="shared" si="276"/>
        <v>TFCCTIP41699</v>
      </c>
      <c r="K1358" s="57" t="s">
        <v>365</v>
      </c>
      <c r="L1358" s="73">
        <v>41699</v>
      </c>
      <c r="M1358" s="124"/>
      <c r="N1358" s="124"/>
      <c r="O1358" s="68" t="e">
        <f t="shared" si="280"/>
        <v>#DIV/0!</v>
      </c>
      <c r="P1358" s="124"/>
      <c r="Q1358" s="124"/>
      <c r="R1358" s="68" t="e">
        <f t="shared" si="281"/>
        <v>#DIV/0!</v>
      </c>
      <c r="S1358" s="124"/>
      <c r="T1358" s="68" t="e">
        <f t="shared" si="278"/>
        <v>#DIV/0!</v>
      </c>
      <c r="U1358" s="124"/>
      <c r="V1358" s="284"/>
      <c r="W1358" s="124"/>
      <c r="X1358" s="124"/>
      <c r="Y1358" s="68" t="e">
        <f t="shared" si="282"/>
        <v>#DIV/0!</v>
      </c>
      <c r="Z1358" s="124"/>
      <c r="AA1358" s="284"/>
    </row>
    <row r="1359" spans="9:27">
      <c r="I1359" s="57" t="str">
        <f t="shared" si="277"/>
        <v>UniversalAllMar-14</v>
      </c>
      <c r="J1359" s="76" t="str">
        <f t="shared" si="276"/>
        <v>UniversalAll41699</v>
      </c>
      <c r="K1359" s="57" t="s">
        <v>348</v>
      </c>
      <c r="L1359" s="73">
        <v>41699</v>
      </c>
      <c r="M1359" s="124">
        <v>2</v>
      </c>
      <c r="N1359" s="124">
        <v>3</v>
      </c>
      <c r="O1359" s="68">
        <f t="shared" si="280"/>
        <v>0.66666666666666663</v>
      </c>
      <c r="P1359" s="124">
        <v>5</v>
      </c>
      <c r="Q1359" s="124">
        <v>10</v>
      </c>
      <c r="R1359" s="68">
        <f t="shared" si="281"/>
        <v>0.5</v>
      </c>
      <c r="S1359" s="124">
        <v>15</v>
      </c>
      <c r="T1359" s="68">
        <f t="shared" si="278"/>
        <v>0.66666666666666663</v>
      </c>
      <c r="U1359" s="124">
        <v>1</v>
      </c>
      <c r="V1359" s="284"/>
      <c r="W1359" s="124">
        <v>0</v>
      </c>
      <c r="X1359" s="124">
        <v>0</v>
      </c>
      <c r="Y1359" s="68" t="e">
        <f t="shared" si="282"/>
        <v>#DIV/0!</v>
      </c>
      <c r="Z1359" s="124">
        <v>4</v>
      </c>
      <c r="AA1359" s="284">
        <v>0.8125</v>
      </c>
    </row>
    <row r="1360" spans="9:27">
      <c r="I1360" s="57" t="str">
        <f t="shared" si="277"/>
        <v>UniversalCPP-FVMar-14</v>
      </c>
      <c r="J1360" s="76" t="str">
        <f t="shared" si="276"/>
        <v>UniversalCPP-FV41699</v>
      </c>
      <c r="K1360" s="56" t="s">
        <v>350</v>
      </c>
      <c r="L1360" s="73">
        <v>41699</v>
      </c>
      <c r="M1360" s="124">
        <v>0</v>
      </c>
      <c r="N1360" s="124">
        <v>0</v>
      </c>
      <c r="O1360" s="68" t="e">
        <f t="shared" si="280"/>
        <v>#DIV/0!</v>
      </c>
      <c r="P1360" s="124">
        <v>0</v>
      </c>
      <c r="Q1360" s="124">
        <v>0</v>
      </c>
      <c r="R1360" s="68" t="e">
        <f t="shared" si="281"/>
        <v>#DIV/0!</v>
      </c>
      <c r="S1360" s="124">
        <v>0</v>
      </c>
      <c r="T1360" s="68" t="e">
        <f t="shared" si="278"/>
        <v>#DIV/0!</v>
      </c>
      <c r="U1360" s="124"/>
      <c r="V1360" s="284"/>
      <c r="W1360" s="124">
        <v>0</v>
      </c>
      <c r="X1360" s="124">
        <v>0</v>
      </c>
      <c r="Y1360" s="68" t="e">
        <f t="shared" si="282"/>
        <v>#DIV/0!</v>
      </c>
      <c r="Z1360" s="124"/>
      <c r="AA1360" s="284"/>
    </row>
    <row r="1361" spans="9:27">
      <c r="I1361" s="57" t="str">
        <f t="shared" si="277"/>
        <v>UniversalTF-CBTMar-14</v>
      </c>
      <c r="J1361" s="76" t="str">
        <f t="shared" si="276"/>
        <v>UniversalTF-CBT41699</v>
      </c>
      <c r="K1361" s="57" t="s">
        <v>349</v>
      </c>
      <c r="L1361" s="73">
        <v>41699</v>
      </c>
      <c r="M1361" s="124">
        <v>2</v>
      </c>
      <c r="N1361" s="124">
        <v>3</v>
      </c>
      <c r="O1361" s="68">
        <f t="shared" si="280"/>
        <v>0.66666666666666663</v>
      </c>
      <c r="P1361" s="261">
        <v>5</v>
      </c>
      <c r="Q1361" s="124">
        <v>10</v>
      </c>
      <c r="R1361" s="68">
        <f t="shared" si="281"/>
        <v>0.5</v>
      </c>
      <c r="S1361" s="124">
        <v>15</v>
      </c>
      <c r="T1361" s="68">
        <f t="shared" si="278"/>
        <v>0.66666666666666663</v>
      </c>
      <c r="U1361" s="124">
        <v>1</v>
      </c>
      <c r="V1361" s="284"/>
      <c r="W1361" s="124">
        <v>0</v>
      </c>
      <c r="X1361" s="124">
        <v>0</v>
      </c>
      <c r="Y1361" s="68" t="e">
        <f t="shared" si="282"/>
        <v>#DIV/0!</v>
      </c>
      <c r="Z1361" s="124">
        <v>4</v>
      </c>
      <c r="AA1361" s="284">
        <v>0.8125</v>
      </c>
    </row>
    <row r="1362" spans="9:27">
      <c r="I1362" s="57" t="str">
        <f t="shared" si="277"/>
        <v>UniversalTIPMar-14</v>
      </c>
      <c r="J1362" s="76" t="str">
        <f t="shared" si="276"/>
        <v>UniversalTIP41699</v>
      </c>
      <c r="K1362" s="57" t="s">
        <v>351</v>
      </c>
      <c r="L1362" s="73">
        <v>41699</v>
      </c>
      <c r="M1362" s="124"/>
      <c r="N1362" s="124"/>
      <c r="O1362" s="68" t="e">
        <f t="shared" si="280"/>
        <v>#DIV/0!</v>
      </c>
      <c r="P1362" s="124"/>
      <c r="Q1362" s="124"/>
      <c r="R1362" s="68" t="e">
        <f t="shared" si="281"/>
        <v>#DIV/0!</v>
      </c>
      <c r="S1362" s="124"/>
      <c r="T1362" s="68" t="e">
        <f t="shared" si="278"/>
        <v>#DIV/0!</v>
      </c>
      <c r="U1362" s="124"/>
      <c r="V1362" s="284"/>
      <c r="W1362" s="124"/>
      <c r="X1362" s="124"/>
      <c r="Y1362" s="68" t="e">
        <f t="shared" si="282"/>
        <v>#DIV/0!</v>
      </c>
      <c r="Z1362" s="124"/>
      <c r="AA1362" s="284"/>
    </row>
    <row r="1363" spans="9:27">
      <c r="I1363" s="57" t="str">
        <f t="shared" si="277"/>
        <v>Youth VillagesAllMar-14</v>
      </c>
      <c r="J1363" s="76" t="str">
        <f t="shared" si="276"/>
        <v>Youth VillagesAll41699</v>
      </c>
      <c r="K1363" s="57" t="s">
        <v>352</v>
      </c>
      <c r="L1363" s="73">
        <v>41699</v>
      </c>
      <c r="M1363" s="124">
        <v>10</v>
      </c>
      <c r="N1363" s="124">
        <v>16</v>
      </c>
      <c r="O1363" s="68">
        <f t="shared" si="280"/>
        <v>0.625</v>
      </c>
      <c r="P1363" s="124">
        <v>26</v>
      </c>
      <c r="Q1363" s="124">
        <v>32</v>
      </c>
      <c r="R1363" s="68">
        <f t="shared" si="281"/>
        <v>0.8125</v>
      </c>
      <c r="S1363" s="124">
        <v>48</v>
      </c>
      <c r="T1363" s="68">
        <f t="shared" si="278"/>
        <v>0.66666666666666663</v>
      </c>
      <c r="U1363" s="124">
        <v>20</v>
      </c>
      <c r="V1363" s="284"/>
      <c r="W1363" s="124">
        <v>5</v>
      </c>
      <c r="X1363" s="124">
        <v>7</v>
      </c>
      <c r="Y1363" s="68">
        <f t="shared" si="282"/>
        <v>0.7142857142857143</v>
      </c>
      <c r="Z1363" s="124">
        <v>6</v>
      </c>
      <c r="AA1363" s="284">
        <v>0.86599999999999999</v>
      </c>
    </row>
    <row r="1364" spans="9:27">
      <c r="I1364" s="57" t="str">
        <f t="shared" si="277"/>
        <v>Youth VillagesMSTMar-14</v>
      </c>
      <c r="J1364" s="76" t="str">
        <f t="shared" si="276"/>
        <v>Youth VillagesMST41699</v>
      </c>
      <c r="K1364" s="57" t="s">
        <v>353</v>
      </c>
      <c r="L1364" s="73">
        <v>41699</v>
      </c>
      <c r="M1364" s="124">
        <v>8</v>
      </c>
      <c r="N1364" s="124">
        <v>12</v>
      </c>
      <c r="O1364" s="68">
        <f t="shared" si="280"/>
        <v>0.66666666666666663</v>
      </c>
      <c r="P1364" s="124">
        <v>23</v>
      </c>
      <c r="Q1364" s="124">
        <v>28</v>
      </c>
      <c r="R1364" s="68">
        <f t="shared" si="281"/>
        <v>0.8214285714285714</v>
      </c>
      <c r="S1364" s="124">
        <v>40</v>
      </c>
      <c r="T1364" s="68">
        <f t="shared" si="278"/>
        <v>0.7</v>
      </c>
      <c r="U1364" s="124">
        <v>17</v>
      </c>
      <c r="V1364" s="284">
        <v>0.84099999999999997</v>
      </c>
      <c r="W1364" s="124">
        <v>5</v>
      </c>
      <c r="X1364" s="124">
        <v>7</v>
      </c>
      <c r="Y1364" s="68">
        <f t="shared" si="282"/>
        <v>0.7142857142857143</v>
      </c>
      <c r="Z1364" s="124">
        <v>6</v>
      </c>
      <c r="AA1364" s="284">
        <v>0.84099999999999997</v>
      </c>
    </row>
    <row r="1365" spans="9:27">
      <c r="I1365" s="57" t="str">
        <f>K1365&amp;"Mar-14"</f>
        <v>Youth VillagesMST-PSBMar-14</v>
      </c>
      <c r="J1365" s="76" t="str">
        <f t="shared" si="276"/>
        <v>Youth VillagesMST-PSB41699</v>
      </c>
      <c r="K1365" s="57" t="s">
        <v>354</v>
      </c>
      <c r="L1365" s="73">
        <v>41699</v>
      </c>
      <c r="M1365" s="124">
        <v>2</v>
      </c>
      <c r="N1365" s="124">
        <v>4</v>
      </c>
      <c r="O1365" s="68">
        <f t="shared" si="280"/>
        <v>0.5</v>
      </c>
      <c r="P1365" s="124">
        <v>3</v>
      </c>
      <c r="Q1365" s="124">
        <v>4</v>
      </c>
      <c r="R1365" s="68">
        <f t="shared" si="281"/>
        <v>0.75</v>
      </c>
      <c r="S1365" s="124">
        <v>8</v>
      </c>
      <c r="T1365" s="68">
        <f t="shared" si="278"/>
        <v>0.5</v>
      </c>
      <c r="U1365" s="124">
        <v>3</v>
      </c>
      <c r="V1365" s="284">
        <v>0.96599999999999997</v>
      </c>
      <c r="W1365" s="124">
        <v>0</v>
      </c>
      <c r="X1365" s="124">
        <v>0</v>
      </c>
      <c r="Y1365" s="68" t="e">
        <f t="shared" si="282"/>
        <v>#DIV/0!</v>
      </c>
      <c r="Z1365" s="124">
        <v>0</v>
      </c>
      <c r="AA1365" s="284">
        <v>0.96599999999999997</v>
      </c>
    </row>
    <row r="1366" spans="9:27">
      <c r="I1366" s="57" t="str">
        <f t="shared" ref="I1366:I1420" si="283">K1366&amp;"Apr-14"</f>
        <v>Adoptions TogetherAllApr-14</v>
      </c>
      <c r="J1366" s="76" t="str">
        <f t="shared" ref="J1366:J1429" si="284">K1366&amp;L1366</f>
        <v>Adoptions TogetherAll41730</v>
      </c>
      <c r="K1366" s="57" t="s">
        <v>318</v>
      </c>
      <c r="L1366" s="73">
        <v>41730</v>
      </c>
      <c r="M1366" s="124">
        <v>3</v>
      </c>
      <c r="N1366" s="124">
        <v>3</v>
      </c>
      <c r="O1366" s="68">
        <f t="shared" si="280"/>
        <v>1</v>
      </c>
      <c r="P1366" s="124"/>
      <c r="Q1366" s="124">
        <v>15</v>
      </c>
      <c r="R1366" s="68">
        <f t="shared" si="281"/>
        <v>0</v>
      </c>
      <c r="S1366" s="124">
        <v>15</v>
      </c>
      <c r="T1366" s="68">
        <f t="shared" si="278"/>
        <v>1</v>
      </c>
      <c r="U1366" s="124"/>
      <c r="V1366" s="284"/>
      <c r="W1366" s="124">
        <v>0</v>
      </c>
      <c r="X1366" s="124">
        <v>0</v>
      </c>
      <c r="Y1366" s="68" t="e">
        <f t="shared" si="282"/>
        <v>#DIV/0!</v>
      </c>
      <c r="Z1366" s="124"/>
      <c r="AA1366" s="284"/>
    </row>
    <row r="1367" spans="9:27">
      <c r="I1367" s="57" t="str">
        <f t="shared" si="283"/>
        <v>Adoptions TogetherCPP-FVApr-14</v>
      </c>
      <c r="J1367" s="76" t="str">
        <f t="shared" si="284"/>
        <v>Adoptions TogetherCPP-FV41730</v>
      </c>
      <c r="K1367" s="57" t="s">
        <v>317</v>
      </c>
      <c r="L1367" s="73">
        <v>41730</v>
      </c>
      <c r="M1367" s="124">
        <v>3</v>
      </c>
      <c r="N1367" s="124">
        <v>3</v>
      </c>
      <c r="O1367" s="68">
        <f t="shared" si="280"/>
        <v>1</v>
      </c>
      <c r="P1367" s="124"/>
      <c r="Q1367" s="124">
        <v>15</v>
      </c>
      <c r="R1367" s="68">
        <f t="shared" si="281"/>
        <v>0</v>
      </c>
      <c r="S1367" s="124">
        <v>15</v>
      </c>
      <c r="T1367" s="68">
        <f t="shared" si="278"/>
        <v>1</v>
      </c>
      <c r="U1367" s="124"/>
      <c r="V1367" s="284"/>
      <c r="W1367" s="124">
        <v>0</v>
      </c>
      <c r="X1367" s="124">
        <v>0</v>
      </c>
      <c r="Y1367" s="68" t="e">
        <f t="shared" si="282"/>
        <v>#DIV/0!</v>
      </c>
      <c r="Z1367" s="124"/>
      <c r="AA1367" s="284"/>
    </row>
    <row r="1368" spans="9:27">
      <c r="I1368" s="57" t="str">
        <f t="shared" si="283"/>
        <v>All A-CRA ProvidersA-CRAApr-14</v>
      </c>
      <c r="J1368" s="76" t="str">
        <f t="shared" si="284"/>
        <v>All A-CRA ProvidersA-CRA41730</v>
      </c>
      <c r="K1368" s="57" t="s">
        <v>379</v>
      </c>
      <c r="L1368" s="73">
        <v>41730</v>
      </c>
      <c r="M1368" s="258">
        <v>0</v>
      </c>
      <c r="N1368" s="258">
        <v>0</v>
      </c>
      <c r="O1368" s="68" t="e">
        <f t="shared" si="280"/>
        <v>#DIV/0!</v>
      </c>
      <c r="P1368" s="258">
        <v>0</v>
      </c>
      <c r="Q1368" s="258">
        <v>0</v>
      </c>
      <c r="R1368" s="68" t="e">
        <f t="shared" si="281"/>
        <v>#DIV/0!</v>
      </c>
      <c r="S1368" s="258">
        <v>0</v>
      </c>
      <c r="T1368" s="68" t="e">
        <f t="shared" si="278"/>
        <v>#DIV/0!</v>
      </c>
      <c r="U1368" s="258">
        <v>0</v>
      </c>
      <c r="V1368" s="284"/>
      <c r="W1368" s="258">
        <v>0</v>
      </c>
      <c r="X1368" s="258">
        <v>0</v>
      </c>
      <c r="Y1368" s="68" t="e">
        <f t="shared" si="282"/>
        <v>#DIV/0!</v>
      </c>
      <c r="Z1368" s="258">
        <v>0</v>
      </c>
      <c r="AA1368" s="284">
        <v>0</v>
      </c>
    </row>
    <row r="1369" spans="9:27">
      <c r="I1369" s="57" t="str">
        <f t="shared" si="283"/>
        <v>All CPP-FV ProvidersCPP-FVApr-14</v>
      </c>
      <c r="J1369" s="57" t="str">
        <f t="shared" si="284"/>
        <v>All CPP-FV ProvidersCPP-FV41730</v>
      </c>
      <c r="K1369" s="57" t="s">
        <v>373</v>
      </c>
      <c r="L1369" s="73">
        <v>41730</v>
      </c>
      <c r="M1369" s="258">
        <v>9</v>
      </c>
      <c r="N1369" s="258">
        <v>9</v>
      </c>
      <c r="O1369" s="68">
        <f t="shared" si="280"/>
        <v>1</v>
      </c>
      <c r="P1369" s="258">
        <v>0</v>
      </c>
      <c r="Q1369" s="258">
        <v>42</v>
      </c>
      <c r="R1369" s="68">
        <f t="shared" si="281"/>
        <v>0</v>
      </c>
      <c r="S1369" s="258">
        <v>42</v>
      </c>
      <c r="T1369" s="68">
        <f t="shared" si="278"/>
        <v>1</v>
      </c>
      <c r="U1369" s="258">
        <v>0</v>
      </c>
      <c r="V1369" s="284"/>
      <c r="W1369" s="258">
        <v>0</v>
      </c>
      <c r="X1369" s="258">
        <v>0</v>
      </c>
      <c r="Y1369" s="68" t="e">
        <f t="shared" si="282"/>
        <v>#DIV/0!</v>
      </c>
      <c r="Z1369" s="258">
        <v>0</v>
      </c>
      <c r="AA1369" s="284">
        <v>0</v>
      </c>
    </row>
    <row r="1370" spans="9:27">
      <c r="I1370" s="57" t="str">
        <f t="shared" si="283"/>
        <v>All FFT ProvidersFFTApr-14</v>
      </c>
      <c r="J1370" s="76" t="str">
        <f t="shared" si="284"/>
        <v>All FFT ProvidersFFT41730</v>
      </c>
      <c r="K1370" s="57" t="s">
        <v>372</v>
      </c>
      <c r="L1370" s="73">
        <v>41730</v>
      </c>
      <c r="M1370" s="258">
        <v>16</v>
      </c>
      <c r="N1370" s="258">
        <v>18</v>
      </c>
      <c r="O1370" s="68">
        <f t="shared" si="280"/>
        <v>0.88888888888888884</v>
      </c>
      <c r="P1370" s="258">
        <v>83</v>
      </c>
      <c r="Q1370" s="258">
        <v>129</v>
      </c>
      <c r="R1370" s="68">
        <f t="shared" si="281"/>
        <v>0.64341085271317833</v>
      </c>
      <c r="S1370" s="258">
        <v>149</v>
      </c>
      <c r="T1370" s="68">
        <f t="shared" si="278"/>
        <v>0.86577181208053688</v>
      </c>
      <c r="U1370" s="258">
        <v>61</v>
      </c>
      <c r="V1370" s="284">
        <v>0.96250000000000013</v>
      </c>
      <c r="W1370" s="258">
        <v>15</v>
      </c>
      <c r="X1370" s="258">
        <v>19</v>
      </c>
      <c r="Y1370" s="68">
        <f t="shared" si="282"/>
        <v>0.78947368421052633</v>
      </c>
      <c r="Z1370" s="258">
        <v>22</v>
      </c>
      <c r="AA1370" s="284">
        <v>0.96250000000000013</v>
      </c>
    </row>
    <row r="1371" spans="9:27">
      <c r="I1371" s="57" t="str">
        <f t="shared" si="283"/>
        <v>All MST ProvidersMSTApr-14</v>
      </c>
      <c r="J1371" s="76" t="str">
        <f t="shared" si="284"/>
        <v>All MST ProvidersMST41730</v>
      </c>
      <c r="K1371" s="57" t="s">
        <v>374</v>
      </c>
      <c r="L1371" s="73">
        <v>41730</v>
      </c>
      <c r="M1371" s="258">
        <v>10</v>
      </c>
      <c r="N1371" s="258">
        <v>12</v>
      </c>
      <c r="O1371" s="68">
        <f t="shared" si="280"/>
        <v>0.83333333333333337</v>
      </c>
      <c r="P1371" s="258">
        <v>23</v>
      </c>
      <c r="Q1371" s="258">
        <v>34</v>
      </c>
      <c r="R1371" s="68">
        <f t="shared" si="281"/>
        <v>0.67647058823529416</v>
      </c>
      <c r="S1371" s="258">
        <v>40</v>
      </c>
      <c r="T1371" s="68">
        <f t="shared" si="278"/>
        <v>0.85</v>
      </c>
      <c r="U1371" s="258">
        <v>16</v>
      </c>
      <c r="V1371" s="284">
        <v>0.83425000000000005</v>
      </c>
      <c r="W1371" s="258">
        <v>4</v>
      </c>
      <c r="X1371" s="258">
        <v>7</v>
      </c>
      <c r="Y1371" s="68">
        <f t="shared" si="282"/>
        <v>0.5714285714285714</v>
      </c>
      <c r="Z1371" s="258">
        <v>7</v>
      </c>
      <c r="AA1371" s="284">
        <v>0.83425000000000005</v>
      </c>
    </row>
    <row r="1372" spans="9:27">
      <c r="I1372" s="57" t="str">
        <f t="shared" si="283"/>
        <v>All MST-PSB ProvidersMST-PSBApr-14</v>
      </c>
      <c r="J1372" s="76" t="str">
        <f t="shared" si="284"/>
        <v>All MST-PSB ProvidersMST-PSB41730</v>
      </c>
      <c r="K1372" s="57" t="s">
        <v>375</v>
      </c>
      <c r="L1372" s="73">
        <v>41730</v>
      </c>
      <c r="M1372" s="258">
        <v>3</v>
      </c>
      <c r="N1372" s="258">
        <v>4</v>
      </c>
      <c r="O1372" s="68">
        <f t="shared" si="280"/>
        <v>0.75</v>
      </c>
      <c r="P1372" s="258">
        <v>6</v>
      </c>
      <c r="Q1372" s="258">
        <v>6</v>
      </c>
      <c r="R1372" s="68">
        <f t="shared" si="281"/>
        <v>1</v>
      </c>
      <c r="S1372" s="258">
        <v>8</v>
      </c>
      <c r="T1372" s="68">
        <f t="shared" si="278"/>
        <v>0.75</v>
      </c>
      <c r="U1372" s="258">
        <v>3</v>
      </c>
      <c r="V1372" s="284">
        <v>0.91700000000000004</v>
      </c>
      <c r="W1372" s="258">
        <v>0</v>
      </c>
      <c r="X1372" s="258">
        <v>0</v>
      </c>
      <c r="Y1372" s="68" t="e">
        <f t="shared" si="282"/>
        <v>#DIV/0!</v>
      </c>
      <c r="Z1372" s="258">
        <v>3</v>
      </c>
      <c r="AA1372" s="284">
        <v>0.91700000000000004</v>
      </c>
    </row>
    <row r="1373" spans="9:27">
      <c r="I1373" s="57" t="str">
        <f t="shared" si="283"/>
        <v>All PCIT ProvidersPCITApr-14</v>
      </c>
      <c r="J1373" s="76" t="str">
        <f t="shared" si="284"/>
        <v>All PCIT ProvidersPCIT41730</v>
      </c>
      <c r="K1373" s="57" t="s">
        <v>376</v>
      </c>
      <c r="L1373" s="73">
        <v>41730</v>
      </c>
      <c r="M1373" s="258">
        <v>7</v>
      </c>
      <c r="N1373" s="258">
        <v>7</v>
      </c>
      <c r="O1373" s="68">
        <f t="shared" si="280"/>
        <v>1</v>
      </c>
      <c r="P1373" s="258">
        <v>31</v>
      </c>
      <c r="Q1373" s="258">
        <v>35</v>
      </c>
      <c r="R1373" s="68">
        <f t="shared" si="281"/>
        <v>0.88571428571428568</v>
      </c>
      <c r="S1373" s="258">
        <v>35</v>
      </c>
      <c r="T1373" s="68">
        <f t="shared" si="278"/>
        <v>1</v>
      </c>
      <c r="U1373" s="258">
        <v>26</v>
      </c>
      <c r="V1373" s="284"/>
      <c r="W1373" s="258">
        <v>1</v>
      </c>
      <c r="X1373" s="258">
        <v>3</v>
      </c>
      <c r="Y1373" s="68">
        <f t="shared" si="282"/>
        <v>0.33333333333333331</v>
      </c>
      <c r="Z1373" s="258">
        <v>5</v>
      </c>
      <c r="AA1373" s="284">
        <v>0</v>
      </c>
    </row>
    <row r="1374" spans="9:27">
      <c r="I1374" s="57" t="str">
        <f t="shared" si="283"/>
        <v>All TF-CBT ProvidersTF-CBTApr-14</v>
      </c>
      <c r="J1374" s="76" t="str">
        <f t="shared" si="284"/>
        <v>All TF-CBT ProvidersTF-CBT41730</v>
      </c>
      <c r="K1374" s="57" t="s">
        <v>377</v>
      </c>
      <c r="L1374" s="73">
        <v>41730</v>
      </c>
      <c r="M1374" s="258">
        <v>18</v>
      </c>
      <c r="N1374" s="258">
        <v>25</v>
      </c>
      <c r="O1374" s="68">
        <f t="shared" si="280"/>
        <v>0.72</v>
      </c>
      <c r="P1374" s="258">
        <v>51</v>
      </c>
      <c r="Q1374" s="258">
        <v>90</v>
      </c>
      <c r="R1374" s="68">
        <f t="shared" si="281"/>
        <v>0.56666666666666665</v>
      </c>
      <c r="S1374" s="258">
        <v>125</v>
      </c>
      <c r="T1374" s="68">
        <f t="shared" si="278"/>
        <v>0.72</v>
      </c>
      <c r="U1374" s="258">
        <v>41</v>
      </c>
      <c r="V1374" s="284"/>
      <c r="W1374" s="258">
        <v>3</v>
      </c>
      <c r="X1374" s="258">
        <v>3</v>
      </c>
      <c r="Y1374" s="68">
        <f t="shared" si="282"/>
        <v>1</v>
      </c>
      <c r="Z1374" s="258">
        <v>10</v>
      </c>
      <c r="AA1374" s="284">
        <v>0.52335164835164838</v>
      </c>
    </row>
    <row r="1375" spans="9:27">
      <c r="I1375" s="57" t="str">
        <f t="shared" si="283"/>
        <v>All TIP ProvidersTIPApr-14</v>
      </c>
      <c r="J1375" s="76" t="str">
        <f t="shared" si="284"/>
        <v>All TIP ProvidersTIP41730</v>
      </c>
      <c r="K1375" s="57" t="s">
        <v>378</v>
      </c>
      <c r="L1375" s="73">
        <v>41730</v>
      </c>
      <c r="M1375" s="258">
        <v>0</v>
      </c>
      <c r="N1375" s="258">
        <v>0</v>
      </c>
      <c r="O1375" s="68" t="e">
        <f t="shared" si="280"/>
        <v>#DIV/0!</v>
      </c>
      <c r="P1375" s="258">
        <v>0</v>
      </c>
      <c r="Q1375" s="258">
        <v>0</v>
      </c>
      <c r="R1375" s="68" t="e">
        <f t="shared" si="281"/>
        <v>#DIV/0!</v>
      </c>
      <c r="S1375" s="258">
        <v>0</v>
      </c>
      <c r="T1375" s="68" t="e">
        <f t="shared" si="278"/>
        <v>#DIV/0!</v>
      </c>
      <c r="U1375" s="124"/>
      <c r="V1375" s="284"/>
      <c r="W1375" s="258">
        <v>0</v>
      </c>
      <c r="X1375" s="258">
        <v>0</v>
      </c>
      <c r="Y1375" s="68" t="e">
        <f t="shared" si="282"/>
        <v>#DIV/0!</v>
      </c>
      <c r="Z1375" s="124"/>
      <c r="AA1375" s="284">
        <v>0</v>
      </c>
    </row>
    <row r="1376" spans="9:27">
      <c r="I1376" s="57" t="str">
        <f t="shared" si="283"/>
        <v>AllAllApr-14</v>
      </c>
      <c r="J1376" s="76" t="str">
        <f t="shared" si="284"/>
        <v>AllAll41730</v>
      </c>
      <c r="K1376" s="57" t="s">
        <v>367</v>
      </c>
      <c r="L1376" s="73">
        <v>41730</v>
      </c>
      <c r="M1376" s="124">
        <v>63</v>
      </c>
      <c r="N1376" s="124">
        <v>75</v>
      </c>
      <c r="O1376" s="68">
        <f t="shared" si="280"/>
        <v>0.84</v>
      </c>
      <c r="P1376" s="124">
        <v>194</v>
      </c>
      <c r="Q1376" s="124">
        <v>336</v>
      </c>
      <c r="R1376" s="68">
        <f t="shared" si="281"/>
        <v>0.57738095238095233</v>
      </c>
      <c r="S1376" s="124">
        <v>399</v>
      </c>
      <c r="T1376" s="68">
        <f t="shared" ref="T1376:T1385" si="285">Q1376/S1376</f>
        <v>0.84210526315789469</v>
      </c>
      <c r="U1376" s="124">
        <v>147</v>
      </c>
      <c r="V1376" s="284"/>
      <c r="W1376" s="124">
        <v>23</v>
      </c>
      <c r="X1376" s="124">
        <v>32</v>
      </c>
      <c r="Y1376" s="68">
        <f t="shared" si="282"/>
        <v>0.71875</v>
      </c>
      <c r="Z1376" s="124">
        <v>47</v>
      </c>
      <c r="AA1376" s="284">
        <v>0.88948374542124553</v>
      </c>
    </row>
    <row r="1377" spans="9:27">
      <c r="I1377" s="57" t="str">
        <f t="shared" si="283"/>
        <v>Community ConnectionsAllApr-14</v>
      </c>
      <c r="J1377" s="204" t="str">
        <f t="shared" si="284"/>
        <v>Community ConnectionsAll41730</v>
      </c>
      <c r="K1377" s="57" t="s">
        <v>319</v>
      </c>
      <c r="L1377" s="73">
        <v>41730</v>
      </c>
      <c r="M1377" s="124">
        <v>8</v>
      </c>
      <c r="N1377" s="124">
        <v>11</v>
      </c>
      <c r="O1377" s="68">
        <f t="shared" si="280"/>
        <v>0.72727272727272729</v>
      </c>
      <c r="P1377" s="124">
        <v>24</v>
      </c>
      <c r="Q1377" s="124">
        <v>55</v>
      </c>
      <c r="R1377" s="68">
        <f t="shared" si="281"/>
        <v>0.43636363636363634</v>
      </c>
      <c r="S1377" s="124">
        <v>75</v>
      </c>
      <c r="T1377" s="68">
        <f t="shared" si="285"/>
        <v>0.73333333333333328</v>
      </c>
      <c r="U1377" s="124">
        <v>20</v>
      </c>
      <c r="V1377" s="284"/>
      <c r="W1377" s="124">
        <v>5</v>
      </c>
      <c r="X1377" s="124">
        <v>8</v>
      </c>
      <c r="Y1377" s="68">
        <f t="shared" si="282"/>
        <v>0.625</v>
      </c>
      <c r="Z1377" s="124">
        <v>4</v>
      </c>
      <c r="AA1377" s="284">
        <v>0.88571428571428568</v>
      </c>
    </row>
    <row r="1378" spans="9:27">
      <c r="I1378" s="57" t="str">
        <f t="shared" si="283"/>
        <v>Community ConnectionsFFTApr-14</v>
      </c>
      <c r="J1378" s="204" t="str">
        <f t="shared" si="284"/>
        <v>Community ConnectionsFFT41730</v>
      </c>
      <c r="K1378" s="57" t="s">
        <v>321</v>
      </c>
      <c r="L1378" s="73">
        <v>41730</v>
      </c>
      <c r="M1378" s="124">
        <v>3</v>
      </c>
      <c r="N1378" s="124">
        <v>4</v>
      </c>
      <c r="O1378" s="68">
        <f t="shared" si="280"/>
        <v>0.75</v>
      </c>
      <c r="P1378" s="261">
        <v>19</v>
      </c>
      <c r="Q1378" s="124">
        <v>30</v>
      </c>
      <c r="R1378" s="68">
        <f t="shared" si="281"/>
        <v>0.6333333333333333</v>
      </c>
      <c r="S1378" s="124">
        <v>40</v>
      </c>
      <c r="T1378" s="68">
        <f t="shared" si="285"/>
        <v>0.75</v>
      </c>
      <c r="U1378" s="124">
        <v>15</v>
      </c>
      <c r="V1378" s="284">
        <v>0.7</v>
      </c>
      <c r="W1378" s="124">
        <v>2</v>
      </c>
      <c r="X1378" s="124">
        <v>5</v>
      </c>
      <c r="Y1378" s="68">
        <f t="shared" si="282"/>
        <v>0.4</v>
      </c>
      <c r="Z1378" s="124">
        <v>4</v>
      </c>
      <c r="AA1378" s="284">
        <v>0.7</v>
      </c>
    </row>
    <row r="1379" spans="9:27">
      <c r="I1379" s="57" t="str">
        <f t="shared" si="283"/>
        <v>Community ConnectionsTF-CBTApr-14</v>
      </c>
      <c r="J1379" s="204" t="str">
        <f t="shared" si="284"/>
        <v>Community ConnectionsTF-CBT41730</v>
      </c>
      <c r="K1379" s="57" t="s">
        <v>320</v>
      </c>
      <c r="L1379" s="73">
        <v>41730</v>
      </c>
      <c r="M1379" s="124">
        <v>5</v>
      </c>
      <c r="N1379" s="124">
        <v>7</v>
      </c>
      <c r="O1379" s="68">
        <f t="shared" si="280"/>
        <v>0.7142857142857143</v>
      </c>
      <c r="P1379" s="261">
        <v>5</v>
      </c>
      <c r="Q1379" s="124">
        <v>25</v>
      </c>
      <c r="R1379" s="68">
        <f t="shared" si="281"/>
        <v>0.2</v>
      </c>
      <c r="S1379" s="124">
        <v>35</v>
      </c>
      <c r="T1379" s="68">
        <f t="shared" si="285"/>
        <v>0.7142857142857143</v>
      </c>
      <c r="U1379" s="124">
        <v>5</v>
      </c>
      <c r="V1379" s="284"/>
      <c r="W1379" s="124">
        <v>3</v>
      </c>
      <c r="X1379" s="124">
        <v>3</v>
      </c>
      <c r="Y1379" s="68">
        <v>0</v>
      </c>
      <c r="Z1379" s="124">
        <v>0</v>
      </c>
      <c r="AA1379" s="284">
        <v>0.8571428571428571</v>
      </c>
    </row>
    <row r="1380" spans="9:27">
      <c r="I1380" s="57" t="str">
        <f t="shared" si="283"/>
        <v>Community ConnectionsTIPApr-14</v>
      </c>
      <c r="J1380" s="204" t="str">
        <f t="shared" si="284"/>
        <v>Community ConnectionsTIP41730</v>
      </c>
      <c r="K1380" s="57" t="s">
        <v>322</v>
      </c>
      <c r="L1380" s="73">
        <v>41730</v>
      </c>
      <c r="M1380" s="124"/>
      <c r="N1380" s="124"/>
      <c r="O1380" s="68" t="e">
        <f t="shared" si="280"/>
        <v>#DIV/0!</v>
      </c>
      <c r="P1380" s="124"/>
      <c r="Q1380" s="124"/>
      <c r="R1380" s="68" t="e">
        <f t="shared" si="281"/>
        <v>#DIV/0!</v>
      </c>
      <c r="S1380" s="124"/>
      <c r="T1380" s="68" t="e">
        <f t="shared" si="285"/>
        <v>#DIV/0!</v>
      </c>
      <c r="U1380" s="124"/>
      <c r="V1380" s="284"/>
      <c r="W1380" s="124"/>
      <c r="X1380" s="124"/>
      <c r="Y1380" s="68" t="e">
        <f t="shared" ref="Y1380:Y1385" si="286">W1380/X1380</f>
        <v>#DIV/0!</v>
      </c>
      <c r="Z1380" s="124"/>
      <c r="AA1380" s="284"/>
    </row>
    <row r="1381" spans="9:27">
      <c r="I1381" s="57" t="str">
        <f t="shared" si="283"/>
        <v>Federal CityA-CRAApr-14</v>
      </c>
      <c r="J1381" s="76" t="str">
        <f t="shared" si="284"/>
        <v>Federal CityA-CRA41730</v>
      </c>
      <c r="K1381" s="57" t="s">
        <v>360</v>
      </c>
      <c r="L1381" s="73">
        <v>41730</v>
      </c>
      <c r="M1381" s="124"/>
      <c r="N1381" s="124"/>
      <c r="O1381" s="68" t="e">
        <f t="shared" si="280"/>
        <v>#DIV/0!</v>
      </c>
      <c r="P1381" s="124"/>
      <c r="Q1381" s="124"/>
      <c r="R1381" s="68" t="e">
        <f t="shared" si="281"/>
        <v>#DIV/0!</v>
      </c>
      <c r="S1381" s="124"/>
      <c r="T1381" s="68" t="e">
        <f t="shared" si="285"/>
        <v>#DIV/0!</v>
      </c>
      <c r="U1381" s="124"/>
      <c r="V1381" s="284"/>
      <c r="W1381" s="124"/>
      <c r="X1381" s="124"/>
      <c r="Y1381" s="68" t="e">
        <f t="shared" si="286"/>
        <v>#DIV/0!</v>
      </c>
      <c r="Z1381" s="124"/>
      <c r="AA1381" s="284"/>
    </row>
    <row r="1382" spans="9:27">
      <c r="I1382" s="57" t="str">
        <f t="shared" si="283"/>
        <v>Federal CityAllApr-14</v>
      </c>
      <c r="J1382" s="76" t="str">
        <f t="shared" si="284"/>
        <v>Federal CityAll41730</v>
      </c>
      <c r="K1382" s="57" t="s">
        <v>359</v>
      </c>
      <c r="L1382" s="73">
        <v>41730</v>
      </c>
      <c r="M1382" s="124"/>
      <c r="N1382" s="124"/>
      <c r="O1382" s="68" t="e">
        <f t="shared" si="280"/>
        <v>#DIV/0!</v>
      </c>
      <c r="P1382" s="124"/>
      <c r="Q1382" s="124"/>
      <c r="R1382" s="68" t="e">
        <f t="shared" si="281"/>
        <v>#DIV/0!</v>
      </c>
      <c r="S1382" s="124"/>
      <c r="T1382" s="68" t="e">
        <f t="shared" si="285"/>
        <v>#DIV/0!</v>
      </c>
      <c r="U1382" s="124"/>
      <c r="V1382" s="284"/>
      <c r="W1382" s="124"/>
      <c r="X1382" s="124"/>
      <c r="Y1382" s="68" t="e">
        <f t="shared" si="286"/>
        <v>#DIV/0!</v>
      </c>
      <c r="Z1382" s="124"/>
      <c r="AA1382" s="284"/>
    </row>
    <row r="1383" spans="9:27">
      <c r="I1383" s="57" t="str">
        <f t="shared" si="283"/>
        <v>First Home CareAllApr-14</v>
      </c>
      <c r="J1383" s="76" t="str">
        <f t="shared" si="284"/>
        <v>First Home CareAll41730</v>
      </c>
      <c r="K1383" s="57" t="s">
        <v>323</v>
      </c>
      <c r="L1383" s="73">
        <v>41730</v>
      </c>
      <c r="M1383" s="124">
        <v>8</v>
      </c>
      <c r="N1383" s="124">
        <v>10</v>
      </c>
      <c r="O1383" s="68">
        <f t="shared" si="280"/>
        <v>0.8</v>
      </c>
      <c r="P1383" s="124">
        <v>53</v>
      </c>
      <c r="Q1383" s="124">
        <v>55</v>
      </c>
      <c r="R1383" s="68">
        <f t="shared" si="281"/>
        <v>0.96363636363636362</v>
      </c>
      <c r="S1383" s="124">
        <v>70</v>
      </c>
      <c r="T1383" s="68">
        <f t="shared" si="285"/>
        <v>0.7857142857142857</v>
      </c>
      <c r="U1383" s="124">
        <v>38</v>
      </c>
      <c r="V1383" s="284"/>
      <c r="W1383" s="124">
        <v>5</v>
      </c>
      <c r="X1383" s="124">
        <v>6</v>
      </c>
      <c r="Y1383" s="68">
        <f t="shared" si="286"/>
        <v>0.83333333333333337</v>
      </c>
      <c r="Z1383" s="124">
        <v>15</v>
      </c>
      <c r="AA1383" s="284">
        <v>1.1708333333333334</v>
      </c>
    </row>
    <row r="1384" spans="9:27">
      <c r="I1384" s="57" t="str">
        <f t="shared" si="283"/>
        <v>First Home CareFFTApr-14</v>
      </c>
      <c r="J1384" s="76" t="str">
        <f t="shared" si="284"/>
        <v>First Home CareFFT41730</v>
      </c>
      <c r="K1384" s="57" t="s">
        <v>325</v>
      </c>
      <c r="L1384" s="73">
        <v>41730</v>
      </c>
      <c r="M1384" s="124">
        <v>4</v>
      </c>
      <c r="N1384" s="124">
        <v>5</v>
      </c>
      <c r="O1384" s="68">
        <f t="shared" si="280"/>
        <v>0.8</v>
      </c>
      <c r="P1384" s="261">
        <v>29</v>
      </c>
      <c r="Q1384" s="124">
        <v>35</v>
      </c>
      <c r="R1384" s="68">
        <f t="shared" si="281"/>
        <v>0.82857142857142863</v>
      </c>
      <c r="S1384" s="124">
        <v>45</v>
      </c>
      <c r="T1384" s="68">
        <f t="shared" si="285"/>
        <v>0.77777777777777779</v>
      </c>
      <c r="U1384" s="124">
        <v>20</v>
      </c>
      <c r="V1384" s="284">
        <v>1.1000000000000001</v>
      </c>
      <c r="W1384" s="124">
        <v>5</v>
      </c>
      <c r="X1384" s="124">
        <v>6</v>
      </c>
      <c r="Y1384" s="68">
        <f t="shared" si="286"/>
        <v>0.83333333333333337</v>
      </c>
      <c r="Z1384" s="124">
        <v>9</v>
      </c>
      <c r="AA1384" s="284">
        <v>1.1000000000000001</v>
      </c>
    </row>
    <row r="1385" spans="9:27">
      <c r="I1385" s="57" t="str">
        <f t="shared" si="283"/>
        <v>First Home CareTF-CBTApr-14</v>
      </c>
      <c r="J1385" s="76" t="str">
        <f t="shared" si="284"/>
        <v>First Home CareTF-CBT41730</v>
      </c>
      <c r="K1385" s="57" t="s">
        <v>324</v>
      </c>
      <c r="L1385" s="73">
        <v>41730</v>
      </c>
      <c r="M1385" s="124">
        <v>4</v>
      </c>
      <c r="N1385" s="124">
        <v>5</v>
      </c>
      <c r="O1385" s="68">
        <f t="shared" si="280"/>
        <v>0.8</v>
      </c>
      <c r="P1385" s="124">
        <v>24</v>
      </c>
      <c r="Q1385" s="124">
        <v>20</v>
      </c>
      <c r="R1385" s="68">
        <f t="shared" si="281"/>
        <v>1.2</v>
      </c>
      <c r="S1385" s="124">
        <v>25</v>
      </c>
      <c r="T1385" s="68">
        <f t="shared" si="285"/>
        <v>0.8</v>
      </c>
      <c r="U1385" s="124">
        <v>18</v>
      </c>
      <c r="V1385" s="284"/>
      <c r="W1385" s="124">
        <v>0</v>
      </c>
      <c r="X1385" s="124">
        <v>0</v>
      </c>
      <c r="Y1385" s="68" t="e">
        <f t="shared" si="286"/>
        <v>#DIV/0!</v>
      </c>
      <c r="Z1385" s="124">
        <v>6</v>
      </c>
      <c r="AA1385" s="284">
        <v>0.875</v>
      </c>
    </row>
    <row r="1386" spans="9:27">
      <c r="I1386" s="57" t="str">
        <f t="shared" si="283"/>
        <v>First Home CareTIPApr-14</v>
      </c>
      <c r="J1386" s="76" t="str">
        <f t="shared" si="284"/>
        <v>First Home CareTIP41730</v>
      </c>
      <c r="K1386" s="57" t="s">
        <v>330</v>
      </c>
      <c r="L1386" s="73">
        <v>41730</v>
      </c>
      <c r="M1386" s="124"/>
      <c r="N1386" s="124"/>
      <c r="O1386" s="68"/>
      <c r="P1386" s="261"/>
      <c r="Q1386" s="124"/>
      <c r="R1386" s="68"/>
      <c r="S1386" s="124"/>
      <c r="T1386" s="68"/>
      <c r="U1386" s="124">
        <v>0</v>
      </c>
      <c r="V1386" s="284"/>
      <c r="W1386" s="124"/>
      <c r="X1386" s="124"/>
      <c r="Y1386" s="68"/>
      <c r="Z1386" s="124"/>
      <c r="AA1386" s="284"/>
    </row>
    <row r="1387" spans="9:27">
      <c r="I1387" s="57" t="str">
        <f t="shared" si="283"/>
        <v>FPSAllApr-14</v>
      </c>
      <c r="J1387" s="76" t="str">
        <f t="shared" si="284"/>
        <v>FPSAll41730</v>
      </c>
      <c r="K1387" s="57" t="s">
        <v>355</v>
      </c>
      <c r="L1387" s="73">
        <v>41730</v>
      </c>
      <c r="M1387" s="124"/>
      <c r="N1387" s="124"/>
      <c r="O1387" s="68" t="e">
        <f t="shared" ref="O1387:O1417" si="287">M1387/N1387</f>
        <v>#DIV/0!</v>
      </c>
      <c r="P1387" s="124"/>
      <c r="Q1387" s="124"/>
      <c r="R1387" s="68" t="e">
        <f t="shared" ref="R1387:R1417" si="288">P1387/Q1387</f>
        <v>#DIV/0!</v>
      </c>
      <c r="S1387" s="124"/>
      <c r="T1387" s="68" t="e">
        <f t="shared" ref="T1387:T1417" si="289">Q1387/S1387</f>
        <v>#DIV/0!</v>
      </c>
      <c r="U1387" s="124"/>
      <c r="V1387" s="284"/>
      <c r="W1387" s="124"/>
      <c r="X1387" s="124"/>
      <c r="Y1387" s="68" t="e">
        <f t="shared" ref="Y1387:Y1414" si="290">W1387/X1387</f>
        <v>#DIV/0!</v>
      </c>
      <c r="Z1387" s="124"/>
      <c r="AA1387" s="284"/>
    </row>
    <row r="1388" spans="9:27">
      <c r="I1388" s="57" t="str">
        <f t="shared" si="283"/>
        <v>FPSTIPApr-14</v>
      </c>
      <c r="J1388" s="76" t="str">
        <f t="shared" si="284"/>
        <v>FPSTIP41730</v>
      </c>
      <c r="K1388" s="57" t="s">
        <v>356</v>
      </c>
      <c r="L1388" s="73">
        <v>41730</v>
      </c>
      <c r="M1388" s="124"/>
      <c r="N1388" s="124"/>
      <c r="O1388" s="68" t="e">
        <f t="shared" si="287"/>
        <v>#DIV/0!</v>
      </c>
      <c r="P1388" s="124"/>
      <c r="Q1388" s="124"/>
      <c r="R1388" s="68" t="e">
        <f t="shared" si="288"/>
        <v>#DIV/0!</v>
      </c>
      <c r="S1388" s="124"/>
      <c r="T1388" s="68" t="e">
        <f t="shared" si="289"/>
        <v>#DIV/0!</v>
      </c>
      <c r="U1388" s="124"/>
      <c r="V1388" s="284"/>
      <c r="W1388" s="124"/>
      <c r="X1388" s="124"/>
      <c r="Y1388" s="68" t="e">
        <f t="shared" si="290"/>
        <v>#DIV/0!</v>
      </c>
      <c r="Z1388" s="124"/>
      <c r="AA1388" s="284"/>
    </row>
    <row r="1389" spans="9:27">
      <c r="I1389" s="57" t="str">
        <f t="shared" si="283"/>
        <v>HillcrestA-CRAApr-14</v>
      </c>
      <c r="J1389" s="76" t="str">
        <f t="shared" si="284"/>
        <v>HillcrestA-CRA41730</v>
      </c>
      <c r="K1389" s="57" t="s">
        <v>336</v>
      </c>
      <c r="L1389" s="73">
        <v>41730</v>
      </c>
      <c r="M1389" s="124"/>
      <c r="N1389" s="124"/>
      <c r="O1389" s="68" t="e">
        <f t="shared" si="287"/>
        <v>#DIV/0!</v>
      </c>
      <c r="P1389" s="124"/>
      <c r="Q1389" s="124"/>
      <c r="R1389" s="68" t="e">
        <f t="shared" si="288"/>
        <v>#DIV/0!</v>
      </c>
      <c r="S1389" s="124"/>
      <c r="T1389" s="68" t="e">
        <f t="shared" si="289"/>
        <v>#DIV/0!</v>
      </c>
      <c r="U1389" s="124">
        <v>0</v>
      </c>
      <c r="V1389" s="284"/>
      <c r="W1389" s="124"/>
      <c r="X1389" s="124"/>
      <c r="Y1389" s="68" t="e">
        <f t="shared" si="290"/>
        <v>#DIV/0!</v>
      </c>
      <c r="Z1389" s="124"/>
      <c r="AA1389" s="284"/>
    </row>
    <row r="1390" spans="9:27">
      <c r="I1390" s="57" t="str">
        <f t="shared" si="283"/>
        <v>HillcrestAllApr-14</v>
      </c>
      <c r="J1390" s="76" t="str">
        <f t="shared" si="284"/>
        <v>HillcrestAll41730</v>
      </c>
      <c r="K1390" s="57" t="s">
        <v>331</v>
      </c>
      <c r="L1390" s="73">
        <v>41730</v>
      </c>
      <c r="M1390" s="124">
        <v>7</v>
      </c>
      <c r="N1390" s="124">
        <v>10</v>
      </c>
      <c r="O1390" s="68">
        <f t="shared" si="287"/>
        <v>0.7</v>
      </c>
      <c r="P1390" s="124">
        <v>15</v>
      </c>
      <c r="Q1390" s="124">
        <v>45</v>
      </c>
      <c r="R1390" s="68">
        <f t="shared" si="288"/>
        <v>0.33333333333333331</v>
      </c>
      <c r="S1390" s="124">
        <v>60</v>
      </c>
      <c r="T1390" s="68">
        <f t="shared" si="289"/>
        <v>0.75</v>
      </c>
      <c r="U1390" s="124">
        <v>12</v>
      </c>
      <c r="V1390" s="284"/>
      <c r="W1390" s="124">
        <v>5</v>
      </c>
      <c r="X1390" s="124">
        <v>5</v>
      </c>
      <c r="Y1390" s="68">
        <f t="shared" si="290"/>
        <v>1</v>
      </c>
      <c r="Z1390" s="124">
        <v>3</v>
      </c>
      <c r="AA1390" s="284">
        <v>1.2619047619047616</v>
      </c>
    </row>
    <row r="1391" spans="9:27">
      <c r="I1391" s="57" t="str">
        <f t="shared" si="283"/>
        <v>HillcrestCPP-FVApr-14</v>
      </c>
      <c r="J1391" s="76" t="str">
        <f t="shared" si="284"/>
        <v>HillcrestCPP-FV41730</v>
      </c>
      <c r="K1391" s="57" t="s">
        <v>334</v>
      </c>
      <c r="L1391" s="73">
        <v>41730</v>
      </c>
      <c r="M1391" s="124"/>
      <c r="N1391" s="124"/>
      <c r="O1391" s="68" t="e">
        <f t="shared" si="287"/>
        <v>#DIV/0!</v>
      </c>
      <c r="P1391" s="124"/>
      <c r="Q1391" s="124"/>
      <c r="R1391" s="68" t="e">
        <f t="shared" si="288"/>
        <v>#DIV/0!</v>
      </c>
      <c r="S1391" s="124"/>
      <c r="T1391" s="68" t="e">
        <f t="shared" si="289"/>
        <v>#DIV/0!</v>
      </c>
      <c r="U1391" s="124"/>
      <c r="V1391" s="284"/>
      <c r="W1391" s="124"/>
      <c r="X1391" s="124"/>
      <c r="Y1391" s="68" t="e">
        <f t="shared" si="290"/>
        <v>#DIV/0!</v>
      </c>
      <c r="Z1391" s="124"/>
      <c r="AA1391" s="284"/>
    </row>
    <row r="1392" spans="9:27">
      <c r="I1392" s="57" t="str">
        <f t="shared" si="283"/>
        <v>HillcrestFFTApr-14</v>
      </c>
      <c r="J1392" s="76" t="str">
        <f t="shared" si="284"/>
        <v>HillcrestFFT41730</v>
      </c>
      <c r="K1392" s="57" t="s">
        <v>335</v>
      </c>
      <c r="L1392" s="73">
        <v>41730</v>
      </c>
      <c r="M1392" s="124">
        <v>5</v>
      </c>
      <c r="N1392" s="124">
        <v>5</v>
      </c>
      <c r="O1392" s="68">
        <f t="shared" si="287"/>
        <v>1</v>
      </c>
      <c r="P1392" s="124">
        <v>13</v>
      </c>
      <c r="Q1392" s="124">
        <v>35</v>
      </c>
      <c r="R1392" s="68">
        <f t="shared" si="288"/>
        <v>0.37142857142857144</v>
      </c>
      <c r="S1392" s="124">
        <v>35</v>
      </c>
      <c r="T1392" s="68">
        <f t="shared" si="289"/>
        <v>1</v>
      </c>
      <c r="U1392" s="124">
        <v>10</v>
      </c>
      <c r="V1392" s="284">
        <v>1.175</v>
      </c>
      <c r="W1392" s="124">
        <v>5</v>
      </c>
      <c r="X1392" s="124">
        <v>5</v>
      </c>
      <c r="Y1392" s="68">
        <f t="shared" si="290"/>
        <v>1</v>
      </c>
      <c r="Z1392" s="124">
        <v>3</v>
      </c>
      <c r="AA1392" s="284">
        <v>1.175</v>
      </c>
    </row>
    <row r="1393" spans="9:27">
      <c r="I1393" s="57" t="str">
        <f t="shared" si="283"/>
        <v>HillcrestTF-CBTApr-14</v>
      </c>
      <c r="J1393" s="76" t="str">
        <f t="shared" si="284"/>
        <v>HillcrestTF-CBT41730</v>
      </c>
      <c r="K1393" s="57" t="s">
        <v>332</v>
      </c>
      <c r="L1393" s="73">
        <v>41730</v>
      </c>
      <c r="M1393" s="124">
        <v>2</v>
      </c>
      <c r="N1393" s="124">
        <v>5</v>
      </c>
      <c r="O1393" s="68">
        <f t="shared" si="287"/>
        <v>0.4</v>
      </c>
      <c r="P1393" s="124">
        <v>2</v>
      </c>
      <c r="Q1393" s="124">
        <v>10</v>
      </c>
      <c r="R1393" s="68">
        <f t="shared" si="288"/>
        <v>0.2</v>
      </c>
      <c r="S1393" s="124">
        <v>25</v>
      </c>
      <c r="T1393" s="68">
        <f t="shared" si="289"/>
        <v>0.4</v>
      </c>
      <c r="U1393" s="124">
        <v>2</v>
      </c>
      <c r="V1393" s="284"/>
      <c r="W1393" s="124">
        <v>0</v>
      </c>
      <c r="X1393" s="124">
        <v>0</v>
      </c>
      <c r="Y1393" s="68" t="e">
        <f t="shared" si="290"/>
        <v>#DIV/0!</v>
      </c>
      <c r="Z1393" s="124">
        <v>0</v>
      </c>
      <c r="AA1393" s="284">
        <v>0.5</v>
      </c>
    </row>
    <row r="1394" spans="9:27">
      <c r="I1394" s="57" t="str">
        <f t="shared" si="283"/>
        <v>LAYCA-CRAApr-14</v>
      </c>
      <c r="J1394" s="76" t="str">
        <f t="shared" si="284"/>
        <v>LAYCA-CRA41730</v>
      </c>
      <c r="K1394" s="57" t="s">
        <v>339</v>
      </c>
      <c r="L1394" s="73">
        <v>41730</v>
      </c>
      <c r="M1394" s="124"/>
      <c r="N1394" s="124"/>
      <c r="O1394" s="68" t="e">
        <f t="shared" si="287"/>
        <v>#DIV/0!</v>
      </c>
      <c r="P1394" s="124"/>
      <c r="Q1394" s="124"/>
      <c r="R1394" s="68" t="e">
        <f t="shared" si="288"/>
        <v>#DIV/0!</v>
      </c>
      <c r="S1394" s="124"/>
      <c r="T1394" s="68" t="e">
        <f t="shared" si="289"/>
        <v>#DIV/0!</v>
      </c>
      <c r="U1394" s="124"/>
      <c r="V1394" s="284"/>
      <c r="W1394" s="124"/>
      <c r="X1394" s="124"/>
      <c r="Y1394" s="68" t="e">
        <f t="shared" si="290"/>
        <v>#DIV/0!</v>
      </c>
      <c r="Z1394" s="124"/>
      <c r="AA1394" s="284"/>
    </row>
    <row r="1395" spans="9:27">
      <c r="I1395" s="57" t="str">
        <f t="shared" si="283"/>
        <v>LAYCAllApr-14</v>
      </c>
      <c r="J1395" s="76" t="str">
        <f t="shared" si="284"/>
        <v>LAYCAll41730</v>
      </c>
      <c r="K1395" s="57" t="s">
        <v>337</v>
      </c>
      <c r="L1395" s="73">
        <v>41730</v>
      </c>
      <c r="M1395" s="124">
        <v>0</v>
      </c>
      <c r="N1395" s="124">
        <v>0</v>
      </c>
      <c r="O1395" s="68" t="e">
        <f t="shared" si="287"/>
        <v>#DIV/0!</v>
      </c>
      <c r="P1395" s="124">
        <v>0</v>
      </c>
      <c r="Q1395" s="124">
        <v>0</v>
      </c>
      <c r="R1395" s="68" t="e">
        <f t="shared" si="288"/>
        <v>#DIV/0!</v>
      </c>
      <c r="S1395" s="124">
        <v>0</v>
      </c>
      <c r="T1395" s="68" t="e">
        <f t="shared" si="289"/>
        <v>#DIV/0!</v>
      </c>
      <c r="U1395" s="124">
        <v>0</v>
      </c>
      <c r="V1395" s="284"/>
      <c r="W1395" s="124">
        <v>0</v>
      </c>
      <c r="X1395" s="124">
        <v>0</v>
      </c>
      <c r="Y1395" s="68" t="e">
        <f t="shared" si="290"/>
        <v>#DIV/0!</v>
      </c>
      <c r="Z1395" s="124">
        <v>0</v>
      </c>
      <c r="AA1395" s="284"/>
    </row>
    <row r="1396" spans="9:27">
      <c r="I1396" s="57" t="str">
        <f t="shared" si="283"/>
        <v>LAYCCPPApr-14</v>
      </c>
      <c r="J1396" s="76" t="str">
        <f t="shared" si="284"/>
        <v>LAYCCPP41730</v>
      </c>
      <c r="K1396" s="57" t="s">
        <v>338</v>
      </c>
      <c r="L1396" s="73">
        <v>41730</v>
      </c>
      <c r="M1396" s="124"/>
      <c r="N1396" s="124"/>
      <c r="O1396" s="68" t="e">
        <f t="shared" si="287"/>
        <v>#DIV/0!</v>
      </c>
      <c r="P1396" s="124"/>
      <c r="Q1396" s="124"/>
      <c r="R1396" s="68" t="e">
        <f t="shared" si="288"/>
        <v>#DIV/0!</v>
      </c>
      <c r="S1396" s="124"/>
      <c r="T1396" s="68" t="e">
        <f t="shared" si="289"/>
        <v>#DIV/0!</v>
      </c>
      <c r="U1396" s="124"/>
      <c r="V1396" s="284"/>
      <c r="W1396" s="124"/>
      <c r="X1396" s="124"/>
      <c r="Y1396" s="68" t="e">
        <f t="shared" si="290"/>
        <v>#DIV/0!</v>
      </c>
      <c r="Z1396" s="124"/>
      <c r="AA1396" s="284"/>
    </row>
    <row r="1397" spans="9:27">
      <c r="I1397" s="57" t="str">
        <f t="shared" si="283"/>
        <v>LESAllApr-14</v>
      </c>
      <c r="J1397" s="76" t="str">
        <f t="shared" si="284"/>
        <v>LESAll41730</v>
      </c>
      <c r="K1397" s="57" t="s">
        <v>357</v>
      </c>
      <c r="L1397" s="73">
        <v>41730</v>
      </c>
      <c r="M1397" s="124"/>
      <c r="N1397" s="124"/>
      <c r="O1397" s="68" t="e">
        <f t="shared" si="287"/>
        <v>#DIV/0!</v>
      </c>
      <c r="P1397" s="124"/>
      <c r="Q1397" s="124"/>
      <c r="R1397" s="68" t="e">
        <f t="shared" si="288"/>
        <v>#DIV/0!</v>
      </c>
      <c r="S1397" s="124"/>
      <c r="T1397" s="68" t="e">
        <f t="shared" si="289"/>
        <v>#DIV/0!</v>
      </c>
      <c r="U1397" s="124"/>
      <c r="V1397" s="284"/>
      <c r="W1397" s="124"/>
      <c r="X1397" s="124"/>
      <c r="Y1397" s="68" t="e">
        <f t="shared" si="290"/>
        <v>#DIV/0!</v>
      </c>
      <c r="Z1397" s="124"/>
      <c r="AA1397" s="284"/>
    </row>
    <row r="1398" spans="9:27">
      <c r="I1398" s="57" t="str">
        <f t="shared" si="283"/>
        <v>LESTIPApr-14</v>
      </c>
      <c r="J1398" s="76" t="str">
        <f t="shared" si="284"/>
        <v>LESTIP41730</v>
      </c>
      <c r="K1398" s="57" t="s">
        <v>358</v>
      </c>
      <c r="L1398" s="73">
        <v>41730</v>
      </c>
      <c r="M1398" s="124"/>
      <c r="N1398" s="124"/>
      <c r="O1398" s="68" t="e">
        <f t="shared" si="287"/>
        <v>#DIV/0!</v>
      </c>
      <c r="P1398" s="124"/>
      <c r="Q1398" s="124"/>
      <c r="R1398" s="68" t="e">
        <f t="shared" si="288"/>
        <v>#DIV/0!</v>
      </c>
      <c r="S1398" s="124"/>
      <c r="T1398" s="68" t="e">
        <f t="shared" si="289"/>
        <v>#DIV/0!</v>
      </c>
      <c r="U1398" s="124"/>
      <c r="V1398" s="284"/>
      <c r="W1398" s="124"/>
      <c r="X1398" s="124"/>
      <c r="Y1398" s="68" t="e">
        <f t="shared" si="290"/>
        <v>#DIV/0!</v>
      </c>
      <c r="Z1398" s="124"/>
      <c r="AA1398" s="284"/>
    </row>
    <row r="1399" spans="9:27">
      <c r="I1399" s="57" t="str">
        <f t="shared" si="283"/>
        <v>Marys CenterAllApr-14</v>
      </c>
      <c r="J1399" s="76" t="str">
        <f t="shared" si="284"/>
        <v>Marys CenterAll41730</v>
      </c>
      <c r="K1399" s="57" t="s">
        <v>341</v>
      </c>
      <c r="L1399" s="73">
        <v>41730</v>
      </c>
      <c r="M1399" s="124">
        <v>2</v>
      </c>
      <c r="N1399" s="124">
        <v>2</v>
      </c>
      <c r="O1399" s="68">
        <f t="shared" si="287"/>
        <v>1</v>
      </c>
      <c r="P1399" s="124">
        <v>13</v>
      </c>
      <c r="Q1399" s="124">
        <v>10</v>
      </c>
      <c r="R1399" s="68">
        <f t="shared" si="288"/>
        <v>1.3</v>
      </c>
      <c r="S1399" s="124">
        <v>10</v>
      </c>
      <c r="T1399" s="68">
        <f t="shared" si="289"/>
        <v>1</v>
      </c>
      <c r="U1399" s="124">
        <v>10</v>
      </c>
      <c r="V1399" s="284"/>
      <c r="W1399" s="124">
        <v>1</v>
      </c>
      <c r="X1399" s="124">
        <v>1</v>
      </c>
      <c r="Y1399" s="68">
        <f t="shared" si="290"/>
        <v>1</v>
      </c>
      <c r="Z1399" s="124">
        <v>3</v>
      </c>
      <c r="AA1399" s="284"/>
    </row>
    <row r="1400" spans="9:27">
      <c r="I1400" s="57" t="str">
        <f t="shared" si="283"/>
        <v>Marys CenterPCITApr-14</v>
      </c>
      <c r="J1400" s="76" t="str">
        <f t="shared" si="284"/>
        <v>Marys CenterPCIT41730</v>
      </c>
      <c r="K1400" s="57" t="s">
        <v>340</v>
      </c>
      <c r="L1400" s="73">
        <v>41730</v>
      </c>
      <c r="M1400" s="124">
        <v>2</v>
      </c>
      <c r="N1400" s="124">
        <v>2</v>
      </c>
      <c r="O1400" s="68">
        <f t="shared" si="287"/>
        <v>1</v>
      </c>
      <c r="P1400" s="124">
        <v>13</v>
      </c>
      <c r="Q1400" s="124">
        <v>10</v>
      </c>
      <c r="R1400" s="68">
        <f t="shared" si="288"/>
        <v>1.3</v>
      </c>
      <c r="S1400" s="124">
        <v>10</v>
      </c>
      <c r="T1400" s="68">
        <f t="shared" si="289"/>
        <v>1</v>
      </c>
      <c r="U1400" s="124">
        <v>10</v>
      </c>
      <c r="V1400" s="284"/>
      <c r="W1400" s="124">
        <v>1</v>
      </c>
      <c r="X1400" s="124">
        <v>1</v>
      </c>
      <c r="Y1400" s="68">
        <f t="shared" si="290"/>
        <v>1</v>
      </c>
      <c r="Z1400" s="124">
        <v>3</v>
      </c>
      <c r="AA1400" s="284"/>
    </row>
    <row r="1401" spans="9:27">
      <c r="I1401" s="57" t="str">
        <f t="shared" si="283"/>
        <v>MBI HSAllApr-14</v>
      </c>
      <c r="J1401" s="76" t="str">
        <f t="shared" si="284"/>
        <v>MBI HSAll41730</v>
      </c>
      <c r="K1401" s="57" t="s">
        <v>364</v>
      </c>
      <c r="L1401" s="73">
        <v>41730</v>
      </c>
      <c r="M1401" s="124"/>
      <c r="N1401" s="124"/>
      <c r="O1401" s="68" t="e">
        <f t="shared" si="287"/>
        <v>#DIV/0!</v>
      </c>
      <c r="P1401" s="124"/>
      <c r="Q1401" s="124"/>
      <c r="R1401" s="68" t="e">
        <f t="shared" si="288"/>
        <v>#DIV/0!</v>
      </c>
      <c r="S1401" s="124"/>
      <c r="T1401" s="68" t="e">
        <f t="shared" si="289"/>
        <v>#DIV/0!</v>
      </c>
      <c r="U1401" s="124"/>
      <c r="V1401" s="284"/>
      <c r="W1401" s="124"/>
      <c r="X1401" s="124"/>
      <c r="Y1401" s="68" t="e">
        <f t="shared" si="290"/>
        <v>#DIV/0!</v>
      </c>
      <c r="Z1401" s="124"/>
      <c r="AA1401" s="284"/>
    </row>
    <row r="1402" spans="9:27">
      <c r="I1402" s="57" t="str">
        <f t="shared" si="283"/>
        <v>MBI HSTIPApr-14</v>
      </c>
      <c r="J1402" s="76" t="str">
        <f t="shared" si="284"/>
        <v>MBI HSTIP41730</v>
      </c>
      <c r="K1402" s="57" t="s">
        <v>363</v>
      </c>
      <c r="L1402" s="73">
        <v>41730</v>
      </c>
      <c r="M1402" s="124"/>
      <c r="N1402" s="124"/>
      <c r="O1402" s="68" t="e">
        <f t="shared" si="287"/>
        <v>#DIV/0!</v>
      </c>
      <c r="P1402" s="124"/>
      <c r="Q1402" s="124"/>
      <c r="R1402" s="68" t="e">
        <f t="shared" si="288"/>
        <v>#DIV/0!</v>
      </c>
      <c r="S1402" s="124"/>
      <c r="T1402" s="68" t="e">
        <f t="shared" si="289"/>
        <v>#DIV/0!</v>
      </c>
      <c r="U1402" s="124"/>
      <c r="V1402" s="284"/>
      <c r="W1402" s="124"/>
      <c r="X1402" s="124"/>
      <c r="Y1402" s="68" t="e">
        <f t="shared" si="290"/>
        <v>#DIV/0!</v>
      </c>
      <c r="Z1402" s="124"/>
      <c r="AA1402" s="284"/>
    </row>
    <row r="1403" spans="9:27">
      <c r="I1403" s="57" t="str">
        <f t="shared" si="283"/>
        <v>MD Family ResourcesAllApr-14</v>
      </c>
      <c r="J1403" s="76" t="str">
        <f t="shared" si="284"/>
        <v>MD Family ResourcesAll41730</v>
      </c>
      <c r="K1403" s="57" t="s">
        <v>510</v>
      </c>
      <c r="L1403" s="73">
        <v>41730</v>
      </c>
      <c r="M1403" s="124">
        <v>5</v>
      </c>
      <c r="N1403" s="124">
        <v>5</v>
      </c>
      <c r="O1403" s="68">
        <f t="shared" si="287"/>
        <v>1</v>
      </c>
      <c r="P1403" s="124">
        <v>18</v>
      </c>
      <c r="Q1403" s="124">
        <v>25</v>
      </c>
      <c r="R1403" s="68">
        <f t="shared" si="288"/>
        <v>0.72</v>
      </c>
      <c r="S1403" s="124">
        <v>25</v>
      </c>
      <c r="T1403" s="68">
        <f t="shared" si="289"/>
        <v>1</v>
      </c>
      <c r="U1403" s="124">
        <v>16</v>
      </c>
      <c r="V1403" s="284"/>
      <c r="W1403" s="124">
        <v>0</v>
      </c>
      <c r="X1403" s="124">
        <v>0</v>
      </c>
      <c r="Y1403" s="68" t="e">
        <f t="shared" si="290"/>
        <v>#DIV/0!</v>
      </c>
      <c r="Z1403" s="124">
        <v>2</v>
      </c>
      <c r="AA1403" s="284">
        <v>0.38461538461538464</v>
      </c>
    </row>
    <row r="1404" spans="9:27">
      <c r="I1404" s="57" t="str">
        <f t="shared" si="283"/>
        <v>MD Family ResourcesTF-CBTApr-14</v>
      </c>
      <c r="J1404" s="76" t="str">
        <f t="shared" si="284"/>
        <v>MD Family ResourcesTF-CBT41730</v>
      </c>
      <c r="K1404" s="57" t="s">
        <v>509</v>
      </c>
      <c r="L1404" s="73">
        <v>41730</v>
      </c>
      <c r="M1404" s="124">
        <v>5</v>
      </c>
      <c r="N1404" s="124">
        <v>5</v>
      </c>
      <c r="O1404" s="68">
        <f t="shared" si="287"/>
        <v>1</v>
      </c>
      <c r="P1404" s="124">
        <v>18</v>
      </c>
      <c r="Q1404" s="124">
        <v>25</v>
      </c>
      <c r="R1404" s="68">
        <f t="shared" si="288"/>
        <v>0.72</v>
      </c>
      <c r="S1404" s="124">
        <v>25</v>
      </c>
      <c r="T1404" s="68">
        <f t="shared" si="289"/>
        <v>1</v>
      </c>
      <c r="U1404" s="124">
        <v>16</v>
      </c>
      <c r="V1404" s="284"/>
      <c r="W1404" s="124">
        <v>0</v>
      </c>
      <c r="X1404" s="124">
        <v>0</v>
      </c>
      <c r="Y1404" s="68" t="e">
        <f t="shared" si="290"/>
        <v>#DIV/0!</v>
      </c>
      <c r="Z1404" s="124">
        <v>2</v>
      </c>
      <c r="AA1404" s="284">
        <v>0.38461538461538464</v>
      </c>
    </row>
    <row r="1405" spans="9:27">
      <c r="I1405" s="57" t="str">
        <f t="shared" si="283"/>
        <v>PASSAllApr-14</v>
      </c>
      <c r="J1405" s="76" t="str">
        <f t="shared" si="284"/>
        <v>PASSAll41730</v>
      </c>
      <c r="K1405" s="57" t="s">
        <v>342</v>
      </c>
      <c r="L1405" s="73">
        <v>41730</v>
      </c>
      <c r="M1405" s="124">
        <v>4</v>
      </c>
      <c r="N1405" s="124">
        <v>4</v>
      </c>
      <c r="O1405" s="68">
        <f t="shared" si="287"/>
        <v>1</v>
      </c>
      <c r="P1405" s="261">
        <v>22</v>
      </c>
      <c r="Q1405" s="124">
        <v>29</v>
      </c>
      <c r="R1405" s="68">
        <f t="shared" si="288"/>
        <v>0.75862068965517238</v>
      </c>
      <c r="S1405" s="124">
        <v>29</v>
      </c>
      <c r="T1405" s="68">
        <f t="shared" si="289"/>
        <v>1</v>
      </c>
      <c r="U1405" s="124">
        <v>16</v>
      </c>
      <c r="V1405" s="284"/>
      <c r="W1405" s="124">
        <v>3</v>
      </c>
      <c r="X1405" s="124">
        <v>3</v>
      </c>
      <c r="Y1405" s="68">
        <f t="shared" si="290"/>
        <v>1</v>
      </c>
      <c r="Z1405" s="124">
        <v>6</v>
      </c>
      <c r="AA1405" s="284">
        <v>1.1666666666666667</v>
      </c>
    </row>
    <row r="1406" spans="9:27">
      <c r="I1406" s="57" t="str">
        <f t="shared" si="283"/>
        <v>PASSFFTApr-14</v>
      </c>
      <c r="J1406" s="76" t="str">
        <f t="shared" si="284"/>
        <v>PASSFFT41730</v>
      </c>
      <c r="K1406" s="57" t="s">
        <v>343</v>
      </c>
      <c r="L1406" s="73">
        <v>41730</v>
      </c>
      <c r="M1406" s="124">
        <v>4</v>
      </c>
      <c r="N1406" s="124">
        <v>4</v>
      </c>
      <c r="O1406" s="68">
        <f t="shared" si="287"/>
        <v>1</v>
      </c>
      <c r="P1406" s="261">
        <v>22</v>
      </c>
      <c r="Q1406" s="124">
        <v>29</v>
      </c>
      <c r="R1406" s="68">
        <f t="shared" si="288"/>
        <v>0.75862068965517238</v>
      </c>
      <c r="S1406" s="124">
        <v>29</v>
      </c>
      <c r="T1406" s="68">
        <f t="shared" si="289"/>
        <v>1</v>
      </c>
      <c r="U1406" s="124">
        <v>16</v>
      </c>
      <c r="V1406" s="284">
        <v>0.875</v>
      </c>
      <c r="W1406" s="124">
        <v>3</v>
      </c>
      <c r="X1406" s="124">
        <v>3</v>
      </c>
      <c r="Y1406" s="68">
        <f t="shared" si="290"/>
        <v>1</v>
      </c>
      <c r="Z1406" s="124">
        <v>6</v>
      </c>
      <c r="AA1406" s="284">
        <v>0.875</v>
      </c>
    </row>
    <row r="1407" spans="9:27">
      <c r="I1407" s="57" t="str">
        <f t="shared" si="283"/>
        <v>PASSTIPApr-14</v>
      </c>
      <c r="J1407" s="76" t="str">
        <f t="shared" si="284"/>
        <v>PASSTIP41730</v>
      </c>
      <c r="K1407" s="57" t="s">
        <v>344</v>
      </c>
      <c r="L1407" s="73">
        <v>41730</v>
      </c>
      <c r="M1407" s="124"/>
      <c r="N1407" s="124"/>
      <c r="O1407" s="68" t="e">
        <f t="shared" si="287"/>
        <v>#DIV/0!</v>
      </c>
      <c r="P1407" s="261"/>
      <c r="Q1407" s="124"/>
      <c r="R1407" s="68" t="e">
        <f t="shared" si="288"/>
        <v>#DIV/0!</v>
      </c>
      <c r="S1407" s="124"/>
      <c r="T1407" s="68" t="e">
        <f t="shared" si="289"/>
        <v>#DIV/0!</v>
      </c>
      <c r="U1407" s="124"/>
      <c r="V1407" s="284"/>
      <c r="W1407" s="124"/>
      <c r="X1407" s="124"/>
      <c r="Y1407" s="68" t="e">
        <f t="shared" si="290"/>
        <v>#DIV/0!</v>
      </c>
      <c r="Z1407" s="124"/>
      <c r="AA1407" s="284"/>
    </row>
    <row r="1408" spans="9:27">
      <c r="I1408" s="57" t="str">
        <f t="shared" si="283"/>
        <v>PIECEAllApr-14</v>
      </c>
      <c r="J1408" s="76" t="str">
        <f t="shared" si="284"/>
        <v>PIECEAll41730</v>
      </c>
      <c r="K1408" s="57" t="s">
        <v>345</v>
      </c>
      <c r="L1408" s="73">
        <v>41730</v>
      </c>
      <c r="M1408" s="124">
        <v>11</v>
      </c>
      <c r="N1408" s="124">
        <v>11</v>
      </c>
      <c r="O1408" s="68">
        <f t="shared" si="287"/>
        <v>1</v>
      </c>
      <c r="P1408" s="124">
        <v>18</v>
      </c>
      <c r="Q1408" s="124">
        <v>52</v>
      </c>
      <c r="R1408" s="68">
        <f t="shared" si="288"/>
        <v>0.34615384615384615</v>
      </c>
      <c r="S1408" s="124">
        <v>52</v>
      </c>
      <c r="T1408" s="68">
        <f t="shared" si="289"/>
        <v>1</v>
      </c>
      <c r="U1408" s="124">
        <v>16</v>
      </c>
      <c r="V1408" s="284"/>
      <c r="W1408" s="124">
        <v>0</v>
      </c>
      <c r="X1408" s="124">
        <v>2</v>
      </c>
      <c r="Y1408" s="68">
        <f t="shared" si="290"/>
        <v>0</v>
      </c>
      <c r="Z1408" s="124">
        <v>2</v>
      </c>
      <c r="AA1408" s="284">
        <v>0</v>
      </c>
    </row>
    <row r="1409" spans="9:27">
      <c r="I1409" s="57" t="str">
        <f t="shared" si="283"/>
        <v>PIECECPP-FVApr-14</v>
      </c>
      <c r="J1409" s="76" t="str">
        <f t="shared" si="284"/>
        <v>PIECECPP-FV41730</v>
      </c>
      <c r="K1409" s="57" t="s">
        <v>346</v>
      </c>
      <c r="L1409" s="73">
        <v>41730</v>
      </c>
      <c r="M1409" s="124">
        <v>6</v>
      </c>
      <c r="N1409" s="124">
        <v>6</v>
      </c>
      <c r="O1409" s="68">
        <f t="shared" si="287"/>
        <v>1</v>
      </c>
      <c r="P1409" s="124"/>
      <c r="Q1409" s="124">
        <v>27</v>
      </c>
      <c r="R1409" s="68">
        <f t="shared" si="288"/>
        <v>0</v>
      </c>
      <c r="S1409" s="124">
        <v>27</v>
      </c>
      <c r="T1409" s="68">
        <f t="shared" si="289"/>
        <v>1</v>
      </c>
      <c r="U1409" s="124"/>
      <c r="V1409" s="284"/>
      <c r="W1409" s="124"/>
      <c r="X1409" s="124"/>
      <c r="Y1409" s="68" t="e">
        <f t="shared" si="290"/>
        <v>#DIV/0!</v>
      </c>
      <c r="Z1409" s="124"/>
      <c r="AA1409" s="284"/>
    </row>
    <row r="1410" spans="9:27">
      <c r="I1410" s="57" t="str">
        <f t="shared" si="283"/>
        <v>PIECEPCITApr-14</v>
      </c>
      <c r="J1410" s="76" t="str">
        <f t="shared" si="284"/>
        <v>PIECEPCIT41730</v>
      </c>
      <c r="K1410" s="57" t="s">
        <v>347</v>
      </c>
      <c r="L1410" s="73">
        <v>41730</v>
      </c>
      <c r="M1410" s="124">
        <v>5</v>
      </c>
      <c r="N1410" s="124">
        <v>5</v>
      </c>
      <c r="O1410" s="68">
        <f t="shared" si="287"/>
        <v>1</v>
      </c>
      <c r="P1410" s="124">
        <v>18</v>
      </c>
      <c r="Q1410" s="124">
        <v>25</v>
      </c>
      <c r="R1410" s="68">
        <f t="shared" si="288"/>
        <v>0.72</v>
      </c>
      <c r="S1410" s="124">
        <v>25</v>
      </c>
      <c r="T1410" s="68">
        <f t="shared" si="289"/>
        <v>1</v>
      </c>
      <c r="U1410" s="124">
        <v>16</v>
      </c>
      <c r="V1410" s="284"/>
      <c r="W1410" s="124">
        <v>0</v>
      </c>
      <c r="X1410" s="124">
        <v>2</v>
      </c>
      <c r="Y1410" s="68">
        <f t="shared" si="290"/>
        <v>0</v>
      </c>
      <c r="Z1410" s="124">
        <v>2</v>
      </c>
      <c r="AA1410" s="284"/>
    </row>
    <row r="1411" spans="9:27">
      <c r="I1411" s="57" t="str">
        <f t="shared" si="283"/>
        <v>RiversideA-CRAApr-14</v>
      </c>
      <c r="J1411" s="76" t="str">
        <f t="shared" si="284"/>
        <v>RiversideA-CRA41730</v>
      </c>
      <c r="K1411" s="57" t="s">
        <v>361</v>
      </c>
      <c r="L1411" s="73">
        <v>41730</v>
      </c>
      <c r="M1411" s="124"/>
      <c r="N1411" s="124"/>
      <c r="O1411" s="68" t="e">
        <f t="shared" si="287"/>
        <v>#DIV/0!</v>
      </c>
      <c r="P1411" s="124"/>
      <c r="Q1411" s="124"/>
      <c r="R1411" s="68" t="e">
        <f t="shared" si="288"/>
        <v>#DIV/0!</v>
      </c>
      <c r="S1411" s="124"/>
      <c r="T1411" s="68" t="e">
        <f t="shared" si="289"/>
        <v>#DIV/0!</v>
      </c>
      <c r="U1411" s="124"/>
      <c r="V1411" s="284"/>
      <c r="W1411" s="124"/>
      <c r="X1411" s="124"/>
      <c r="Y1411" s="68" t="e">
        <f t="shared" si="290"/>
        <v>#DIV/0!</v>
      </c>
      <c r="Z1411" s="124"/>
      <c r="AA1411" s="284"/>
    </row>
    <row r="1412" spans="9:27">
      <c r="I1412" s="57" t="str">
        <f t="shared" si="283"/>
        <v>RiversideAllApr-14</v>
      </c>
      <c r="J1412" s="76" t="str">
        <f t="shared" si="284"/>
        <v>RiversideAll41730</v>
      </c>
      <c r="K1412" s="57" t="s">
        <v>362</v>
      </c>
      <c r="L1412" s="73">
        <v>41730</v>
      </c>
      <c r="M1412" s="124"/>
      <c r="N1412" s="124"/>
      <c r="O1412" s="68" t="e">
        <f t="shared" si="287"/>
        <v>#DIV/0!</v>
      </c>
      <c r="P1412" s="124"/>
      <c r="Q1412" s="124"/>
      <c r="R1412" s="68" t="e">
        <f t="shared" si="288"/>
        <v>#DIV/0!</v>
      </c>
      <c r="S1412" s="124"/>
      <c r="T1412" s="68" t="e">
        <f t="shared" si="289"/>
        <v>#DIV/0!</v>
      </c>
      <c r="U1412" s="124"/>
      <c r="V1412" s="284"/>
      <c r="W1412" s="124"/>
      <c r="X1412" s="124"/>
      <c r="Y1412" s="68" t="e">
        <f t="shared" si="290"/>
        <v>#DIV/0!</v>
      </c>
      <c r="Z1412" s="124"/>
      <c r="AA1412" s="284"/>
    </row>
    <row r="1413" spans="9:27">
      <c r="I1413" s="57" t="str">
        <f t="shared" si="283"/>
        <v>TFCCAllApr-14</v>
      </c>
      <c r="J1413" s="76" t="str">
        <f t="shared" si="284"/>
        <v>TFCCAll41730</v>
      </c>
      <c r="K1413" s="57" t="s">
        <v>366</v>
      </c>
      <c r="L1413" s="73">
        <v>41730</v>
      </c>
      <c r="M1413" s="124"/>
      <c r="N1413" s="124"/>
      <c r="O1413" s="68" t="e">
        <f t="shared" si="287"/>
        <v>#DIV/0!</v>
      </c>
      <c r="P1413" s="124"/>
      <c r="Q1413" s="124"/>
      <c r="R1413" s="68" t="e">
        <f t="shared" si="288"/>
        <v>#DIV/0!</v>
      </c>
      <c r="S1413" s="124"/>
      <c r="T1413" s="68" t="e">
        <f t="shared" si="289"/>
        <v>#DIV/0!</v>
      </c>
      <c r="U1413" s="124"/>
      <c r="V1413" s="284"/>
      <c r="W1413" s="124"/>
      <c r="X1413" s="124"/>
      <c r="Y1413" s="68" t="e">
        <f t="shared" si="290"/>
        <v>#DIV/0!</v>
      </c>
      <c r="Z1413" s="124"/>
      <c r="AA1413" s="284"/>
    </row>
    <row r="1414" spans="9:27">
      <c r="I1414" s="57" t="str">
        <f t="shared" si="283"/>
        <v>TFCCTIPApr-14</v>
      </c>
      <c r="J1414" s="76" t="str">
        <f t="shared" si="284"/>
        <v>TFCCTIP41730</v>
      </c>
      <c r="K1414" s="57" t="s">
        <v>365</v>
      </c>
      <c r="L1414" s="73">
        <v>41730</v>
      </c>
      <c r="M1414" s="124"/>
      <c r="N1414" s="124"/>
      <c r="O1414" s="68" t="e">
        <f t="shared" si="287"/>
        <v>#DIV/0!</v>
      </c>
      <c r="P1414" s="124"/>
      <c r="Q1414" s="124"/>
      <c r="R1414" s="68" t="e">
        <f t="shared" si="288"/>
        <v>#DIV/0!</v>
      </c>
      <c r="S1414" s="124"/>
      <c r="T1414" s="68" t="e">
        <f t="shared" si="289"/>
        <v>#DIV/0!</v>
      </c>
      <c r="U1414" s="124"/>
      <c r="V1414" s="284"/>
      <c r="W1414" s="124"/>
      <c r="X1414" s="124"/>
      <c r="Y1414" s="68" t="e">
        <f t="shared" si="290"/>
        <v>#DIV/0!</v>
      </c>
      <c r="Z1414" s="124"/>
      <c r="AA1414" s="284"/>
    </row>
    <row r="1415" spans="9:27">
      <c r="I1415" s="57" t="str">
        <f t="shared" si="283"/>
        <v>UniversalAllApr-14</v>
      </c>
      <c r="J1415" s="76" t="str">
        <f t="shared" si="284"/>
        <v>UniversalAll41730</v>
      </c>
      <c r="K1415" s="57" t="s">
        <v>348</v>
      </c>
      <c r="L1415" s="73">
        <v>41730</v>
      </c>
      <c r="M1415" s="124">
        <v>2</v>
      </c>
      <c r="N1415" s="124">
        <v>3</v>
      </c>
      <c r="O1415" s="68">
        <f t="shared" si="287"/>
        <v>0.66666666666666663</v>
      </c>
      <c r="P1415" s="124">
        <v>2</v>
      </c>
      <c r="Q1415" s="124">
        <v>10</v>
      </c>
      <c r="R1415" s="68">
        <f t="shared" si="288"/>
        <v>0.2</v>
      </c>
      <c r="S1415" s="124">
        <v>15</v>
      </c>
      <c r="T1415" s="68">
        <f t="shared" si="289"/>
        <v>0.66666666666666663</v>
      </c>
      <c r="U1415" s="124">
        <v>0</v>
      </c>
      <c r="V1415" s="284"/>
      <c r="W1415" s="124">
        <v>0</v>
      </c>
      <c r="X1415" s="124">
        <v>0</v>
      </c>
      <c r="Y1415" s="68"/>
      <c r="Z1415" s="124">
        <v>2</v>
      </c>
      <c r="AA1415" s="284">
        <v>0</v>
      </c>
    </row>
    <row r="1416" spans="9:27">
      <c r="I1416" s="57" t="str">
        <f t="shared" si="283"/>
        <v>UniversalCPP-FVApr-14</v>
      </c>
      <c r="J1416" s="76" t="str">
        <f t="shared" si="284"/>
        <v>UniversalCPP-FV41730</v>
      </c>
      <c r="K1416" s="56" t="s">
        <v>350</v>
      </c>
      <c r="L1416" s="73">
        <v>41730</v>
      </c>
      <c r="M1416" s="124">
        <v>0</v>
      </c>
      <c r="N1416" s="124">
        <v>0</v>
      </c>
      <c r="O1416" s="68" t="e">
        <f t="shared" si="287"/>
        <v>#DIV/0!</v>
      </c>
      <c r="P1416" s="124">
        <v>0</v>
      </c>
      <c r="Q1416" s="124">
        <v>0</v>
      </c>
      <c r="R1416" s="68" t="e">
        <f t="shared" si="288"/>
        <v>#DIV/0!</v>
      </c>
      <c r="S1416" s="124">
        <v>0</v>
      </c>
      <c r="T1416" s="68" t="e">
        <f t="shared" si="289"/>
        <v>#DIV/0!</v>
      </c>
      <c r="U1416" s="124"/>
      <c r="V1416" s="284"/>
      <c r="W1416" s="124">
        <v>0</v>
      </c>
      <c r="X1416" s="124">
        <v>0</v>
      </c>
      <c r="Y1416" s="68" t="e">
        <f>W1416/X1416</f>
        <v>#DIV/0!</v>
      </c>
      <c r="Z1416" s="124"/>
      <c r="AA1416" s="284"/>
    </row>
    <row r="1417" spans="9:27">
      <c r="I1417" s="57" t="str">
        <f t="shared" si="283"/>
        <v>UniversalTF-CBTApr-14</v>
      </c>
      <c r="J1417" s="76" t="str">
        <f t="shared" si="284"/>
        <v>UniversalTF-CBT41730</v>
      </c>
      <c r="K1417" s="57" t="s">
        <v>349</v>
      </c>
      <c r="L1417" s="73">
        <v>41730</v>
      </c>
      <c r="M1417" s="124">
        <v>2</v>
      </c>
      <c r="N1417" s="124">
        <v>3</v>
      </c>
      <c r="O1417" s="68">
        <f t="shared" si="287"/>
        <v>0.66666666666666663</v>
      </c>
      <c r="P1417" s="261">
        <v>2</v>
      </c>
      <c r="Q1417" s="124">
        <v>10</v>
      </c>
      <c r="R1417" s="68">
        <f t="shared" si="288"/>
        <v>0.2</v>
      </c>
      <c r="S1417" s="124">
        <v>15</v>
      </c>
      <c r="T1417" s="68">
        <f t="shared" si="289"/>
        <v>0.66666666666666663</v>
      </c>
      <c r="U1417" s="124">
        <v>0</v>
      </c>
      <c r="V1417" s="284"/>
      <c r="W1417" s="124">
        <v>0</v>
      </c>
      <c r="X1417" s="124">
        <v>0</v>
      </c>
      <c r="Y1417" s="68" t="e">
        <f>W1417/X1417</f>
        <v>#DIV/0!</v>
      </c>
      <c r="Z1417" s="124">
        <v>2</v>
      </c>
      <c r="AA1417" s="284"/>
    </row>
    <row r="1418" spans="9:27">
      <c r="I1418" s="57" t="str">
        <f t="shared" si="283"/>
        <v>UniversalTIPApr-14</v>
      </c>
      <c r="J1418" s="76" t="str">
        <f t="shared" si="284"/>
        <v>UniversalTIP41730</v>
      </c>
      <c r="K1418" s="57" t="s">
        <v>351</v>
      </c>
      <c r="L1418" s="73">
        <v>41730</v>
      </c>
      <c r="M1418" s="124"/>
      <c r="N1418" s="124"/>
      <c r="O1418" s="68"/>
      <c r="P1418" s="124"/>
      <c r="Q1418" s="124"/>
      <c r="R1418" s="68"/>
      <c r="S1418" s="124"/>
      <c r="T1418" s="68"/>
      <c r="U1418" s="124"/>
      <c r="V1418" s="284"/>
      <c r="W1418" s="124"/>
      <c r="X1418" s="124"/>
      <c r="Y1418" s="68"/>
      <c r="Z1418" s="124"/>
      <c r="AA1418" s="284"/>
    </row>
    <row r="1419" spans="9:27">
      <c r="I1419" s="57" t="str">
        <f t="shared" si="283"/>
        <v>Youth VillagesAllApr-14</v>
      </c>
      <c r="J1419" s="76" t="str">
        <f t="shared" si="284"/>
        <v>Youth VillagesAll41730</v>
      </c>
      <c r="K1419" s="57" t="s">
        <v>352</v>
      </c>
      <c r="L1419" s="73">
        <v>41730</v>
      </c>
      <c r="M1419" s="124">
        <v>13</v>
      </c>
      <c r="N1419" s="124">
        <v>16</v>
      </c>
      <c r="O1419" s="68">
        <f t="shared" ref="O1419:O1441" si="291">M1419/N1419</f>
        <v>0.8125</v>
      </c>
      <c r="P1419" s="124">
        <v>29</v>
      </c>
      <c r="Q1419" s="124">
        <v>40</v>
      </c>
      <c r="R1419" s="68">
        <f t="shared" ref="R1419:R1441" si="292">P1419/Q1419</f>
        <v>0.72499999999999998</v>
      </c>
      <c r="S1419" s="124">
        <v>48</v>
      </c>
      <c r="T1419" s="68">
        <f t="shared" ref="T1419:T1441" si="293">Q1419/S1419</f>
        <v>0.83333333333333337</v>
      </c>
      <c r="U1419" s="124">
        <v>19</v>
      </c>
      <c r="V1419" s="284"/>
      <c r="W1419" s="124">
        <v>4</v>
      </c>
      <c r="X1419" s="124">
        <v>7</v>
      </c>
      <c r="Y1419" s="68">
        <f t="shared" ref="Y1419:Y1434" si="294">W1419/X1419</f>
        <v>0.5714285714285714</v>
      </c>
      <c r="Z1419" s="124">
        <v>10</v>
      </c>
      <c r="AA1419" s="284">
        <v>0.85334615384615398</v>
      </c>
    </row>
    <row r="1420" spans="9:27">
      <c r="I1420" s="57" t="str">
        <f t="shared" si="283"/>
        <v>Youth VillagesMSTApr-14</v>
      </c>
      <c r="J1420" s="76" t="str">
        <f t="shared" si="284"/>
        <v>Youth VillagesMST41730</v>
      </c>
      <c r="K1420" s="57" t="s">
        <v>353</v>
      </c>
      <c r="L1420" s="73">
        <v>41730</v>
      </c>
      <c r="M1420" s="124">
        <v>10</v>
      </c>
      <c r="N1420" s="124">
        <v>12</v>
      </c>
      <c r="O1420" s="68">
        <f t="shared" si="291"/>
        <v>0.83333333333333337</v>
      </c>
      <c r="P1420" s="124">
        <v>23</v>
      </c>
      <c r="Q1420" s="124">
        <v>34</v>
      </c>
      <c r="R1420" s="68">
        <f t="shared" si="292"/>
        <v>0.67647058823529416</v>
      </c>
      <c r="S1420" s="124">
        <v>40</v>
      </c>
      <c r="T1420" s="68">
        <f t="shared" si="293"/>
        <v>0.85</v>
      </c>
      <c r="U1420" s="124">
        <v>16</v>
      </c>
      <c r="V1420" s="284">
        <v>0.83425000000000005</v>
      </c>
      <c r="W1420" s="124">
        <v>4</v>
      </c>
      <c r="X1420" s="124">
        <v>7</v>
      </c>
      <c r="Y1420" s="68">
        <f t="shared" si="294"/>
        <v>0.5714285714285714</v>
      </c>
      <c r="Z1420" s="124">
        <v>7</v>
      </c>
      <c r="AA1420" s="284">
        <v>0.83425000000000005</v>
      </c>
    </row>
    <row r="1421" spans="9:27">
      <c r="I1421" s="57" t="str">
        <f>K1421&amp;"Apr-14"</f>
        <v>Youth VillagesMST-PSBApr-14</v>
      </c>
      <c r="J1421" s="76" t="str">
        <f t="shared" si="284"/>
        <v>Youth VillagesMST-PSB41730</v>
      </c>
      <c r="K1421" s="57" t="s">
        <v>354</v>
      </c>
      <c r="L1421" s="73">
        <v>41730</v>
      </c>
      <c r="M1421" s="124">
        <v>3</v>
      </c>
      <c r="N1421" s="124">
        <v>4</v>
      </c>
      <c r="O1421" s="68">
        <f t="shared" si="291"/>
        <v>0.75</v>
      </c>
      <c r="P1421" s="124">
        <v>6</v>
      </c>
      <c r="Q1421" s="124">
        <v>6</v>
      </c>
      <c r="R1421" s="68">
        <f t="shared" si="292"/>
        <v>1</v>
      </c>
      <c r="S1421" s="124">
        <v>8</v>
      </c>
      <c r="T1421" s="68">
        <f t="shared" si="293"/>
        <v>0.75</v>
      </c>
      <c r="U1421" s="124">
        <v>3</v>
      </c>
      <c r="V1421" s="284">
        <v>0.91700000000000004</v>
      </c>
      <c r="W1421" s="124">
        <v>0</v>
      </c>
      <c r="X1421" s="124">
        <v>0</v>
      </c>
      <c r="Y1421" s="68" t="e">
        <f t="shared" si="294"/>
        <v>#DIV/0!</v>
      </c>
      <c r="Z1421" s="124">
        <v>3</v>
      </c>
      <c r="AA1421" s="284">
        <v>0.91700000000000004</v>
      </c>
    </row>
    <row r="1422" spans="9:27">
      <c r="I1422" s="57" t="str">
        <f t="shared" ref="I1422:I1476" si="295">K1422&amp;"May-14"</f>
        <v>Adoptions TogetherAllMay-14</v>
      </c>
      <c r="J1422" s="76" t="str">
        <f t="shared" si="284"/>
        <v>Adoptions TogetherAll41760</v>
      </c>
      <c r="K1422" s="57" t="s">
        <v>318</v>
      </c>
      <c r="L1422" s="73">
        <v>41760</v>
      </c>
      <c r="M1422" s="124">
        <v>3</v>
      </c>
      <c r="N1422" s="124">
        <v>3</v>
      </c>
      <c r="O1422" s="68">
        <f t="shared" si="291"/>
        <v>1</v>
      </c>
      <c r="P1422" s="124"/>
      <c r="Q1422" s="124">
        <v>15</v>
      </c>
      <c r="R1422" s="68">
        <f t="shared" si="292"/>
        <v>0</v>
      </c>
      <c r="S1422" s="124">
        <v>15</v>
      </c>
      <c r="T1422" s="68">
        <f t="shared" si="293"/>
        <v>1</v>
      </c>
      <c r="U1422" s="124">
        <v>0</v>
      </c>
      <c r="V1422" s="284"/>
      <c r="W1422" s="124">
        <v>0</v>
      </c>
      <c r="X1422" s="124">
        <v>0</v>
      </c>
      <c r="Y1422" s="68" t="e">
        <f t="shared" si="294"/>
        <v>#DIV/0!</v>
      </c>
      <c r="Z1422" s="124"/>
      <c r="AA1422" s="284">
        <v>1</v>
      </c>
    </row>
    <row r="1423" spans="9:27">
      <c r="I1423" s="57" t="str">
        <f t="shared" si="295"/>
        <v>Adoptions TogetherCPP-FVMay-14</v>
      </c>
      <c r="J1423" s="76" t="str">
        <f t="shared" si="284"/>
        <v>Adoptions TogetherCPP-FV41760</v>
      </c>
      <c r="K1423" s="57" t="s">
        <v>317</v>
      </c>
      <c r="L1423" s="73">
        <v>41760</v>
      </c>
      <c r="M1423" s="124">
        <v>3</v>
      </c>
      <c r="N1423" s="124">
        <v>3</v>
      </c>
      <c r="O1423" s="68">
        <f t="shared" si="291"/>
        <v>1</v>
      </c>
      <c r="P1423" s="124"/>
      <c r="Q1423" s="124">
        <v>15</v>
      </c>
      <c r="R1423" s="68">
        <f t="shared" si="292"/>
        <v>0</v>
      </c>
      <c r="S1423" s="124">
        <v>15</v>
      </c>
      <c r="T1423" s="68">
        <f t="shared" si="293"/>
        <v>1</v>
      </c>
      <c r="U1423" s="124">
        <v>0</v>
      </c>
      <c r="V1423" s="284"/>
      <c r="W1423" s="124">
        <v>0</v>
      </c>
      <c r="X1423" s="124">
        <v>0</v>
      </c>
      <c r="Y1423" s="68" t="e">
        <f t="shared" si="294"/>
        <v>#DIV/0!</v>
      </c>
      <c r="Z1423" s="124"/>
      <c r="AA1423" s="284">
        <v>1</v>
      </c>
    </row>
    <row r="1424" spans="9:27">
      <c r="I1424" s="57" t="str">
        <f t="shared" si="295"/>
        <v>All A-CRA ProvidersA-CRAMay-14</v>
      </c>
      <c r="J1424" s="76" t="str">
        <f t="shared" si="284"/>
        <v>All A-CRA ProvidersA-CRA41760</v>
      </c>
      <c r="K1424" s="57" t="s">
        <v>379</v>
      </c>
      <c r="L1424" s="73">
        <v>41760</v>
      </c>
      <c r="M1424" s="258">
        <v>0</v>
      </c>
      <c r="N1424" s="258">
        <v>0</v>
      </c>
      <c r="O1424" s="68" t="e">
        <f t="shared" si="291"/>
        <v>#DIV/0!</v>
      </c>
      <c r="P1424" s="258">
        <v>0</v>
      </c>
      <c r="Q1424" s="258">
        <v>0</v>
      </c>
      <c r="R1424" s="68" t="e">
        <f t="shared" si="292"/>
        <v>#DIV/0!</v>
      </c>
      <c r="S1424" s="258">
        <v>0</v>
      </c>
      <c r="T1424" s="68" t="e">
        <f t="shared" si="293"/>
        <v>#DIV/0!</v>
      </c>
      <c r="U1424" s="258">
        <v>0</v>
      </c>
      <c r="V1424" s="284"/>
      <c r="W1424" s="258">
        <v>0</v>
      </c>
      <c r="X1424" s="258">
        <v>0</v>
      </c>
      <c r="Y1424" s="68" t="e">
        <f t="shared" si="294"/>
        <v>#DIV/0!</v>
      </c>
      <c r="Z1424" s="258">
        <v>0</v>
      </c>
      <c r="AA1424" s="284">
        <v>0</v>
      </c>
    </row>
    <row r="1425" spans="9:27">
      <c r="I1425" s="57" t="str">
        <f t="shared" si="295"/>
        <v>All CPP-FV ProvidersCPP-FVMay-14</v>
      </c>
      <c r="J1425" s="57" t="str">
        <f t="shared" si="284"/>
        <v>All CPP-FV ProvidersCPP-FV41760</v>
      </c>
      <c r="K1425" s="57" t="s">
        <v>373</v>
      </c>
      <c r="L1425" s="73">
        <v>41760</v>
      </c>
      <c r="M1425" s="258">
        <v>9</v>
      </c>
      <c r="N1425" s="258">
        <v>9</v>
      </c>
      <c r="O1425" s="68">
        <f t="shared" si="291"/>
        <v>1</v>
      </c>
      <c r="P1425" s="258">
        <v>0</v>
      </c>
      <c r="Q1425" s="258">
        <v>42</v>
      </c>
      <c r="R1425" s="68">
        <f t="shared" si="292"/>
        <v>0</v>
      </c>
      <c r="S1425" s="258">
        <v>42</v>
      </c>
      <c r="T1425" s="68">
        <f t="shared" si="293"/>
        <v>1</v>
      </c>
      <c r="U1425" s="258">
        <v>0</v>
      </c>
      <c r="V1425" s="284"/>
      <c r="W1425" s="258">
        <v>0</v>
      </c>
      <c r="X1425" s="258">
        <v>0</v>
      </c>
      <c r="Y1425" s="68" t="e">
        <f t="shared" si="294"/>
        <v>#DIV/0!</v>
      </c>
      <c r="Z1425" s="258">
        <v>0</v>
      </c>
      <c r="AA1425" s="284">
        <v>1</v>
      </c>
    </row>
    <row r="1426" spans="9:27">
      <c r="I1426" s="57" t="str">
        <f t="shared" si="295"/>
        <v>All FFT ProvidersFFTMay-14</v>
      </c>
      <c r="J1426" s="76" t="str">
        <f t="shared" si="284"/>
        <v>All FFT ProvidersFFT41760</v>
      </c>
      <c r="K1426" s="57" t="s">
        <v>372</v>
      </c>
      <c r="L1426" s="73">
        <v>41760</v>
      </c>
      <c r="M1426" s="258">
        <v>17</v>
      </c>
      <c r="N1426" s="258">
        <v>20</v>
      </c>
      <c r="O1426" s="68">
        <f t="shared" si="291"/>
        <v>0.85</v>
      </c>
      <c r="P1426" s="258">
        <v>108</v>
      </c>
      <c r="Q1426" s="258">
        <v>125</v>
      </c>
      <c r="R1426" s="68">
        <f t="shared" si="292"/>
        <v>0.86399999999999999</v>
      </c>
      <c r="S1426" s="258">
        <v>150</v>
      </c>
      <c r="T1426" s="68">
        <f t="shared" si="293"/>
        <v>0.83333333333333337</v>
      </c>
      <c r="U1426" s="258">
        <v>74</v>
      </c>
      <c r="V1426" s="284">
        <v>1.153125</v>
      </c>
      <c r="W1426" s="258">
        <v>12</v>
      </c>
      <c r="X1426" s="258">
        <v>16</v>
      </c>
      <c r="Y1426" s="68">
        <f t="shared" si="294"/>
        <v>0.75</v>
      </c>
      <c r="Z1426" s="258">
        <v>34</v>
      </c>
      <c r="AA1426" s="284">
        <v>1.153125</v>
      </c>
    </row>
    <row r="1427" spans="9:27">
      <c r="I1427" s="57" t="str">
        <f t="shared" si="295"/>
        <v>All MST ProvidersMSTMay-14</v>
      </c>
      <c r="J1427" s="76" t="str">
        <f t="shared" si="284"/>
        <v>All MST ProvidersMST41760</v>
      </c>
      <c r="K1427" s="57" t="s">
        <v>374</v>
      </c>
      <c r="L1427" s="73">
        <v>41760</v>
      </c>
      <c r="M1427" s="258">
        <v>8</v>
      </c>
      <c r="N1427" s="258">
        <v>12</v>
      </c>
      <c r="O1427" s="68">
        <f t="shared" si="291"/>
        <v>0.66666666666666663</v>
      </c>
      <c r="P1427" s="258">
        <v>27</v>
      </c>
      <c r="Q1427" s="258">
        <v>28</v>
      </c>
      <c r="R1427" s="68">
        <f t="shared" si="292"/>
        <v>0.9642857142857143</v>
      </c>
      <c r="S1427" s="258">
        <v>40</v>
      </c>
      <c r="T1427" s="68">
        <f t="shared" si="293"/>
        <v>0.7</v>
      </c>
      <c r="U1427" s="258">
        <v>17</v>
      </c>
      <c r="V1427" s="284">
        <v>0.83425000000000005</v>
      </c>
      <c r="W1427" s="258">
        <v>6</v>
      </c>
      <c r="X1427" s="258">
        <v>6</v>
      </c>
      <c r="Y1427" s="68">
        <f t="shared" si="294"/>
        <v>1</v>
      </c>
      <c r="Z1427" s="258">
        <v>10</v>
      </c>
      <c r="AA1427" s="284">
        <v>0.83425000000000005</v>
      </c>
    </row>
    <row r="1428" spans="9:27">
      <c r="I1428" s="57" t="str">
        <f t="shared" si="295"/>
        <v>All MST-PSB ProvidersMST-PSBMay-14</v>
      </c>
      <c r="J1428" s="76" t="str">
        <f t="shared" si="284"/>
        <v>All MST-PSB ProvidersMST-PSB41760</v>
      </c>
      <c r="K1428" s="57" t="s">
        <v>375</v>
      </c>
      <c r="L1428" s="73">
        <v>41760</v>
      </c>
      <c r="M1428" s="258">
        <v>2</v>
      </c>
      <c r="N1428" s="258">
        <v>4</v>
      </c>
      <c r="O1428" s="68">
        <f t="shared" si="291"/>
        <v>0.5</v>
      </c>
      <c r="P1428" s="258">
        <v>7</v>
      </c>
      <c r="Q1428" s="258">
        <v>4</v>
      </c>
      <c r="R1428" s="68">
        <f t="shared" si="292"/>
        <v>1.75</v>
      </c>
      <c r="S1428" s="258">
        <v>8</v>
      </c>
      <c r="T1428" s="68">
        <f t="shared" si="293"/>
        <v>0.5</v>
      </c>
      <c r="U1428" s="258">
        <v>6</v>
      </c>
      <c r="V1428" s="284">
        <v>0.745</v>
      </c>
      <c r="W1428" s="258">
        <v>0</v>
      </c>
      <c r="X1428" s="258">
        <v>0</v>
      </c>
      <c r="Y1428" s="68" t="e">
        <f t="shared" si="294"/>
        <v>#DIV/0!</v>
      </c>
      <c r="Z1428" s="258">
        <v>1</v>
      </c>
      <c r="AA1428" s="284">
        <v>0.745</v>
      </c>
    </row>
    <row r="1429" spans="9:27">
      <c r="I1429" s="57" t="str">
        <f t="shared" si="295"/>
        <v>All PCIT ProvidersPCITMay-14</v>
      </c>
      <c r="J1429" s="76" t="str">
        <f t="shared" si="284"/>
        <v>All PCIT ProvidersPCIT41760</v>
      </c>
      <c r="K1429" s="57" t="s">
        <v>376</v>
      </c>
      <c r="L1429" s="73">
        <v>41760</v>
      </c>
      <c r="M1429" s="258">
        <v>7</v>
      </c>
      <c r="N1429" s="258">
        <v>7</v>
      </c>
      <c r="O1429" s="68">
        <f t="shared" si="291"/>
        <v>1</v>
      </c>
      <c r="P1429" s="258">
        <v>29</v>
      </c>
      <c r="Q1429" s="258">
        <v>35</v>
      </c>
      <c r="R1429" s="68">
        <f t="shared" si="292"/>
        <v>0.82857142857142863</v>
      </c>
      <c r="S1429" s="258">
        <v>35</v>
      </c>
      <c r="T1429" s="68">
        <f t="shared" si="293"/>
        <v>1</v>
      </c>
      <c r="U1429" s="258">
        <v>29</v>
      </c>
      <c r="V1429" s="284"/>
      <c r="W1429" s="258">
        <v>2</v>
      </c>
      <c r="X1429" s="258">
        <v>2</v>
      </c>
      <c r="Y1429" s="68">
        <f t="shared" si="294"/>
        <v>1</v>
      </c>
      <c r="Z1429" s="258">
        <v>0</v>
      </c>
      <c r="AA1429" s="284">
        <v>0</v>
      </c>
    </row>
    <row r="1430" spans="9:27">
      <c r="I1430" s="57" t="str">
        <f t="shared" si="295"/>
        <v>All TF-CBT ProvidersTF-CBTMay-14</v>
      </c>
      <c r="J1430" s="76" t="str">
        <f t="shared" ref="J1430:J1493" si="296">K1430&amp;L1430</f>
        <v>All TF-CBT ProvidersTF-CBT41760</v>
      </c>
      <c r="K1430" s="57" t="s">
        <v>377</v>
      </c>
      <c r="L1430" s="73">
        <v>41760</v>
      </c>
      <c r="M1430" s="258">
        <v>17</v>
      </c>
      <c r="N1430" s="258">
        <v>25</v>
      </c>
      <c r="O1430" s="68">
        <f t="shared" si="291"/>
        <v>0.68</v>
      </c>
      <c r="P1430" s="258">
        <v>59</v>
      </c>
      <c r="Q1430" s="258">
        <v>85</v>
      </c>
      <c r="R1430" s="68">
        <f t="shared" si="292"/>
        <v>0.69411764705882351</v>
      </c>
      <c r="S1430" s="258">
        <v>125</v>
      </c>
      <c r="T1430" s="68">
        <f t="shared" si="293"/>
        <v>0.68</v>
      </c>
      <c r="U1430" s="258">
        <v>50</v>
      </c>
      <c r="V1430" s="284"/>
      <c r="W1430" s="258">
        <v>1</v>
      </c>
      <c r="X1430" s="258">
        <v>3</v>
      </c>
      <c r="Y1430" s="68">
        <f t="shared" si="294"/>
        <v>0.33333333333333331</v>
      </c>
      <c r="Z1430" s="258">
        <v>9</v>
      </c>
      <c r="AA1430" s="284">
        <v>0.70391304347826078</v>
      </c>
    </row>
    <row r="1431" spans="9:27">
      <c r="I1431" s="57" t="str">
        <f t="shared" si="295"/>
        <v>All TIP ProvidersTIPMay-14</v>
      </c>
      <c r="J1431" s="76" t="str">
        <f t="shared" si="296"/>
        <v>All TIP ProvidersTIP41760</v>
      </c>
      <c r="K1431" s="57" t="s">
        <v>378</v>
      </c>
      <c r="L1431" s="73">
        <v>41760</v>
      </c>
      <c r="M1431" s="258">
        <v>0</v>
      </c>
      <c r="N1431" s="258">
        <v>0</v>
      </c>
      <c r="O1431" s="68" t="e">
        <f t="shared" si="291"/>
        <v>#DIV/0!</v>
      </c>
      <c r="P1431" s="258">
        <v>0</v>
      </c>
      <c r="Q1431" s="258">
        <v>0</v>
      </c>
      <c r="R1431" s="68" t="e">
        <f t="shared" si="292"/>
        <v>#DIV/0!</v>
      </c>
      <c r="S1431" s="258">
        <v>0</v>
      </c>
      <c r="T1431" s="68" t="e">
        <f t="shared" si="293"/>
        <v>#DIV/0!</v>
      </c>
      <c r="U1431" s="124"/>
      <c r="V1431" s="284"/>
      <c r="W1431" s="258">
        <v>0</v>
      </c>
      <c r="X1431" s="258">
        <v>0</v>
      </c>
      <c r="Y1431" s="68" t="e">
        <f t="shared" si="294"/>
        <v>#DIV/0!</v>
      </c>
      <c r="Z1431" s="124"/>
      <c r="AA1431" s="284">
        <v>0</v>
      </c>
    </row>
    <row r="1432" spans="9:27">
      <c r="I1432" s="57" t="str">
        <f t="shared" si="295"/>
        <v>AllAllMay-14</v>
      </c>
      <c r="J1432" s="76" t="str">
        <f t="shared" si="296"/>
        <v>AllAll41760</v>
      </c>
      <c r="K1432" s="57" t="s">
        <v>367</v>
      </c>
      <c r="L1432" s="73">
        <v>41760</v>
      </c>
      <c r="M1432" s="124">
        <v>60</v>
      </c>
      <c r="N1432" s="124">
        <v>77</v>
      </c>
      <c r="O1432" s="68">
        <f t="shared" si="291"/>
        <v>0.77922077922077926</v>
      </c>
      <c r="P1432" s="124">
        <v>230</v>
      </c>
      <c r="Q1432" s="124">
        <v>319</v>
      </c>
      <c r="R1432" s="68">
        <f t="shared" si="292"/>
        <v>0.72100313479623823</v>
      </c>
      <c r="S1432" s="124">
        <v>400</v>
      </c>
      <c r="T1432" s="68">
        <f t="shared" si="293"/>
        <v>0.79749999999999999</v>
      </c>
      <c r="U1432" s="124">
        <v>176</v>
      </c>
      <c r="V1432" s="284"/>
      <c r="W1432" s="124">
        <v>21</v>
      </c>
      <c r="X1432" s="124">
        <v>27</v>
      </c>
      <c r="Y1432" s="68">
        <f t="shared" si="294"/>
        <v>0.77777777777777779</v>
      </c>
      <c r="Z1432" s="124">
        <v>54</v>
      </c>
      <c r="AA1432" s="284">
        <v>0.95516576086956517</v>
      </c>
    </row>
    <row r="1433" spans="9:27">
      <c r="I1433" s="57" t="str">
        <f t="shared" si="295"/>
        <v>Community ConnectionsAllMay-14</v>
      </c>
      <c r="J1433" s="204" t="str">
        <f t="shared" si="296"/>
        <v>Community ConnectionsAll41760</v>
      </c>
      <c r="K1433" s="57" t="s">
        <v>319</v>
      </c>
      <c r="L1433" s="73">
        <v>41760</v>
      </c>
      <c r="M1433" s="124">
        <v>8</v>
      </c>
      <c r="N1433" s="124">
        <v>11</v>
      </c>
      <c r="O1433" s="68">
        <f t="shared" si="291"/>
        <v>0.72727272727272729</v>
      </c>
      <c r="P1433" s="124">
        <v>30</v>
      </c>
      <c r="Q1433" s="124">
        <v>40</v>
      </c>
      <c r="R1433" s="68">
        <f t="shared" si="292"/>
        <v>0.75</v>
      </c>
      <c r="S1433" s="124">
        <v>55</v>
      </c>
      <c r="T1433" s="68">
        <f t="shared" si="293"/>
        <v>0.72727272727272729</v>
      </c>
      <c r="U1433" s="124">
        <v>23</v>
      </c>
      <c r="V1433" s="284"/>
      <c r="W1433" s="124">
        <v>1</v>
      </c>
      <c r="X1433" s="124">
        <v>2</v>
      </c>
      <c r="Y1433" s="68">
        <f t="shared" si="294"/>
        <v>0.5</v>
      </c>
      <c r="Z1433" s="124">
        <v>7</v>
      </c>
      <c r="AA1433" s="284">
        <v>1.125</v>
      </c>
    </row>
    <row r="1434" spans="9:27">
      <c r="I1434" s="57" t="str">
        <f t="shared" si="295"/>
        <v>Community ConnectionsFFTMay-14</v>
      </c>
      <c r="J1434" s="204" t="str">
        <f t="shared" si="296"/>
        <v>Community ConnectionsFFT41760</v>
      </c>
      <c r="K1434" s="57" t="s">
        <v>321</v>
      </c>
      <c r="L1434" s="73">
        <v>41760</v>
      </c>
      <c r="M1434" s="124">
        <v>3</v>
      </c>
      <c r="N1434" s="124">
        <v>4</v>
      </c>
      <c r="O1434" s="68">
        <f t="shared" si="291"/>
        <v>0.75</v>
      </c>
      <c r="P1434" s="261">
        <v>18</v>
      </c>
      <c r="Q1434" s="124">
        <v>15</v>
      </c>
      <c r="R1434" s="68">
        <f t="shared" si="292"/>
        <v>1.2</v>
      </c>
      <c r="S1434" s="124">
        <v>20</v>
      </c>
      <c r="T1434" s="68">
        <f t="shared" si="293"/>
        <v>0.75</v>
      </c>
      <c r="U1434" s="124">
        <v>18</v>
      </c>
      <c r="V1434" s="284">
        <v>1.3125</v>
      </c>
      <c r="W1434" s="124">
        <v>1</v>
      </c>
      <c r="X1434" s="124">
        <v>1</v>
      </c>
      <c r="Y1434" s="68">
        <f t="shared" si="294"/>
        <v>1</v>
      </c>
      <c r="Z1434" s="124">
        <v>0</v>
      </c>
      <c r="AA1434" s="284">
        <v>1.3125</v>
      </c>
    </row>
    <row r="1435" spans="9:27">
      <c r="I1435" s="57" t="str">
        <f t="shared" si="295"/>
        <v>Community ConnectionsTF-CBTMay-14</v>
      </c>
      <c r="J1435" s="204" t="str">
        <f t="shared" si="296"/>
        <v>Community ConnectionsTF-CBT41760</v>
      </c>
      <c r="K1435" s="57" t="s">
        <v>320</v>
      </c>
      <c r="L1435" s="73">
        <v>41760</v>
      </c>
      <c r="M1435" s="124">
        <v>5</v>
      </c>
      <c r="N1435" s="124">
        <v>7</v>
      </c>
      <c r="O1435" s="68">
        <f t="shared" si="291"/>
        <v>0.7142857142857143</v>
      </c>
      <c r="P1435" s="261">
        <v>12</v>
      </c>
      <c r="Q1435" s="124">
        <v>25</v>
      </c>
      <c r="R1435" s="68">
        <f t="shared" si="292"/>
        <v>0.48</v>
      </c>
      <c r="S1435" s="124">
        <v>35</v>
      </c>
      <c r="T1435" s="68">
        <f t="shared" si="293"/>
        <v>0.7142857142857143</v>
      </c>
      <c r="U1435" s="124">
        <v>5</v>
      </c>
      <c r="V1435" s="284"/>
      <c r="W1435" s="124">
        <v>0</v>
      </c>
      <c r="X1435" s="124">
        <v>1</v>
      </c>
      <c r="Y1435" s="68">
        <v>0</v>
      </c>
      <c r="Z1435" s="124">
        <v>7</v>
      </c>
      <c r="AA1435" s="284">
        <v>0.75</v>
      </c>
    </row>
    <row r="1436" spans="9:27">
      <c r="I1436" s="57" t="str">
        <f t="shared" si="295"/>
        <v>Community ConnectionsTIPMay-14</v>
      </c>
      <c r="J1436" s="204" t="str">
        <f t="shared" si="296"/>
        <v>Community ConnectionsTIP41760</v>
      </c>
      <c r="K1436" s="57" t="s">
        <v>322</v>
      </c>
      <c r="L1436" s="73">
        <v>41760</v>
      </c>
      <c r="M1436" s="124"/>
      <c r="N1436" s="124"/>
      <c r="O1436" s="68" t="e">
        <f t="shared" si="291"/>
        <v>#DIV/0!</v>
      </c>
      <c r="P1436" s="124"/>
      <c r="Q1436" s="124"/>
      <c r="R1436" s="68" t="e">
        <f t="shared" si="292"/>
        <v>#DIV/0!</v>
      </c>
      <c r="S1436" s="124"/>
      <c r="T1436" s="68" t="e">
        <f t="shared" si="293"/>
        <v>#DIV/0!</v>
      </c>
      <c r="U1436" s="124"/>
      <c r="V1436" s="284"/>
      <c r="W1436" s="124"/>
      <c r="X1436" s="124"/>
      <c r="Y1436" s="68" t="e">
        <f t="shared" ref="Y1436:Y1441" si="297">W1436/X1436</f>
        <v>#DIV/0!</v>
      </c>
      <c r="Z1436" s="124"/>
      <c r="AA1436" s="284"/>
    </row>
    <row r="1437" spans="9:27">
      <c r="I1437" s="57" t="str">
        <f t="shared" si="295"/>
        <v>Federal CityA-CRAMay-14</v>
      </c>
      <c r="J1437" s="76" t="str">
        <f t="shared" si="296"/>
        <v>Federal CityA-CRA41760</v>
      </c>
      <c r="K1437" s="57" t="s">
        <v>360</v>
      </c>
      <c r="L1437" s="73">
        <v>41760</v>
      </c>
      <c r="M1437" s="124"/>
      <c r="N1437" s="124"/>
      <c r="O1437" s="68" t="e">
        <f t="shared" si="291"/>
        <v>#DIV/0!</v>
      </c>
      <c r="P1437" s="124"/>
      <c r="Q1437" s="124"/>
      <c r="R1437" s="68" t="e">
        <f t="shared" si="292"/>
        <v>#DIV/0!</v>
      </c>
      <c r="S1437" s="124"/>
      <c r="T1437" s="68" t="e">
        <f t="shared" si="293"/>
        <v>#DIV/0!</v>
      </c>
      <c r="U1437" s="124"/>
      <c r="V1437" s="284"/>
      <c r="W1437" s="124"/>
      <c r="X1437" s="124"/>
      <c r="Y1437" s="68" t="e">
        <f t="shared" si="297"/>
        <v>#DIV/0!</v>
      </c>
      <c r="Z1437" s="124"/>
      <c r="AA1437" s="284"/>
    </row>
    <row r="1438" spans="9:27">
      <c r="I1438" s="57" t="str">
        <f t="shared" si="295"/>
        <v>Federal CityAllMay-14</v>
      </c>
      <c r="J1438" s="76" t="str">
        <f t="shared" si="296"/>
        <v>Federal CityAll41760</v>
      </c>
      <c r="K1438" s="57" t="s">
        <v>359</v>
      </c>
      <c r="L1438" s="73">
        <v>41760</v>
      </c>
      <c r="M1438" s="124"/>
      <c r="N1438" s="124"/>
      <c r="O1438" s="68" t="e">
        <f t="shared" si="291"/>
        <v>#DIV/0!</v>
      </c>
      <c r="P1438" s="124"/>
      <c r="Q1438" s="124"/>
      <c r="R1438" s="68" t="e">
        <f t="shared" si="292"/>
        <v>#DIV/0!</v>
      </c>
      <c r="S1438" s="124"/>
      <c r="T1438" s="68" t="e">
        <f t="shared" si="293"/>
        <v>#DIV/0!</v>
      </c>
      <c r="U1438" s="124"/>
      <c r="V1438" s="284"/>
      <c r="W1438" s="124"/>
      <c r="X1438" s="124"/>
      <c r="Y1438" s="68" t="e">
        <f t="shared" si="297"/>
        <v>#DIV/0!</v>
      </c>
      <c r="Z1438" s="124"/>
      <c r="AA1438" s="284"/>
    </row>
    <row r="1439" spans="9:27">
      <c r="I1439" s="57" t="str">
        <f t="shared" si="295"/>
        <v>First Home CareAllMay-14</v>
      </c>
      <c r="J1439" s="76" t="str">
        <f t="shared" si="296"/>
        <v>First Home CareAll41760</v>
      </c>
      <c r="K1439" s="57" t="s">
        <v>323</v>
      </c>
      <c r="L1439" s="73">
        <v>41760</v>
      </c>
      <c r="M1439" s="124">
        <v>8</v>
      </c>
      <c r="N1439" s="124">
        <v>10</v>
      </c>
      <c r="O1439" s="68">
        <f t="shared" si="291"/>
        <v>0.8</v>
      </c>
      <c r="P1439" s="124">
        <v>54</v>
      </c>
      <c r="Q1439" s="124">
        <v>55</v>
      </c>
      <c r="R1439" s="68">
        <f t="shared" si="292"/>
        <v>0.98181818181818181</v>
      </c>
      <c r="S1439" s="124">
        <v>70</v>
      </c>
      <c r="T1439" s="68">
        <f t="shared" si="293"/>
        <v>0.7857142857142857</v>
      </c>
      <c r="U1439" s="124">
        <v>46</v>
      </c>
      <c r="V1439" s="284"/>
      <c r="W1439" s="124">
        <v>6</v>
      </c>
      <c r="X1439" s="124">
        <v>7</v>
      </c>
      <c r="Y1439" s="68">
        <f t="shared" si="297"/>
        <v>0.8571428571428571</v>
      </c>
      <c r="Z1439" s="124">
        <v>8</v>
      </c>
      <c r="AA1439" s="284">
        <v>1.1181159420289855</v>
      </c>
    </row>
    <row r="1440" spans="9:27">
      <c r="I1440" s="57" t="str">
        <f t="shared" si="295"/>
        <v>First Home CareFFTMay-14</v>
      </c>
      <c r="J1440" s="76" t="str">
        <f t="shared" si="296"/>
        <v>First Home CareFFT41760</v>
      </c>
      <c r="K1440" s="57" t="s">
        <v>325</v>
      </c>
      <c r="L1440" s="73">
        <v>41760</v>
      </c>
      <c r="M1440" s="124">
        <v>4</v>
      </c>
      <c r="N1440" s="124">
        <v>5</v>
      </c>
      <c r="O1440" s="68">
        <f t="shared" si="291"/>
        <v>0.8</v>
      </c>
      <c r="P1440" s="261">
        <v>31</v>
      </c>
      <c r="Q1440" s="124">
        <v>35</v>
      </c>
      <c r="R1440" s="68">
        <f t="shared" si="292"/>
        <v>0.88571428571428568</v>
      </c>
      <c r="S1440" s="124">
        <v>45</v>
      </c>
      <c r="T1440" s="68">
        <f t="shared" si="293"/>
        <v>0.77777777777777779</v>
      </c>
      <c r="U1440" s="124">
        <v>24</v>
      </c>
      <c r="V1440" s="284">
        <v>1.0249999999999999</v>
      </c>
      <c r="W1440" s="124">
        <v>5</v>
      </c>
      <c r="X1440" s="124">
        <v>5</v>
      </c>
      <c r="Y1440" s="68">
        <f t="shared" si="297"/>
        <v>1</v>
      </c>
      <c r="Z1440" s="124">
        <v>7</v>
      </c>
      <c r="AA1440" s="284">
        <v>1.0249999999999999</v>
      </c>
    </row>
    <row r="1441" spans="9:27">
      <c r="I1441" s="57" t="str">
        <f t="shared" si="295"/>
        <v>First Home CareTF-CBTMay-14</v>
      </c>
      <c r="J1441" s="76" t="str">
        <f t="shared" si="296"/>
        <v>First Home CareTF-CBT41760</v>
      </c>
      <c r="K1441" s="57" t="s">
        <v>324</v>
      </c>
      <c r="L1441" s="73">
        <v>41760</v>
      </c>
      <c r="M1441" s="124">
        <v>4</v>
      </c>
      <c r="N1441" s="124">
        <v>5</v>
      </c>
      <c r="O1441" s="68">
        <f t="shared" si="291"/>
        <v>0.8</v>
      </c>
      <c r="P1441" s="124">
        <v>23</v>
      </c>
      <c r="Q1441" s="124">
        <v>20</v>
      </c>
      <c r="R1441" s="68">
        <f t="shared" si="292"/>
        <v>1.1499999999999999</v>
      </c>
      <c r="S1441" s="124">
        <v>25</v>
      </c>
      <c r="T1441" s="68">
        <f t="shared" si="293"/>
        <v>0.8</v>
      </c>
      <c r="U1441" s="124">
        <v>22</v>
      </c>
      <c r="V1441" s="284"/>
      <c r="W1441" s="124">
        <v>1</v>
      </c>
      <c r="X1441" s="124">
        <v>2</v>
      </c>
      <c r="Y1441" s="68">
        <f t="shared" si="297"/>
        <v>0.5</v>
      </c>
      <c r="Z1441" s="124">
        <v>1</v>
      </c>
      <c r="AA1441" s="284">
        <v>0.86956521739130432</v>
      </c>
    </row>
    <row r="1442" spans="9:27">
      <c r="I1442" s="57" t="str">
        <f t="shared" si="295"/>
        <v>First Home CareTIPMay-14</v>
      </c>
      <c r="J1442" s="76" t="str">
        <f t="shared" si="296"/>
        <v>First Home CareTIP41760</v>
      </c>
      <c r="K1442" s="57" t="s">
        <v>330</v>
      </c>
      <c r="L1442" s="73">
        <v>41760</v>
      </c>
      <c r="M1442" s="124"/>
      <c r="N1442" s="124"/>
      <c r="O1442" s="68"/>
      <c r="P1442" s="261"/>
      <c r="Q1442" s="124"/>
      <c r="R1442" s="68"/>
      <c r="S1442" s="124"/>
      <c r="T1442" s="68"/>
      <c r="U1442" s="124">
        <v>0</v>
      </c>
      <c r="V1442" s="284"/>
      <c r="W1442" s="124"/>
      <c r="X1442" s="124"/>
      <c r="Y1442" s="68"/>
      <c r="Z1442" s="124"/>
      <c r="AA1442" s="284"/>
    </row>
    <row r="1443" spans="9:27">
      <c r="I1443" s="57" t="str">
        <f t="shared" si="295"/>
        <v>FPSAllMay-14</v>
      </c>
      <c r="J1443" s="76" t="str">
        <f t="shared" si="296"/>
        <v>FPSAll41760</v>
      </c>
      <c r="K1443" s="57" t="s">
        <v>355</v>
      </c>
      <c r="L1443" s="73">
        <v>41760</v>
      </c>
      <c r="M1443" s="124"/>
      <c r="N1443" s="124"/>
      <c r="O1443" s="68" t="e">
        <f t="shared" ref="O1443:O1473" si="298">M1443/N1443</f>
        <v>#DIV/0!</v>
      </c>
      <c r="P1443" s="124"/>
      <c r="Q1443" s="124"/>
      <c r="R1443" s="68" t="e">
        <f t="shared" ref="R1443:R1473" si="299">P1443/Q1443</f>
        <v>#DIV/0!</v>
      </c>
      <c r="S1443" s="124"/>
      <c r="T1443" s="68" t="e">
        <f t="shared" ref="T1443:T1473" si="300">Q1443/S1443</f>
        <v>#DIV/0!</v>
      </c>
      <c r="U1443" s="124"/>
      <c r="V1443" s="284"/>
      <c r="W1443" s="124"/>
      <c r="X1443" s="124"/>
      <c r="Y1443" s="68" t="e">
        <f t="shared" ref="Y1443:Y1470" si="301">W1443/X1443</f>
        <v>#DIV/0!</v>
      </c>
      <c r="Z1443" s="124"/>
      <c r="AA1443" s="284"/>
    </row>
    <row r="1444" spans="9:27">
      <c r="I1444" s="57" t="str">
        <f t="shared" si="295"/>
        <v>FPSTIPMay-14</v>
      </c>
      <c r="J1444" s="76" t="str">
        <f t="shared" si="296"/>
        <v>FPSTIP41760</v>
      </c>
      <c r="K1444" s="57" t="s">
        <v>356</v>
      </c>
      <c r="L1444" s="73">
        <v>41760</v>
      </c>
      <c r="M1444" s="124"/>
      <c r="N1444" s="124"/>
      <c r="O1444" s="68" t="e">
        <f t="shared" si="298"/>
        <v>#DIV/0!</v>
      </c>
      <c r="P1444" s="124"/>
      <c r="Q1444" s="124"/>
      <c r="R1444" s="68" t="e">
        <f t="shared" si="299"/>
        <v>#DIV/0!</v>
      </c>
      <c r="S1444" s="124"/>
      <c r="T1444" s="68" t="e">
        <f t="shared" si="300"/>
        <v>#DIV/0!</v>
      </c>
      <c r="U1444" s="124"/>
      <c r="V1444" s="284"/>
      <c r="W1444" s="124"/>
      <c r="X1444" s="124"/>
      <c r="Y1444" s="68" t="e">
        <f t="shared" si="301"/>
        <v>#DIV/0!</v>
      </c>
      <c r="Z1444" s="124"/>
      <c r="AA1444" s="284"/>
    </row>
    <row r="1445" spans="9:27">
      <c r="I1445" s="57" t="str">
        <f t="shared" si="295"/>
        <v>HillcrestA-CRAMay-14</v>
      </c>
      <c r="J1445" s="76" t="str">
        <f t="shared" si="296"/>
        <v>HillcrestA-CRA41760</v>
      </c>
      <c r="K1445" s="57" t="s">
        <v>336</v>
      </c>
      <c r="L1445" s="73">
        <v>41760</v>
      </c>
      <c r="M1445" s="124"/>
      <c r="N1445" s="124"/>
      <c r="O1445" s="68" t="e">
        <f t="shared" si="298"/>
        <v>#DIV/0!</v>
      </c>
      <c r="P1445" s="124"/>
      <c r="Q1445" s="124"/>
      <c r="R1445" s="68" t="e">
        <f t="shared" si="299"/>
        <v>#DIV/0!</v>
      </c>
      <c r="S1445" s="124"/>
      <c r="T1445" s="68" t="e">
        <f t="shared" si="300"/>
        <v>#DIV/0!</v>
      </c>
      <c r="U1445" s="124">
        <v>0</v>
      </c>
      <c r="V1445" s="284"/>
      <c r="W1445" s="124"/>
      <c r="X1445" s="124"/>
      <c r="Y1445" s="68" t="e">
        <f t="shared" si="301"/>
        <v>#DIV/0!</v>
      </c>
      <c r="Z1445" s="124"/>
      <c r="AA1445" s="284"/>
    </row>
    <row r="1446" spans="9:27">
      <c r="I1446" s="57" t="str">
        <f t="shared" si="295"/>
        <v>HillcrestAllMay-14</v>
      </c>
      <c r="J1446" s="76" t="str">
        <f t="shared" si="296"/>
        <v>HillcrestAll41760</v>
      </c>
      <c r="K1446" s="57" t="s">
        <v>331</v>
      </c>
      <c r="L1446" s="73">
        <v>41760</v>
      </c>
      <c r="M1446" s="124">
        <v>6</v>
      </c>
      <c r="N1446" s="124">
        <v>10</v>
      </c>
      <c r="O1446" s="68">
        <f t="shared" si="298"/>
        <v>0.6</v>
      </c>
      <c r="P1446" s="124">
        <v>14</v>
      </c>
      <c r="Q1446" s="124">
        <v>35</v>
      </c>
      <c r="R1446" s="68">
        <f t="shared" si="299"/>
        <v>0.4</v>
      </c>
      <c r="S1446" s="124">
        <v>60</v>
      </c>
      <c r="T1446" s="68">
        <f t="shared" si="300"/>
        <v>0.58333333333333337</v>
      </c>
      <c r="U1446" s="124">
        <v>11</v>
      </c>
      <c r="V1446" s="284"/>
      <c r="W1446" s="124">
        <v>1</v>
      </c>
      <c r="X1446" s="124">
        <v>4</v>
      </c>
      <c r="Y1446" s="68">
        <f t="shared" si="301"/>
        <v>0.25</v>
      </c>
      <c r="Z1446" s="124">
        <v>3</v>
      </c>
      <c r="AA1446" s="284">
        <v>1.2777777777777779</v>
      </c>
    </row>
    <row r="1447" spans="9:27">
      <c r="I1447" s="57" t="str">
        <f t="shared" si="295"/>
        <v>HillcrestCPP-FVMay-14</v>
      </c>
      <c r="J1447" s="76" t="str">
        <f t="shared" si="296"/>
        <v>HillcrestCPP-FV41760</v>
      </c>
      <c r="K1447" s="57" t="s">
        <v>334</v>
      </c>
      <c r="L1447" s="73">
        <v>41760</v>
      </c>
      <c r="M1447" s="124"/>
      <c r="N1447" s="124"/>
      <c r="O1447" s="68" t="e">
        <f t="shared" si="298"/>
        <v>#DIV/0!</v>
      </c>
      <c r="P1447" s="124"/>
      <c r="Q1447" s="124"/>
      <c r="R1447" s="68" t="e">
        <f t="shared" si="299"/>
        <v>#DIV/0!</v>
      </c>
      <c r="S1447" s="124"/>
      <c r="T1447" s="68" t="e">
        <f t="shared" si="300"/>
        <v>#DIV/0!</v>
      </c>
      <c r="U1447" s="124"/>
      <c r="V1447" s="284"/>
      <c r="W1447" s="124"/>
      <c r="X1447" s="124"/>
      <c r="Y1447" s="68" t="e">
        <f t="shared" si="301"/>
        <v>#DIV/0!</v>
      </c>
      <c r="Z1447" s="124"/>
      <c r="AA1447" s="284"/>
    </row>
    <row r="1448" spans="9:27">
      <c r="I1448" s="57" t="str">
        <f t="shared" si="295"/>
        <v>HillcrestFFTMay-14</v>
      </c>
      <c r="J1448" s="76" t="str">
        <f t="shared" si="296"/>
        <v>HillcrestFFT41760</v>
      </c>
      <c r="K1448" s="57" t="s">
        <v>335</v>
      </c>
      <c r="L1448" s="73">
        <v>41760</v>
      </c>
      <c r="M1448" s="124">
        <v>4</v>
      </c>
      <c r="N1448" s="124">
        <v>5</v>
      </c>
      <c r="O1448" s="68">
        <f t="shared" si="298"/>
        <v>0.8</v>
      </c>
      <c r="P1448" s="124">
        <v>12</v>
      </c>
      <c r="Q1448" s="124">
        <v>25</v>
      </c>
      <c r="R1448" s="68">
        <f t="shared" si="299"/>
        <v>0.48</v>
      </c>
      <c r="S1448" s="124">
        <v>35</v>
      </c>
      <c r="T1448" s="68">
        <f t="shared" si="300"/>
        <v>0.7142857142857143</v>
      </c>
      <c r="U1448" s="124">
        <v>9</v>
      </c>
      <c r="V1448" s="284">
        <v>1.25</v>
      </c>
      <c r="W1448" s="124">
        <v>1</v>
      </c>
      <c r="X1448" s="124">
        <v>4</v>
      </c>
      <c r="Y1448" s="68">
        <f t="shared" si="301"/>
        <v>0.25</v>
      </c>
      <c r="Z1448" s="124">
        <v>3</v>
      </c>
      <c r="AA1448" s="284">
        <v>1.25</v>
      </c>
    </row>
    <row r="1449" spans="9:27">
      <c r="I1449" s="57" t="str">
        <f t="shared" si="295"/>
        <v>HillcrestTF-CBTMay-14</v>
      </c>
      <c r="J1449" s="76" t="str">
        <f t="shared" si="296"/>
        <v>HillcrestTF-CBT41760</v>
      </c>
      <c r="K1449" s="57" t="s">
        <v>332</v>
      </c>
      <c r="L1449" s="73">
        <v>41760</v>
      </c>
      <c r="M1449" s="124">
        <v>2</v>
      </c>
      <c r="N1449" s="124">
        <v>5</v>
      </c>
      <c r="O1449" s="68">
        <f t="shared" si="298"/>
        <v>0.4</v>
      </c>
      <c r="P1449" s="124">
        <v>2</v>
      </c>
      <c r="Q1449" s="124">
        <v>10</v>
      </c>
      <c r="R1449" s="68">
        <f t="shared" si="299"/>
        <v>0.2</v>
      </c>
      <c r="S1449" s="124">
        <v>25</v>
      </c>
      <c r="T1449" s="68">
        <f t="shared" si="300"/>
        <v>0.4</v>
      </c>
      <c r="U1449" s="124">
        <v>2</v>
      </c>
      <c r="V1449" s="284"/>
      <c r="W1449" s="124">
        <v>0</v>
      </c>
      <c r="X1449" s="124">
        <v>0</v>
      </c>
      <c r="Y1449" s="68" t="e">
        <f t="shared" si="301"/>
        <v>#DIV/0!</v>
      </c>
      <c r="Z1449" s="124">
        <v>0</v>
      </c>
      <c r="AA1449" s="284">
        <v>0.5</v>
      </c>
    </row>
    <row r="1450" spans="9:27">
      <c r="I1450" s="57" t="str">
        <f t="shared" si="295"/>
        <v>LAYCA-CRAMay-14</v>
      </c>
      <c r="J1450" s="76" t="str">
        <f t="shared" si="296"/>
        <v>LAYCA-CRA41760</v>
      </c>
      <c r="K1450" s="57" t="s">
        <v>339</v>
      </c>
      <c r="L1450" s="73">
        <v>41760</v>
      </c>
      <c r="M1450" s="124"/>
      <c r="N1450" s="124"/>
      <c r="O1450" s="68" t="e">
        <f t="shared" si="298"/>
        <v>#DIV/0!</v>
      </c>
      <c r="P1450" s="124"/>
      <c r="Q1450" s="124"/>
      <c r="R1450" s="68" t="e">
        <f t="shared" si="299"/>
        <v>#DIV/0!</v>
      </c>
      <c r="S1450" s="124"/>
      <c r="T1450" s="68" t="e">
        <f t="shared" si="300"/>
        <v>#DIV/0!</v>
      </c>
      <c r="U1450" s="124"/>
      <c r="V1450" s="284"/>
      <c r="W1450" s="124"/>
      <c r="X1450" s="124"/>
      <c r="Y1450" s="68" t="e">
        <f t="shared" si="301"/>
        <v>#DIV/0!</v>
      </c>
      <c r="Z1450" s="124"/>
      <c r="AA1450" s="284"/>
    </row>
    <row r="1451" spans="9:27">
      <c r="I1451" s="57" t="str">
        <f t="shared" si="295"/>
        <v>LAYCAllMay-14</v>
      </c>
      <c r="J1451" s="76" t="str">
        <f t="shared" si="296"/>
        <v>LAYCAll41760</v>
      </c>
      <c r="K1451" s="57" t="s">
        <v>337</v>
      </c>
      <c r="L1451" s="73">
        <v>41760</v>
      </c>
      <c r="M1451" s="124">
        <v>0</v>
      </c>
      <c r="N1451" s="124">
        <v>0</v>
      </c>
      <c r="O1451" s="68" t="e">
        <f t="shared" si="298"/>
        <v>#DIV/0!</v>
      </c>
      <c r="P1451" s="124">
        <v>0</v>
      </c>
      <c r="Q1451" s="124">
        <v>0</v>
      </c>
      <c r="R1451" s="68" t="e">
        <f t="shared" si="299"/>
        <v>#DIV/0!</v>
      </c>
      <c r="S1451" s="124">
        <v>0</v>
      </c>
      <c r="T1451" s="68" t="e">
        <f t="shared" si="300"/>
        <v>#DIV/0!</v>
      </c>
      <c r="U1451" s="124">
        <v>0</v>
      </c>
      <c r="V1451" s="284"/>
      <c r="W1451" s="124">
        <v>0</v>
      </c>
      <c r="X1451" s="124">
        <v>0</v>
      </c>
      <c r="Y1451" s="68" t="e">
        <f t="shared" si="301"/>
        <v>#DIV/0!</v>
      </c>
      <c r="Z1451" s="124">
        <v>0</v>
      </c>
      <c r="AA1451" s="284"/>
    </row>
    <row r="1452" spans="9:27">
      <c r="I1452" s="57" t="str">
        <f t="shared" si="295"/>
        <v>LAYCCPPMay-14</v>
      </c>
      <c r="J1452" s="76" t="str">
        <f t="shared" si="296"/>
        <v>LAYCCPP41760</v>
      </c>
      <c r="K1452" s="57" t="s">
        <v>338</v>
      </c>
      <c r="L1452" s="73">
        <v>41760</v>
      </c>
      <c r="M1452" s="124"/>
      <c r="N1452" s="124"/>
      <c r="O1452" s="68" t="e">
        <f t="shared" si="298"/>
        <v>#DIV/0!</v>
      </c>
      <c r="P1452" s="124"/>
      <c r="Q1452" s="124"/>
      <c r="R1452" s="68" t="e">
        <f t="shared" si="299"/>
        <v>#DIV/0!</v>
      </c>
      <c r="S1452" s="124"/>
      <c r="T1452" s="68" t="e">
        <f t="shared" si="300"/>
        <v>#DIV/0!</v>
      </c>
      <c r="U1452" s="124"/>
      <c r="V1452" s="284"/>
      <c r="W1452" s="124"/>
      <c r="X1452" s="124"/>
      <c r="Y1452" s="68" t="e">
        <f t="shared" si="301"/>
        <v>#DIV/0!</v>
      </c>
      <c r="Z1452" s="124"/>
      <c r="AA1452" s="284"/>
    </row>
    <row r="1453" spans="9:27">
      <c r="I1453" s="57" t="str">
        <f t="shared" si="295"/>
        <v>LESAllMay-14</v>
      </c>
      <c r="J1453" s="76" t="str">
        <f t="shared" si="296"/>
        <v>LESAll41760</v>
      </c>
      <c r="K1453" s="57" t="s">
        <v>357</v>
      </c>
      <c r="L1453" s="73">
        <v>41760</v>
      </c>
      <c r="M1453" s="124"/>
      <c r="N1453" s="124"/>
      <c r="O1453" s="68" t="e">
        <f t="shared" si="298"/>
        <v>#DIV/0!</v>
      </c>
      <c r="P1453" s="124"/>
      <c r="Q1453" s="124"/>
      <c r="R1453" s="68" t="e">
        <f t="shared" si="299"/>
        <v>#DIV/0!</v>
      </c>
      <c r="S1453" s="124"/>
      <c r="T1453" s="68" t="e">
        <f t="shared" si="300"/>
        <v>#DIV/0!</v>
      </c>
      <c r="U1453" s="124"/>
      <c r="V1453" s="284"/>
      <c r="W1453" s="124"/>
      <c r="X1453" s="124"/>
      <c r="Y1453" s="68" t="e">
        <f t="shared" si="301"/>
        <v>#DIV/0!</v>
      </c>
      <c r="Z1453" s="124"/>
      <c r="AA1453" s="284"/>
    </row>
    <row r="1454" spans="9:27">
      <c r="I1454" s="57" t="str">
        <f t="shared" si="295"/>
        <v>LESTIPMay-14</v>
      </c>
      <c r="J1454" s="76" t="str">
        <f t="shared" si="296"/>
        <v>LESTIP41760</v>
      </c>
      <c r="K1454" s="57" t="s">
        <v>358</v>
      </c>
      <c r="L1454" s="73">
        <v>41760</v>
      </c>
      <c r="M1454" s="124"/>
      <c r="N1454" s="124"/>
      <c r="O1454" s="68" t="e">
        <f t="shared" si="298"/>
        <v>#DIV/0!</v>
      </c>
      <c r="P1454" s="124"/>
      <c r="Q1454" s="124"/>
      <c r="R1454" s="68" t="e">
        <f t="shared" si="299"/>
        <v>#DIV/0!</v>
      </c>
      <c r="S1454" s="124"/>
      <c r="T1454" s="68" t="e">
        <f t="shared" si="300"/>
        <v>#DIV/0!</v>
      </c>
      <c r="U1454" s="124"/>
      <c r="V1454" s="284"/>
      <c r="W1454" s="124"/>
      <c r="X1454" s="124"/>
      <c r="Y1454" s="68" t="e">
        <f t="shared" si="301"/>
        <v>#DIV/0!</v>
      </c>
      <c r="Z1454" s="124"/>
      <c r="AA1454" s="284"/>
    </row>
    <row r="1455" spans="9:27">
      <c r="I1455" s="57" t="str">
        <f t="shared" si="295"/>
        <v>Marys CenterAllMay-14</v>
      </c>
      <c r="J1455" s="76" t="str">
        <f t="shared" si="296"/>
        <v>Marys CenterAll41760</v>
      </c>
      <c r="K1455" s="57" t="s">
        <v>341</v>
      </c>
      <c r="L1455" s="73">
        <v>41760</v>
      </c>
      <c r="M1455" s="124">
        <v>2</v>
      </c>
      <c r="N1455" s="124">
        <v>2</v>
      </c>
      <c r="O1455" s="68">
        <f t="shared" si="298"/>
        <v>1</v>
      </c>
      <c r="P1455" s="124">
        <v>13</v>
      </c>
      <c r="Q1455" s="124">
        <v>10</v>
      </c>
      <c r="R1455" s="68">
        <f t="shared" si="299"/>
        <v>1.3</v>
      </c>
      <c r="S1455" s="124">
        <v>10</v>
      </c>
      <c r="T1455" s="68">
        <f t="shared" si="300"/>
        <v>1</v>
      </c>
      <c r="U1455" s="124">
        <v>13</v>
      </c>
      <c r="V1455" s="284"/>
      <c r="W1455" s="124">
        <v>2</v>
      </c>
      <c r="X1455" s="124">
        <v>2</v>
      </c>
      <c r="Y1455" s="68">
        <f t="shared" si="301"/>
        <v>1</v>
      </c>
      <c r="Z1455" s="124">
        <v>0</v>
      </c>
      <c r="AA1455" s="284"/>
    </row>
    <row r="1456" spans="9:27">
      <c r="I1456" s="57" t="str">
        <f t="shared" si="295"/>
        <v>Marys CenterPCITMay-14</v>
      </c>
      <c r="J1456" s="76" t="str">
        <f t="shared" si="296"/>
        <v>Marys CenterPCIT41760</v>
      </c>
      <c r="K1456" s="57" t="s">
        <v>340</v>
      </c>
      <c r="L1456" s="73">
        <v>41760</v>
      </c>
      <c r="M1456" s="124">
        <v>2</v>
      </c>
      <c r="N1456" s="124">
        <v>2</v>
      </c>
      <c r="O1456" s="68">
        <f t="shared" si="298"/>
        <v>1</v>
      </c>
      <c r="P1456" s="124">
        <v>13</v>
      </c>
      <c r="Q1456" s="124">
        <v>10</v>
      </c>
      <c r="R1456" s="68">
        <f t="shared" si="299"/>
        <v>1.3</v>
      </c>
      <c r="S1456" s="124">
        <v>10</v>
      </c>
      <c r="T1456" s="68">
        <f t="shared" si="300"/>
        <v>1</v>
      </c>
      <c r="U1456" s="124">
        <v>13</v>
      </c>
      <c r="V1456" s="284"/>
      <c r="W1456" s="124">
        <v>2</v>
      </c>
      <c r="X1456" s="124">
        <v>2</v>
      </c>
      <c r="Y1456" s="68">
        <f t="shared" si="301"/>
        <v>1</v>
      </c>
      <c r="Z1456" s="124">
        <v>0</v>
      </c>
      <c r="AA1456" s="284"/>
    </row>
    <row r="1457" spans="9:27">
      <c r="I1457" s="57" t="str">
        <f t="shared" si="295"/>
        <v>MBI HSAllMay-14</v>
      </c>
      <c r="J1457" s="76" t="str">
        <f t="shared" si="296"/>
        <v>MBI HSAll41760</v>
      </c>
      <c r="K1457" s="57" t="s">
        <v>364</v>
      </c>
      <c r="L1457" s="73">
        <v>41760</v>
      </c>
      <c r="M1457" s="124"/>
      <c r="N1457" s="124"/>
      <c r="O1457" s="68" t="e">
        <f t="shared" si="298"/>
        <v>#DIV/0!</v>
      </c>
      <c r="P1457" s="124"/>
      <c r="Q1457" s="124"/>
      <c r="R1457" s="68" t="e">
        <f t="shared" si="299"/>
        <v>#DIV/0!</v>
      </c>
      <c r="S1457" s="124"/>
      <c r="T1457" s="68" t="e">
        <f t="shared" si="300"/>
        <v>#DIV/0!</v>
      </c>
      <c r="U1457" s="124"/>
      <c r="V1457" s="284"/>
      <c r="W1457" s="124"/>
      <c r="X1457" s="124"/>
      <c r="Y1457" s="68" t="e">
        <f t="shared" si="301"/>
        <v>#DIV/0!</v>
      </c>
      <c r="Z1457" s="124"/>
      <c r="AA1457" s="284"/>
    </row>
    <row r="1458" spans="9:27">
      <c r="I1458" s="57" t="str">
        <f t="shared" si="295"/>
        <v>MBI HSTIPMay-14</v>
      </c>
      <c r="J1458" s="76" t="str">
        <f t="shared" si="296"/>
        <v>MBI HSTIP41760</v>
      </c>
      <c r="K1458" s="57" t="s">
        <v>363</v>
      </c>
      <c r="L1458" s="73">
        <v>41760</v>
      </c>
      <c r="M1458" s="124"/>
      <c r="N1458" s="124"/>
      <c r="O1458" s="68" t="e">
        <f t="shared" si="298"/>
        <v>#DIV/0!</v>
      </c>
      <c r="P1458" s="124"/>
      <c r="Q1458" s="124"/>
      <c r="R1458" s="68" t="e">
        <f t="shared" si="299"/>
        <v>#DIV/0!</v>
      </c>
      <c r="S1458" s="124"/>
      <c r="T1458" s="68" t="e">
        <f t="shared" si="300"/>
        <v>#DIV/0!</v>
      </c>
      <c r="U1458" s="124"/>
      <c r="V1458" s="284"/>
      <c r="W1458" s="124"/>
      <c r="X1458" s="124"/>
      <c r="Y1458" s="68" t="e">
        <f t="shared" si="301"/>
        <v>#DIV/0!</v>
      </c>
      <c r="Z1458" s="124"/>
      <c r="AA1458" s="284"/>
    </row>
    <row r="1459" spans="9:27">
      <c r="I1459" s="57" t="str">
        <f t="shared" si="295"/>
        <v>MD Family ResourcesAllMay-14</v>
      </c>
      <c r="J1459" s="76" t="str">
        <f t="shared" si="296"/>
        <v>MD Family ResourcesAll41760</v>
      </c>
      <c r="K1459" s="57" t="s">
        <v>510</v>
      </c>
      <c r="L1459" s="73">
        <v>41760</v>
      </c>
      <c r="M1459" s="124">
        <v>4</v>
      </c>
      <c r="N1459" s="124">
        <v>5</v>
      </c>
      <c r="O1459" s="68">
        <f t="shared" si="298"/>
        <v>0.8</v>
      </c>
      <c r="P1459" s="124">
        <v>20</v>
      </c>
      <c r="Q1459" s="124">
        <v>20</v>
      </c>
      <c r="R1459" s="68">
        <f t="shared" si="299"/>
        <v>1</v>
      </c>
      <c r="S1459" s="124">
        <v>25</v>
      </c>
      <c r="T1459" s="68">
        <f t="shared" si="300"/>
        <v>0.8</v>
      </c>
      <c r="U1459" s="124">
        <v>19</v>
      </c>
      <c r="V1459" s="284"/>
      <c r="W1459" s="124">
        <v>0</v>
      </c>
      <c r="X1459" s="124">
        <v>0</v>
      </c>
      <c r="Y1459" s="68" t="e">
        <f t="shared" si="301"/>
        <v>#DIV/0!</v>
      </c>
      <c r="Z1459" s="124">
        <v>1</v>
      </c>
      <c r="AA1459" s="284">
        <v>0.4</v>
      </c>
    </row>
    <row r="1460" spans="9:27">
      <c r="I1460" s="57" t="str">
        <f t="shared" si="295"/>
        <v>MD Family ResourcesTF-CBTMay-14</v>
      </c>
      <c r="J1460" s="76" t="str">
        <f t="shared" si="296"/>
        <v>MD Family ResourcesTF-CBT41760</v>
      </c>
      <c r="K1460" s="57" t="s">
        <v>509</v>
      </c>
      <c r="L1460" s="73">
        <v>41760</v>
      </c>
      <c r="M1460" s="124">
        <v>4</v>
      </c>
      <c r="N1460" s="124">
        <v>5</v>
      </c>
      <c r="O1460" s="68">
        <f t="shared" si="298"/>
        <v>0.8</v>
      </c>
      <c r="P1460" s="124">
        <v>20</v>
      </c>
      <c r="Q1460" s="124">
        <v>20</v>
      </c>
      <c r="R1460" s="68">
        <f t="shared" si="299"/>
        <v>1</v>
      </c>
      <c r="S1460" s="124">
        <v>25</v>
      </c>
      <c r="T1460" s="68">
        <f t="shared" si="300"/>
        <v>0.8</v>
      </c>
      <c r="U1460" s="124">
        <v>19</v>
      </c>
      <c r="V1460" s="284"/>
      <c r="W1460" s="124">
        <v>0</v>
      </c>
      <c r="X1460" s="124">
        <v>0</v>
      </c>
      <c r="Y1460" s="68" t="e">
        <f t="shared" si="301"/>
        <v>#DIV/0!</v>
      </c>
      <c r="Z1460" s="124">
        <v>1</v>
      </c>
      <c r="AA1460" s="284">
        <v>0.4</v>
      </c>
    </row>
    <row r="1461" spans="9:27">
      <c r="I1461" s="57" t="str">
        <f t="shared" si="295"/>
        <v>PASSAllMay-14</v>
      </c>
      <c r="J1461" s="76" t="str">
        <f t="shared" si="296"/>
        <v>PASSAll41760</v>
      </c>
      <c r="K1461" s="57" t="s">
        <v>342</v>
      </c>
      <c r="L1461" s="73">
        <v>41760</v>
      </c>
      <c r="M1461" s="124">
        <v>6</v>
      </c>
      <c r="N1461" s="124">
        <v>6</v>
      </c>
      <c r="O1461" s="68">
        <f t="shared" si="298"/>
        <v>1</v>
      </c>
      <c r="P1461" s="261">
        <v>47</v>
      </c>
      <c r="Q1461" s="124">
        <v>50</v>
      </c>
      <c r="R1461" s="68">
        <f t="shared" si="299"/>
        <v>0.94</v>
      </c>
      <c r="S1461" s="124">
        <v>50</v>
      </c>
      <c r="T1461" s="68">
        <f t="shared" si="300"/>
        <v>1</v>
      </c>
      <c r="U1461" s="124">
        <v>23</v>
      </c>
      <c r="V1461" s="284"/>
      <c r="W1461" s="124">
        <v>5</v>
      </c>
      <c r="X1461" s="124">
        <v>6</v>
      </c>
      <c r="Y1461" s="68">
        <f t="shared" si="301"/>
        <v>0.83333333333333337</v>
      </c>
      <c r="Z1461" s="124">
        <v>24</v>
      </c>
      <c r="AA1461" s="284">
        <v>1.3666666666666665</v>
      </c>
    </row>
    <row r="1462" spans="9:27">
      <c r="I1462" s="57" t="str">
        <f t="shared" si="295"/>
        <v>PASSFFTMay-14</v>
      </c>
      <c r="J1462" s="76" t="str">
        <f t="shared" si="296"/>
        <v>PASSFFT41760</v>
      </c>
      <c r="K1462" s="57" t="s">
        <v>343</v>
      </c>
      <c r="L1462" s="73">
        <v>41760</v>
      </c>
      <c r="M1462" s="124">
        <v>6</v>
      </c>
      <c r="N1462" s="124">
        <v>6</v>
      </c>
      <c r="O1462" s="68">
        <f t="shared" si="298"/>
        <v>1</v>
      </c>
      <c r="P1462" s="261">
        <v>47</v>
      </c>
      <c r="Q1462" s="124">
        <v>50</v>
      </c>
      <c r="R1462" s="68">
        <f t="shared" si="299"/>
        <v>0.94</v>
      </c>
      <c r="S1462" s="124">
        <v>50</v>
      </c>
      <c r="T1462" s="68">
        <f t="shared" si="300"/>
        <v>1</v>
      </c>
      <c r="U1462" s="124">
        <v>23</v>
      </c>
      <c r="V1462" s="284">
        <v>1.0249999999999999</v>
      </c>
      <c r="W1462" s="124">
        <v>5</v>
      </c>
      <c r="X1462" s="124">
        <v>6</v>
      </c>
      <c r="Y1462" s="68">
        <f t="shared" si="301"/>
        <v>0.83333333333333337</v>
      </c>
      <c r="Z1462" s="124">
        <v>24</v>
      </c>
      <c r="AA1462" s="284">
        <v>1.0249999999999999</v>
      </c>
    </row>
    <row r="1463" spans="9:27">
      <c r="I1463" s="57" t="str">
        <f t="shared" si="295"/>
        <v>PASSTIPMay-14</v>
      </c>
      <c r="J1463" s="76" t="str">
        <f t="shared" si="296"/>
        <v>PASSTIP41760</v>
      </c>
      <c r="K1463" s="57" t="s">
        <v>344</v>
      </c>
      <c r="L1463" s="73">
        <v>41760</v>
      </c>
      <c r="M1463" s="124"/>
      <c r="N1463" s="124"/>
      <c r="O1463" s="68" t="e">
        <f t="shared" si="298"/>
        <v>#DIV/0!</v>
      </c>
      <c r="P1463" s="261"/>
      <c r="Q1463" s="124"/>
      <c r="R1463" s="68" t="e">
        <f t="shared" si="299"/>
        <v>#DIV/0!</v>
      </c>
      <c r="S1463" s="124"/>
      <c r="T1463" s="68" t="e">
        <f t="shared" si="300"/>
        <v>#DIV/0!</v>
      </c>
      <c r="U1463" s="124"/>
      <c r="V1463" s="284"/>
      <c r="W1463" s="124"/>
      <c r="X1463" s="124"/>
      <c r="Y1463" s="68" t="e">
        <f t="shared" si="301"/>
        <v>#DIV/0!</v>
      </c>
      <c r="Z1463" s="124"/>
      <c r="AA1463" s="284"/>
    </row>
    <row r="1464" spans="9:27">
      <c r="I1464" s="57" t="str">
        <f t="shared" si="295"/>
        <v>PIECEAllMay-14</v>
      </c>
      <c r="J1464" s="76" t="str">
        <f t="shared" si="296"/>
        <v>PIECEAll41760</v>
      </c>
      <c r="K1464" s="57" t="s">
        <v>345</v>
      </c>
      <c r="L1464" s="73">
        <v>41760</v>
      </c>
      <c r="M1464" s="124">
        <v>11</v>
      </c>
      <c r="N1464" s="124">
        <v>11</v>
      </c>
      <c r="O1464" s="68">
        <f t="shared" si="298"/>
        <v>1</v>
      </c>
      <c r="P1464" s="124">
        <v>16</v>
      </c>
      <c r="Q1464" s="124">
        <v>52</v>
      </c>
      <c r="R1464" s="68">
        <f t="shared" si="299"/>
        <v>0.30769230769230771</v>
      </c>
      <c r="S1464" s="124">
        <v>52</v>
      </c>
      <c r="T1464" s="68">
        <f t="shared" si="300"/>
        <v>1</v>
      </c>
      <c r="U1464" s="124">
        <v>16</v>
      </c>
      <c r="V1464" s="284"/>
      <c r="W1464" s="124">
        <v>0</v>
      </c>
      <c r="X1464" s="124">
        <v>0</v>
      </c>
      <c r="Y1464" s="68" t="e">
        <f t="shared" si="301"/>
        <v>#DIV/0!</v>
      </c>
      <c r="Z1464" s="124">
        <v>0</v>
      </c>
      <c r="AA1464" s="284">
        <v>0.54545454545454541</v>
      </c>
    </row>
    <row r="1465" spans="9:27">
      <c r="I1465" s="57" t="str">
        <f t="shared" si="295"/>
        <v>PIECECPP-FVMay-14</v>
      </c>
      <c r="J1465" s="76" t="str">
        <f t="shared" si="296"/>
        <v>PIECECPP-FV41760</v>
      </c>
      <c r="K1465" s="57" t="s">
        <v>346</v>
      </c>
      <c r="L1465" s="73">
        <v>41760</v>
      </c>
      <c r="M1465" s="124">
        <v>6</v>
      </c>
      <c r="N1465" s="124">
        <v>6</v>
      </c>
      <c r="O1465" s="68">
        <f t="shared" si="298"/>
        <v>1</v>
      </c>
      <c r="P1465" s="124"/>
      <c r="Q1465" s="124">
        <v>27</v>
      </c>
      <c r="R1465" s="68">
        <f t="shared" si="299"/>
        <v>0</v>
      </c>
      <c r="S1465" s="124">
        <v>27</v>
      </c>
      <c r="T1465" s="68">
        <f t="shared" si="300"/>
        <v>1</v>
      </c>
      <c r="U1465" s="124"/>
      <c r="V1465" s="284"/>
      <c r="W1465" s="124"/>
      <c r="X1465" s="124"/>
      <c r="Y1465" s="68" t="e">
        <f t="shared" si="301"/>
        <v>#DIV/0!</v>
      </c>
      <c r="Z1465" s="124"/>
      <c r="AA1465" s="284">
        <v>1</v>
      </c>
    </row>
    <row r="1466" spans="9:27">
      <c r="I1466" s="57" t="str">
        <f t="shared" si="295"/>
        <v>PIECEPCITMay-14</v>
      </c>
      <c r="J1466" s="76" t="str">
        <f t="shared" si="296"/>
        <v>PIECEPCIT41760</v>
      </c>
      <c r="K1466" s="57" t="s">
        <v>347</v>
      </c>
      <c r="L1466" s="73">
        <v>41760</v>
      </c>
      <c r="M1466" s="124">
        <v>5</v>
      </c>
      <c r="N1466" s="124">
        <v>5</v>
      </c>
      <c r="O1466" s="68">
        <f t="shared" si="298"/>
        <v>1</v>
      </c>
      <c r="P1466" s="124">
        <v>16</v>
      </c>
      <c r="Q1466" s="124">
        <v>25</v>
      </c>
      <c r="R1466" s="68">
        <f t="shared" si="299"/>
        <v>0.64</v>
      </c>
      <c r="S1466" s="124">
        <v>25</v>
      </c>
      <c r="T1466" s="68">
        <f t="shared" si="300"/>
        <v>1</v>
      </c>
      <c r="U1466" s="124">
        <v>16</v>
      </c>
      <c r="V1466" s="284"/>
      <c r="W1466" s="124">
        <v>0</v>
      </c>
      <c r="X1466" s="124">
        <v>0</v>
      </c>
      <c r="Y1466" s="68" t="e">
        <f t="shared" si="301"/>
        <v>#DIV/0!</v>
      </c>
      <c r="Z1466" s="124">
        <v>0</v>
      </c>
      <c r="AA1466" s="284"/>
    </row>
    <row r="1467" spans="9:27">
      <c r="I1467" s="57" t="str">
        <f t="shared" si="295"/>
        <v>RiversideA-CRAMay-14</v>
      </c>
      <c r="J1467" s="76" t="str">
        <f t="shared" si="296"/>
        <v>RiversideA-CRA41760</v>
      </c>
      <c r="K1467" s="57" t="s">
        <v>361</v>
      </c>
      <c r="L1467" s="73">
        <v>41760</v>
      </c>
      <c r="M1467" s="124"/>
      <c r="N1467" s="124"/>
      <c r="O1467" s="68" t="e">
        <f t="shared" si="298"/>
        <v>#DIV/0!</v>
      </c>
      <c r="P1467" s="124"/>
      <c r="Q1467" s="124"/>
      <c r="R1467" s="68" t="e">
        <f t="shared" si="299"/>
        <v>#DIV/0!</v>
      </c>
      <c r="S1467" s="124"/>
      <c r="T1467" s="68" t="e">
        <f t="shared" si="300"/>
        <v>#DIV/0!</v>
      </c>
      <c r="U1467" s="124"/>
      <c r="V1467" s="284"/>
      <c r="W1467" s="124"/>
      <c r="X1467" s="124"/>
      <c r="Y1467" s="68" t="e">
        <f t="shared" si="301"/>
        <v>#DIV/0!</v>
      </c>
      <c r="Z1467" s="124"/>
      <c r="AA1467" s="284"/>
    </row>
    <row r="1468" spans="9:27">
      <c r="I1468" s="57" t="str">
        <f t="shared" si="295"/>
        <v>RiversideAllMay-14</v>
      </c>
      <c r="J1468" s="76" t="str">
        <f t="shared" si="296"/>
        <v>RiversideAll41760</v>
      </c>
      <c r="K1468" s="57" t="s">
        <v>362</v>
      </c>
      <c r="L1468" s="73">
        <v>41760</v>
      </c>
      <c r="M1468" s="124"/>
      <c r="N1468" s="124"/>
      <c r="O1468" s="68" t="e">
        <f t="shared" si="298"/>
        <v>#DIV/0!</v>
      </c>
      <c r="P1468" s="124"/>
      <c r="Q1468" s="124"/>
      <c r="R1468" s="68" t="e">
        <f t="shared" si="299"/>
        <v>#DIV/0!</v>
      </c>
      <c r="S1468" s="124"/>
      <c r="T1468" s="68" t="e">
        <f t="shared" si="300"/>
        <v>#DIV/0!</v>
      </c>
      <c r="U1468" s="124"/>
      <c r="V1468" s="284"/>
      <c r="W1468" s="124"/>
      <c r="X1468" s="124"/>
      <c r="Y1468" s="68" t="e">
        <f t="shared" si="301"/>
        <v>#DIV/0!</v>
      </c>
      <c r="Z1468" s="124"/>
      <c r="AA1468" s="284"/>
    </row>
    <row r="1469" spans="9:27">
      <c r="I1469" s="57" t="str">
        <f t="shared" si="295"/>
        <v>TFCCAllMay-14</v>
      </c>
      <c r="J1469" s="76" t="str">
        <f t="shared" si="296"/>
        <v>TFCCAll41760</v>
      </c>
      <c r="K1469" s="57" t="s">
        <v>366</v>
      </c>
      <c r="L1469" s="73">
        <v>41760</v>
      </c>
      <c r="M1469" s="124"/>
      <c r="N1469" s="124"/>
      <c r="O1469" s="68" t="e">
        <f t="shared" si="298"/>
        <v>#DIV/0!</v>
      </c>
      <c r="P1469" s="124"/>
      <c r="Q1469" s="124"/>
      <c r="R1469" s="68" t="e">
        <f t="shared" si="299"/>
        <v>#DIV/0!</v>
      </c>
      <c r="S1469" s="124"/>
      <c r="T1469" s="68" t="e">
        <f t="shared" si="300"/>
        <v>#DIV/0!</v>
      </c>
      <c r="U1469" s="124"/>
      <c r="V1469" s="284"/>
      <c r="W1469" s="124"/>
      <c r="X1469" s="124"/>
      <c r="Y1469" s="68" t="e">
        <f t="shared" si="301"/>
        <v>#DIV/0!</v>
      </c>
      <c r="Z1469" s="124"/>
      <c r="AA1469" s="284"/>
    </row>
    <row r="1470" spans="9:27">
      <c r="I1470" s="57" t="str">
        <f t="shared" si="295"/>
        <v>TFCCTIPMay-14</v>
      </c>
      <c r="J1470" s="76" t="str">
        <f t="shared" si="296"/>
        <v>TFCCTIP41760</v>
      </c>
      <c r="K1470" s="57" t="s">
        <v>365</v>
      </c>
      <c r="L1470" s="73">
        <v>41760</v>
      </c>
      <c r="M1470" s="124"/>
      <c r="N1470" s="124"/>
      <c r="O1470" s="68" t="e">
        <f t="shared" si="298"/>
        <v>#DIV/0!</v>
      </c>
      <c r="P1470" s="124"/>
      <c r="Q1470" s="124"/>
      <c r="R1470" s="68" t="e">
        <f t="shared" si="299"/>
        <v>#DIV/0!</v>
      </c>
      <c r="S1470" s="124"/>
      <c r="T1470" s="68" t="e">
        <f t="shared" si="300"/>
        <v>#DIV/0!</v>
      </c>
      <c r="U1470" s="124"/>
      <c r="V1470" s="284"/>
      <c r="W1470" s="124"/>
      <c r="X1470" s="124"/>
      <c r="Y1470" s="68" t="e">
        <f t="shared" si="301"/>
        <v>#DIV/0!</v>
      </c>
      <c r="Z1470" s="124"/>
      <c r="AA1470" s="284"/>
    </row>
    <row r="1471" spans="9:27">
      <c r="I1471" s="57" t="str">
        <f t="shared" si="295"/>
        <v>UniversalAllMay-14</v>
      </c>
      <c r="J1471" s="76" t="str">
        <f t="shared" si="296"/>
        <v>UniversalAll41760</v>
      </c>
      <c r="K1471" s="57" t="s">
        <v>348</v>
      </c>
      <c r="L1471" s="73">
        <v>41760</v>
      </c>
      <c r="M1471" s="124">
        <v>2</v>
      </c>
      <c r="N1471" s="124">
        <v>3</v>
      </c>
      <c r="O1471" s="68">
        <f t="shared" si="298"/>
        <v>0.66666666666666663</v>
      </c>
      <c r="P1471" s="124">
        <v>2</v>
      </c>
      <c r="Q1471" s="124">
        <v>10</v>
      </c>
      <c r="R1471" s="68">
        <f t="shared" si="299"/>
        <v>0.2</v>
      </c>
      <c r="S1471" s="124">
        <v>15</v>
      </c>
      <c r="T1471" s="68">
        <f t="shared" si="300"/>
        <v>0.66666666666666663</v>
      </c>
      <c r="U1471" s="124">
        <v>2</v>
      </c>
      <c r="V1471" s="284"/>
      <c r="W1471" s="124">
        <v>0</v>
      </c>
      <c r="X1471" s="124">
        <v>0</v>
      </c>
      <c r="Y1471" s="68"/>
      <c r="Z1471" s="124">
        <v>0</v>
      </c>
      <c r="AA1471" s="284">
        <v>1</v>
      </c>
    </row>
    <row r="1472" spans="9:27">
      <c r="I1472" s="57" t="str">
        <f t="shared" si="295"/>
        <v>UniversalCPP-FVMay-14</v>
      </c>
      <c r="J1472" s="76" t="str">
        <f t="shared" si="296"/>
        <v>UniversalCPP-FV41760</v>
      </c>
      <c r="K1472" s="56" t="s">
        <v>350</v>
      </c>
      <c r="L1472" s="73">
        <v>41760</v>
      </c>
      <c r="M1472" s="124">
        <v>0</v>
      </c>
      <c r="N1472" s="124">
        <v>0</v>
      </c>
      <c r="O1472" s="68" t="e">
        <f t="shared" si="298"/>
        <v>#DIV/0!</v>
      </c>
      <c r="P1472" s="124">
        <v>0</v>
      </c>
      <c r="Q1472" s="124">
        <v>0</v>
      </c>
      <c r="R1472" s="68" t="e">
        <f t="shared" si="299"/>
        <v>#DIV/0!</v>
      </c>
      <c r="S1472" s="124">
        <v>0</v>
      </c>
      <c r="T1472" s="68" t="e">
        <f t="shared" si="300"/>
        <v>#DIV/0!</v>
      </c>
      <c r="U1472" s="124"/>
      <c r="V1472" s="284"/>
      <c r="W1472" s="124">
        <v>0</v>
      </c>
      <c r="X1472" s="124">
        <v>0</v>
      </c>
      <c r="Y1472" s="68" t="e">
        <f>W1472/X1472</f>
        <v>#DIV/0!</v>
      </c>
      <c r="Z1472" s="124"/>
      <c r="AA1472" s="284"/>
    </row>
    <row r="1473" spans="9:27">
      <c r="I1473" s="57" t="str">
        <f t="shared" si="295"/>
        <v>UniversalTF-CBTMay-14</v>
      </c>
      <c r="J1473" s="76" t="str">
        <f t="shared" si="296"/>
        <v>UniversalTF-CBT41760</v>
      </c>
      <c r="K1473" s="57" t="s">
        <v>349</v>
      </c>
      <c r="L1473" s="73">
        <v>41760</v>
      </c>
      <c r="M1473" s="124">
        <v>2</v>
      </c>
      <c r="N1473" s="124">
        <v>3</v>
      </c>
      <c r="O1473" s="68">
        <f t="shared" si="298"/>
        <v>0.66666666666666663</v>
      </c>
      <c r="P1473" s="261">
        <v>2</v>
      </c>
      <c r="Q1473" s="124">
        <v>10</v>
      </c>
      <c r="R1473" s="68">
        <f t="shared" si="299"/>
        <v>0.2</v>
      </c>
      <c r="S1473" s="124">
        <v>15</v>
      </c>
      <c r="T1473" s="68">
        <f t="shared" si="300"/>
        <v>0.66666666666666663</v>
      </c>
      <c r="U1473" s="124">
        <v>2</v>
      </c>
      <c r="V1473" s="284"/>
      <c r="W1473" s="124">
        <v>0</v>
      </c>
      <c r="X1473" s="124">
        <v>0</v>
      </c>
      <c r="Y1473" s="68" t="e">
        <f>W1473/X1473</f>
        <v>#DIV/0!</v>
      </c>
      <c r="Z1473" s="124">
        <v>0</v>
      </c>
      <c r="AA1473" s="284">
        <v>1</v>
      </c>
    </row>
    <row r="1474" spans="9:27">
      <c r="I1474" s="57" t="str">
        <f t="shared" si="295"/>
        <v>UniversalTIPMay-14</v>
      </c>
      <c r="J1474" s="76" t="str">
        <f t="shared" si="296"/>
        <v>UniversalTIP41760</v>
      </c>
      <c r="K1474" s="57" t="s">
        <v>351</v>
      </c>
      <c r="L1474" s="73">
        <v>41760</v>
      </c>
      <c r="M1474" s="124"/>
      <c r="N1474" s="124"/>
      <c r="O1474" s="68"/>
      <c r="P1474" s="124"/>
      <c r="Q1474" s="124"/>
      <c r="R1474" s="68"/>
      <c r="S1474" s="124"/>
      <c r="T1474" s="68"/>
      <c r="U1474" s="124"/>
      <c r="V1474" s="284"/>
      <c r="W1474" s="124"/>
      <c r="X1474" s="124"/>
      <c r="Y1474" s="68"/>
      <c r="Z1474" s="124"/>
      <c r="AA1474" s="284"/>
    </row>
    <row r="1475" spans="9:27">
      <c r="I1475" s="57" t="str">
        <f t="shared" si="295"/>
        <v>Youth VillagesAllMay-14</v>
      </c>
      <c r="J1475" s="76" t="str">
        <f t="shared" si="296"/>
        <v>Youth VillagesAll41760</v>
      </c>
      <c r="K1475" s="57" t="s">
        <v>352</v>
      </c>
      <c r="L1475" s="73">
        <v>41760</v>
      </c>
      <c r="M1475" s="124">
        <v>10</v>
      </c>
      <c r="N1475" s="124">
        <v>16</v>
      </c>
      <c r="O1475" s="68">
        <f t="shared" ref="O1475:O1506" si="302">M1475/N1475</f>
        <v>0.625</v>
      </c>
      <c r="P1475" s="124">
        <v>34</v>
      </c>
      <c r="Q1475" s="124">
        <v>32</v>
      </c>
      <c r="R1475" s="68">
        <f t="shared" ref="R1475:R1506" si="303">P1475/Q1475</f>
        <v>1.0625</v>
      </c>
      <c r="S1475" s="124">
        <v>48</v>
      </c>
      <c r="T1475" s="68">
        <f t="shared" ref="T1475:T1506" si="304">Q1475/S1475</f>
        <v>0.66666666666666663</v>
      </c>
      <c r="U1475" s="124">
        <v>23</v>
      </c>
      <c r="V1475" s="284"/>
      <c r="W1475" s="124">
        <v>6</v>
      </c>
      <c r="X1475" s="124">
        <v>6</v>
      </c>
      <c r="Y1475" s="68">
        <f t="shared" ref="Y1475:Y1490" si="305">W1475/X1475</f>
        <v>1</v>
      </c>
      <c r="Z1475" s="124">
        <v>11</v>
      </c>
      <c r="AA1475" s="284">
        <v>0.81640000000000001</v>
      </c>
    </row>
    <row r="1476" spans="9:27">
      <c r="I1476" s="57" t="str">
        <f t="shared" si="295"/>
        <v>Youth VillagesMSTMay-14</v>
      </c>
      <c r="J1476" s="76" t="str">
        <f t="shared" si="296"/>
        <v>Youth VillagesMST41760</v>
      </c>
      <c r="K1476" s="57" t="s">
        <v>353</v>
      </c>
      <c r="L1476" s="73">
        <v>41760</v>
      </c>
      <c r="M1476" s="124">
        <v>8</v>
      </c>
      <c r="N1476" s="124">
        <v>12</v>
      </c>
      <c r="O1476" s="68">
        <f t="shared" si="302"/>
        <v>0.66666666666666663</v>
      </c>
      <c r="P1476" s="124">
        <v>27</v>
      </c>
      <c r="Q1476" s="124">
        <v>28</v>
      </c>
      <c r="R1476" s="68">
        <f t="shared" si="303"/>
        <v>0.9642857142857143</v>
      </c>
      <c r="S1476" s="124">
        <v>40</v>
      </c>
      <c r="T1476" s="68">
        <f t="shared" si="304"/>
        <v>0.7</v>
      </c>
      <c r="U1476" s="124">
        <v>17</v>
      </c>
      <c r="V1476" s="284">
        <v>0.83425000000000005</v>
      </c>
      <c r="W1476" s="124">
        <v>6</v>
      </c>
      <c r="X1476" s="124">
        <v>6</v>
      </c>
      <c r="Y1476" s="68">
        <f t="shared" si="305"/>
        <v>1</v>
      </c>
      <c r="Z1476" s="124">
        <v>10</v>
      </c>
      <c r="AA1476" s="284">
        <v>0.83425000000000005</v>
      </c>
    </row>
    <row r="1477" spans="9:27">
      <c r="I1477" s="57" t="str">
        <f>K1477&amp;"May-14"</f>
        <v>Youth VillagesMST-PSBMay-14</v>
      </c>
      <c r="J1477" s="76" t="str">
        <f t="shared" si="296"/>
        <v>Youth VillagesMST-PSB41760</v>
      </c>
      <c r="K1477" s="57" t="s">
        <v>354</v>
      </c>
      <c r="L1477" s="73">
        <v>41760</v>
      </c>
      <c r="M1477" s="124">
        <v>2</v>
      </c>
      <c r="N1477" s="124">
        <v>4</v>
      </c>
      <c r="O1477" s="68">
        <f t="shared" si="302"/>
        <v>0.5</v>
      </c>
      <c r="P1477" s="124">
        <v>7</v>
      </c>
      <c r="Q1477" s="124">
        <v>4</v>
      </c>
      <c r="R1477" s="68">
        <f t="shared" si="303"/>
        <v>1.75</v>
      </c>
      <c r="S1477" s="124">
        <v>8</v>
      </c>
      <c r="T1477" s="68">
        <f t="shared" si="304"/>
        <v>0.5</v>
      </c>
      <c r="U1477" s="124">
        <v>6</v>
      </c>
      <c r="V1477" s="284">
        <v>0.745</v>
      </c>
      <c r="W1477" s="124">
        <v>0</v>
      </c>
      <c r="X1477" s="124">
        <v>0</v>
      </c>
      <c r="Y1477" s="68" t="e">
        <f t="shared" si="305"/>
        <v>#DIV/0!</v>
      </c>
      <c r="Z1477" s="124">
        <v>1</v>
      </c>
      <c r="AA1477" s="284">
        <v>0.745</v>
      </c>
    </row>
    <row r="1478" spans="9:27">
      <c r="I1478" s="57" t="str">
        <f t="shared" ref="I1478:I1532" si="306">K1478&amp;"Jun-14"</f>
        <v>Adoptions TogetherAllJun-14</v>
      </c>
      <c r="J1478" s="76" t="str">
        <f t="shared" si="296"/>
        <v>Adoptions TogetherAll41791</v>
      </c>
      <c r="K1478" s="57" t="s">
        <v>318</v>
      </c>
      <c r="L1478" s="73">
        <v>41791</v>
      </c>
      <c r="M1478" s="124">
        <v>3</v>
      </c>
      <c r="N1478" s="124">
        <v>3</v>
      </c>
      <c r="O1478" s="68">
        <f t="shared" si="302"/>
        <v>1</v>
      </c>
      <c r="P1478" s="124"/>
      <c r="Q1478" s="124">
        <v>15</v>
      </c>
      <c r="R1478" s="68">
        <f t="shared" si="303"/>
        <v>0</v>
      </c>
      <c r="S1478" s="124">
        <v>15</v>
      </c>
      <c r="T1478" s="68">
        <f t="shared" si="304"/>
        <v>1</v>
      </c>
      <c r="U1478" s="124">
        <v>0</v>
      </c>
      <c r="V1478" s="284"/>
      <c r="W1478" s="124">
        <v>0</v>
      </c>
      <c r="X1478" s="124">
        <v>0</v>
      </c>
      <c r="Y1478" s="68" t="e">
        <f t="shared" si="305"/>
        <v>#DIV/0!</v>
      </c>
      <c r="Z1478" s="124"/>
      <c r="AA1478" s="284">
        <v>1</v>
      </c>
    </row>
    <row r="1479" spans="9:27">
      <c r="I1479" s="57" t="str">
        <f t="shared" si="306"/>
        <v>Adoptions TogetherCPP-FVJun-14</v>
      </c>
      <c r="J1479" s="76" t="str">
        <f t="shared" si="296"/>
        <v>Adoptions TogetherCPP-FV41791</v>
      </c>
      <c r="K1479" s="57" t="s">
        <v>317</v>
      </c>
      <c r="L1479" s="73">
        <v>41791</v>
      </c>
      <c r="M1479" s="124">
        <v>3</v>
      </c>
      <c r="N1479" s="124">
        <v>3</v>
      </c>
      <c r="O1479" s="68">
        <f t="shared" si="302"/>
        <v>1</v>
      </c>
      <c r="P1479" s="124"/>
      <c r="Q1479" s="124">
        <v>15</v>
      </c>
      <c r="R1479" s="68">
        <f t="shared" si="303"/>
        <v>0</v>
      </c>
      <c r="S1479" s="124">
        <v>15</v>
      </c>
      <c r="T1479" s="68">
        <f t="shared" si="304"/>
        <v>1</v>
      </c>
      <c r="U1479" s="124">
        <v>0</v>
      </c>
      <c r="V1479" s="284"/>
      <c r="W1479" s="124">
        <v>0</v>
      </c>
      <c r="X1479" s="124">
        <v>0</v>
      </c>
      <c r="Y1479" s="68" t="e">
        <f t="shared" si="305"/>
        <v>#DIV/0!</v>
      </c>
      <c r="Z1479" s="124"/>
      <c r="AA1479" s="284">
        <v>1</v>
      </c>
    </row>
    <row r="1480" spans="9:27">
      <c r="I1480" s="57" t="str">
        <f t="shared" si="306"/>
        <v>All A-CRA ProvidersA-CRAJun-14</v>
      </c>
      <c r="J1480" s="76" t="str">
        <f t="shared" si="296"/>
        <v>All A-CRA ProvidersA-CRA41791</v>
      </c>
      <c r="K1480" s="57" t="s">
        <v>379</v>
      </c>
      <c r="L1480" s="73">
        <v>41791</v>
      </c>
      <c r="M1480" s="258">
        <v>0</v>
      </c>
      <c r="N1480" s="258">
        <v>0</v>
      </c>
      <c r="O1480" s="68" t="e">
        <f t="shared" si="302"/>
        <v>#DIV/0!</v>
      </c>
      <c r="P1480" s="258">
        <v>0</v>
      </c>
      <c r="Q1480" s="258">
        <v>0</v>
      </c>
      <c r="R1480" s="68" t="e">
        <f t="shared" si="303"/>
        <v>#DIV/0!</v>
      </c>
      <c r="S1480" s="258">
        <v>0</v>
      </c>
      <c r="T1480" s="68" t="e">
        <f t="shared" si="304"/>
        <v>#DIV/0!</v>
      </c>
      <c r="U1480" s="258">
        <v>0</v>
      </c>
      <c r="V1480" s="284"/>
      <c r="W1480" s="258">
        <v>0</v>
      </c>
      <c r="X1480" s="258">
        <v>0</v>
      </c>
      <c r="Y1480" s="68" t="e">
        <f t="shared" si="305"/>
        <v>#DIV/0!</v>
      </c>
      <c r="Z1480" s="258">
        <v>0</v>
      </c>
      <c r="AA1480" s="284">
        <v>0</v>
      </c>
    </row>
    <row r="1481" spans="9:27">
      <c r="I1481" s="57" t="str">
        <f t="shared" si="306"/>
        <v>All CPP-FV ProvidersCPP-FVJun-14</v>
      </c>
      <c r="J1481" s="57" t="str">
        <f t="shared" si="296"/>
        <v>All CPP-FV ProvidersCPP-FV41791</v>
      </c>
      <c r="K1481" s="57" t="s">
        <v>373</v>
      </c>
      <c r="L1481" s="73">
        <v>41791</v>
      </c>
      <c r="M1481" s="258">
        <v>9</v>
      </c>
      <c r="N1481" s="258">
        <v>9</v>
      </c>
      <c r="O1481" s="68">
        <f t="shared" si="302"/>
        <v>1</v>
      </c>
      <c r="P1481" s="258">
        <v>0</v>
      </c>
      <c r="Q1481" s="258">
        <v>42</v>
      </c>
      <c r="R1481" s="68">
        <f t="shared" si="303"/>
        <v>0</v>
      </c>
      <c r="S1481" s="258">
        <v>42</v>
      </c>
      <c r="T1481" s="68">
        <f t="shared" si="304"/>
        <v>1</v>
      </c>
      <c r="U1481" s="258">
        <v>0</v>
      </c>
      <c r="V1481" s="284"/>
      <c r="W1481" s="258">
        <v>0</v>
      </c>
      <c r="X1481" s="258">
        <v>0</v>
      </c>
      <c r="Y1481" s="68" t="e">
        <f t="shared" si="305"/>
        <v>#DIV/0!</v>
      </c>
      <c r="Z1481" s="258">
        <v>0</v>
      </c>
      <c r="AA1481" s="284">
        <v>1</v>
      </c>
    </row>
    <row r="1482" spans="9:27">
      <c r="I1482" s="57" t="str">
        <f t="shared" si="306"/>
        <v>All FFT ProvidersFFTJun-14</v>
      </c>
      <c r="J1482" s="76" t="str">
        <f t="shared" si="296"/>
        <v>All FFT ProvidersFFT41791</v>
      </c>
      <c r="K1482" s="57" t="s">
        <v>372</v>
      </c>
      <c r="L1482" s="73">
        <v>41791</v>
      </c>
      <c r="M1482" s="258">
        <v>17</v>
      </c>
      <c r="N1482" s="258">
        <v>20</v>
      </c>
      <c r="O1482" s="68">
        <f t="shared" si="302"/>
        <v>0.85</v>
      </c>
      <c r="P1482" s="258">
        <v>107</v>
      </c>
      <c r="Q1482" s="258">
        <v>142</v>
      </c>
      <c r="R1482" s="68">
        <f t="shared" si="303"/>
        <v>0.75352112676056338</v>
      </c>
      <c r="S1482" s="258">
        <v>157</v>
      </c>
      <c r="T1482" s="68">
        <f t="shared" si="304"/>
        <v>0.90445859872611467</v>
      </c>
      <c r="U1482" s="258">
        <v>68</v>
      </c>
      <c r="V1482" s="284">
        <v>0.98124999999999996</v>
      </c>
      <c r="W1482" s="258">
        <v>20</v>
      </c>
      <c r="X1482" s="258">
        <v>30</v>
      </c>
      <c r="Y1482" s="68">
        <f t="shared" si="305"/>
        <v>0.66666666666666663</v>
      </c>
      <c r="Z1482" s="258">
        <v>39</v>
      </c>
      <c r="AA1482" s="284">
        <v>0.98124999999999996</v>
      </c>
    </row>
    <row r="1483" spans="9:27">
      <c r="I1483" s="57" t="str">
        <f t="shared" si="306"/>
        <v>All MST ProvidersMSTJun-14</v>
      </c>
      <c r="J1483" s="76" t="str">
        <f t="shared" si="296"/>
        <v>All MST ProvidersMST41791</v>
      </c>
      <c r="K1483" s="57" t="s">
        <v>374</v>
      </c>
      <c r="L1483" s="73">
        <v>41791</v>
      </c>
      <c r="M1483" s="258">
        <v>10</v>
      </c>
      <c r="N1483" s="258">
        <v>12</v>
      </c>
      <c r="O1483" s="68">
        <f t="shared" si="302"/>
        <v>0.83333333333333337</v>
      </c>
      <c r="P1483" s="258">
        <v>26</v>
      </c>
      <c r="Q1483" s="258">
        <v>34</v>
      </c>
      <c r="R1483" s="68">
        <f t="shared" si="303"/>
        <v>0.76470588235294112</v>
      </c>
      <c r="S1483" s="258">
        <v>40</v>
      </c>
      <c r="T1483" s="68">
        <f t="shared" si="304"/>
        <v>0.85</v>
      </c>
      <c r="U1483" s="258">
        <v>21</v>
      </c>
      <c r="V1483" s="284">
        <v>0.76400000000000001</v>
      </c>
      <c r="W1483" s="258">
        <v>3</v>
      </c>
      <c r="X1483" s="258">
        <v>6</v>
      </c>
      <c r="Y1483" s="68">
        <f t="shared" si="305"/>
        <v>0.5</v>
      </c>
      <c r="Z1483" s="258">
        <v>5</v>
      </c>
      <c r="AA1483" s="284">
        <v>0.76400000000000001</v>
      </c>
    </row>
    <row r="1484" spans="9:27">
      <c r="I1484" s="57" t="str">
        <f t="shared" si="306"/>
        <v>All MST-PSB ProvidersMST-PSBJun-14</v>
      </c>
      <c r="J1484" s="76" t="str">
        <f t="shared" si="296"/>
        <v>All MST-PSB ProvidersMST-PSB41791</v>
      </c>
      <c r="K1484" s="57" t="s">
        <v>375</v>
      </c>
      <c r="L1484" s="73">
        <v>41791</v>
      </c>
      <c r="M1484" s="258">
        <v>3</v>
      </c>
      <c r="N1484" s="258">
        <v>4</v>
      </c>
      <c r="O1484" s="68">
        <f t="shared" si="302"/>
        <v>0.75</v>
      </c>
      <c r="P1484" s="258">
        <v>9</v>
      </c>
      <c r="Q1484" s="258">
        <v>6</v>
      </c>
      <c r="R1484" s="68">
        <f t="shared" si="303"/>
        <v>1.5</v>
      </c>
      <c r="S1484" s="258">
        <v>8</v>
      </c>
      <c r="T1484" s="68">
        <f t="shared" si="304"/>
        <v>0.75</v>
      </c>
      <c r="U1484" s="258">
        <v>8</v>
      </c>
      <c r="V1484" s="284">
        <v>0.628</v>
      </c>
      <c r="W1484" s="258">
        <v>0</v>
      </c>
      <c r="X1484" s="258">
        <v>0</v>
      </c>
      <c r="Y1484" s="68" t="e">
        <f t="shared" si="305"/>
        <v>#DIV/0!</v>
      </c>
      <c r="Z1484" s="258">
        <v>1</v>
      </c>
      <c r="AA1484" s="284">
        <v>0.628</v>
      </c>
    </row>
    <row r="1485" spans="9:27">
      <c r="I1485" s="57" t="str">
        <f t="shared" si="306"/>
        <v>All PCIT ProvidersPCITJun-14</v>
      </c>
      <c r="J1485" s="76" t="str">
        <f t="shared" si="296"/>
        <v>All PCIT ProvidersPCIT41791</v>
      </c>
      <c r="K1485" s="57" t="s">
        <v>376</v>
      </c>
      <c r="L1485" s="73">
        <v>41791</v>
      </c>
      <c r="M1485" s="258">
        <v>7</v>
      </c>
      <c r="N1485" s="258">
        <v>7</v>
      </c>
      <c r="O1485" s="68">
        <f t="shared" si="302"/>
        <v>1</v>
      </c>
      <c r="P1485" s="258">
        <v>29</v>
      </c>
      <c r="Q1485" s="258">
        <v>35</v>
      </c>
      <c r="R1485" s="68">
        <f t="shared" si="303"/>
        <v>0.82857142857142863</v>
      </c>
      <c r="S1485" s="258">
        <v>35</v>
      </c>
      <c r="T1485" s="68">
        <f t="shared" si="304"/>
        <v>1</v>
      </c>
      <c r="U1485" s="258">
        <v>23</v>
      </c>
      <c r="V1485" s="284"/>
      <c r="W1485" s="258">
        <v>0</v>
      </c>
      <c r="X1485" s="258">
        <v>3</v>
      </c>
      <c r="Y1485" s="68">
        <f t="shared" si="305"/>
        <v>0</v>
      </c>
      <c r="Z1485" s="258">
        <v>6</v>
      </c>
      <c r="AA1485" s="284">
        <v>0</v>
      </c>
    </row>
    <row r="1486" spans="9:27">
      <c r="I1486" s="57" t="str">
        <f t="shared" si="306"/>
        <v>All TF-CBT ProvidersTF-CBTJun-14</v>
      </c>
      <c r="J1486" s="76" t="str">
        <f t="shared" si="296"/>
        <v>All TF-CBT ProvidersTF-CBT41791</v>
      </c>
      <c r="K1486" s="57" t="s">
        <v>377</v>
      </c>
      <c r="L1486" s="73">
        <v>41791</v>
      </c>
      <c r="M1486" s="258">
        <v>19</v>
      </c>
      <c r="N1486" s="258">
        <v>25</v>
      </c>
      <c r="O1486" s="68">
        <f t="shared" si="302"/>
        <v>0.76</v>
      </c>
      <c r="P1486" s="258">
        <v>48</v>
      </c>
      <c r="Q1486" s="258">
        <v>95</v>
      </c>
      <c r="R1486" s="68">
        <f t="shared" si="303"/>
        <v>0.50526315789473686</v>
      </c>
      <c r="S1486" s="258">
        <v>125</v>
      </c>
      <c r="T1486" s="68">
        <f t="shared" si="304"/>
        <v>0.76</v>
      </c>
      <c r="U1486" s="258">
        <v>45</v>
      </c>
      <c r="V1486" s="284"/>
      <c r="W1486" s="258">
        <v>8</v>
      </c>
      <c r="X1486" s="258">
        <v>11</v>
      </c>
      <c r="Y1486" s="68">
        <f t="shared" si="305"/>
        <v>0.72727272727272729</v>
      </c>
      <c r="Z1486" s="258">
        <v>3</v>
      </c>
      <c r="AA1486" s="284">
        <v>0.50244200244200243</v>
      </c>
    </row>
    <row r="1487" spans="9:27">
      <c r="I1487" s="57" t="str">
        <f t="shared" si="306"/>
        <v>All TIP ProvidersTIPJun-14</v>
      </c>
      <c r="J1487" s="76" t="str">
        <f t="shared" si="296"/>
        <v>All TIP ProvidersTIP41791</v>
      </c>
      <c r="K1487" s="57" t="s">
        <v>378</v>
      </c>
      <c r="L1487" s="73">
        <v>41791</v>
      </c>
      <c r="M1487" s="258">
        <v>18</v>
      </c>
      <c r="N1487" s="258">
        <v>18</v>
      </c>
      <c r="O1487" s="68">
        <f t="shared" si="302"/>
        <v>1</v>
      </c>
      <c r="P1487" s="258">
        <v>131</v>
      </c>
      <c r="Q1487" s="258">
        <v>180</v>
      </c>
      <c r="R1487" s="68">
        <f t="shared" si="303"/>
        <v>0.72777777777777775</v>
      </c>
      <c r="S1487" s="258">
        <v>180</v>
      </c>
      <c r="T1487" s="68">
        <f t="shared" si="304"/>
        <v>1</v>
      </c>
      <c r="U1487" s="258">
        <v>112</v>
      </c>
      <c r="V1487" s="284"/>
      <c r="W1487" s="258">
        <v>1</v>
      </c>
      <c r="X1487" s="258">
        <v>1</v>
      </c>
      <c r="Y1487" s="68">
        <f t="shared" si="305"/>
        <v>1</v>
      </c>
      <c r="Z1487" s="258">
        <v>19</v>
      </c>
      <c r="AA1487" s="284">
        <v>0</v>
      </c>
    </row>
    <row r="1488" spans="9:27">
      <c r="I1488" s="57" t="str">
        <f t="shared" si="306"/>
        <v>AllAllJun-14</v>
      </c>
      <c r="J1488" s="76" t="str">
        <f t="shared" si="296"/>
        <v>AllAll41791</v>
      </c>
      <c r="K1488" s="57" t="s">
        <v>367</v>
      </c>
      <c r="L1488" s="73">
        <v>41791</v>
      </c>
      <c r="M1488" s="124">
        <v>83</v>
      </c>
      <c r="N1488" s="124">
        <v>95</v>
      </c>
      <c r="O1488" s="68">
        <f t="shared" si="302"/>
        <v>0.87368421052631584</v>
      </c>
      <c r="P1488" s="124">
        <v>350</v>
      </c>
      <c r="Q1488" s="124">
        <v>536</v>
      </c>
      <c r="R1488" s="68">
        <f t="shared" si="303"/>
        <v>0.65298507462686572</v>
      </c>
      <c r="S1488" s="124">
        <v>587</v>
      </c>
      <c r="T1488" s="68">
        <f t="shared" si="304"/>
        <v>0.91311754684838164</v>
      </c>
      <c r="U1488" s="124">
        <v>277</v>
      </c>
      <c r="V1488" s="284"/>
      <c r="W1488" s="124">
        <v>32</v>
      </c>
      <c r="X1488" s="124">
        <v>51</v>
      </c>
      <c r="Y1488" s="68">
        <f t="shared" si="305"/>
        <v>0.62745098039215685</v>
      </c>
      <c r="Z1488" s="124">
        <v>73</v>
      </c>
      <c r="AA1488" s="284">
        <v>0.80069383394383398</v>
      </c>
    </row>
    <row r="1489" spans="9:27">
      <c r="I1489" s="57" t="str">
        <f t="shared" si="306"/>
        <v>Community ConnectionsAllJun-14</v>
      </c>
      <c r="J1489" s="204" t="str">
        <f t="shared" si="296"/>
        <v>Community ConnectionsAll41791</v>
      </c>
      <c r="K1489" s="57" t="s">
        <v>319</v>
      </c>
      <c r="L1489" s="73">
        <v>41791</v>
      </c>
      <c r="M1489" s="124">
        <v>8</v>
      </c>
      <c r="N1489" s="124">
        <v>11</v>
      </c>
      <c r="O1489" s="68">
        <f t="shared" si="302"/>
        <v>0.72727272727272729</v>
      </c>
      <c r="P1489" s="124">
        <v>13</v>
      </c>
      <c r="Q1489" s="124">
        <v>40</v>
      </c>
      <c r="R1489" s="68">
        <f t="shared" si="303"/>
        <v>0.32500000000000001</v>
      </c>
      <c r="S1489" s="124">
        <v>55</v>
      </c>
      <c r="T1489" s="68">
        <f t="shared" si="304"/>
        <v>0.72727272727272729</v>
      </c>
      <c r="U1489" s="124">
        <v>13</v>
      </c>
      <c r="V1489" s="284"/>
      <c r="W1489" s="124">
        <v>7</v>
      </c>
      <c r="X1489" s="124">
        <v>8</v>
      </c>
      <c r="Y1489" s="68">
        <f t="shared" si="305"/>
        <v>0.875</v>
      </c>
      <c r="Z1489" s="124">
        <v>0</v>
      </c>
      <c r="AA1489" s="284">
        <v>0.94861111111111107</v>
      </c>
    </row>
    <row r="1490" spans="9:27">
      <c r="I1490" s="57" t="str">
        <f t="shared" si="306"/>
        <v>Community ConnectionsFFTJun-14</v>
      </c>
      <c r="J1490" s="204" t="str">
        <f t="shared" si="296"/>
        <v>Community ConnectionsFFT41791</v>
      </c>
      <c r="K1490" s="57" t="s">
        <v>321</v>
      </c>
      <c r="L1490" s="73">
        <v>41791</v>
      </c>
      <c r="M1490" s="124">
        <v>3</v>
      </c>
      <c r="N1490" s="124">
        <v>4</v>
      </c>
      <c r="O1490" s="68">
        <f t="shared" si="302"/>
        <v>0.75</v>
      </c>
      <c r="P1490" s="261">
        <v>4</v>
      </c>
      <c r="Q1490" s="124">
        <v>15</v>
      </c>
      <c r="R1490" s="68">
        <f t="shared" si="303"/>
        <v>0.26666666666666666</v>
      </c>
      <c r="S1490" s="124">
        <v>20</v>
      </c>
      <c r="T1490" s="68">
        <f t="shared" si="304"/>
        <v>0.75</v>
      </c>
      <c r="U1490" s="124">
        <v>4</v>
      </c>
      <c r="V1490" s="284">
        <v>0.92500000000000004</v>
      </c>
      <c r="W1490" s="124">
        <v>7</v>
      </c>
      <c r="X1490" s="124">
        <v>8</v>
      </c>
      <c r="Y1490" s="68">
        <f t="shared" si="305"/>
        <v>0.875</v>
      </c>
      <c r="Z1490" s="124">
        <v>0</v>
      </c>
      <c r="AA1490" s="284">
        <v>0.92500000000000004</v>
      </c>
    </row>
    <row r="1491" spans="9:27">
      <c r="I1491" s="57" t="str">
        <f t="shared" si="306"/>
        <v>Community ConnectionsTF-CBTJun-14</v>
      </c>
      <c r="J1491" s="204" t="str">
        <f t="shared" si="296"/>
        <v>Community ConnectionsTF-CBT41791</v>
      </c>
      <c r="K1491" s="57" t="s">
        <v>320</v>
      </c>
      <c r="L1491" s="73">
        <v>41791</v>
      </c>
      <c r="M1491" s="124">
        <v>5</v>
      </c>
      <c r="N1491" s="124">
        <v>7</v>
      </c>
      <c r="O1491" s="68">
        <f t="shared" si="302"/>
        <v>0.7142857142857143</v>
      </c>
      <c r="P1491" s="261">
        <v>9</v>
      </c>
      <c r="Q1491" s="124">
        <v>25</v>
      </c>
      <c r="R1491" s="68">
        <f t="shared" si="303"/>
        <v>0.36</v>
      </c>
      <c r="S1491" s="124">
        <v>35</v>
      </c>
      <c r="T1491" s="68">
        <f t="shared" si="304"/>
        <v>0.7142857142857143</v>
      </c>
      <c r="U1491" s="124">
        <v>9</v>
      </c>
      <c r="V1491" s="284"/>
      <c r="W1491" s="124">
        <v>0</v>
      </c>
      <c r="X1491" s="124">
        <v>0</v>
      </c>
      <c r="Y1491" s="68">
        <v>0</v>
      </c>
      <c r="Z1491" s="124">
        <v>0</v>
      </c>
      <c r="AA1491" s="284">
        <v>0.77777777777777779</v>
      </c>
    </row>
    <row r="1492" spans="9:27">
      <c r="I1492" s="57" t="str">
        <f t="shared" si="306"/>
        <v>Community ConnectionsTIPJun-14</v>
      </c>
      <c r="J1492" s="204" t="str">
        <f t="shared" si="296"/>
        <v>Community ConnectionsTIP41791</v>
      </c>
      <c r="K1492" s="57" t="s">
        <v>322</v>
      </c>
      <c r="L1492" s="73">
        <v>41791</v>
      </c>
      <c r="M1492" s="124"/>
      <c r="N1492" s="124"/>
      <c r="O1492" s="68" t="e">
        <f t="shared" si="302"/>
        <v>#DIV/0!</v>
      </c>
      <c r="P1492" s="124"/>
      <c r="Q1492" s="124"/>
      <c r="R1492" s="68" t="e">
        <f t="shared" si="303"/>
        <v>#DIV/0!</v>
      </c>
      <c r="S1492" s="124"/>
      <c r="T1492" s="68" t="e">
        <f t="shared" si="304"/>
        <v>#DIV/0!</v>
      </c>
      <c r="U1492" s="124"/>
      <c r="V1492" s="284"/>
      <c r="W1492" s="124"/>
      <c r="X1492" s="124"/>
      <c r="Y1492" s="68" t="e">
        <f t="shared" ref="Y1492:Y1497" si="307">W1492/X1492</f>
        <v>#DIV/0!</v>
      </c>
      <c r="Z1492" s="124"/>
      <c r="AA1492" s="284"/>
    </row>
    <row r="1493" spans="9:27">
      <c r="I1493" s="57" t="str">
        <f t="shared" si="306"/>
        <v>Federal CityA-CRAJun-14</v>
      </c>
      <c r="J1493" s="76" t="str">
        <f t="shared" si="296"/>
        <v>Federal CityA-CRA41791</v>
      </c>
      <c r="K1493" s="57" t="s">
        <v>360</v>
      </c>
      <c r="L1493" s="73">
        <v>41791</v>
      </c>
      <c r="M1493" s="124"/>
      <c r="N1493" s="124"/>
      <c r="O1493" s="68" t="e">
        <f t="shared" si="302"/>
        <v>#DIV/0!</v>
      </c>
      <c r="P1493" s="124"/>
      <c r="Q1493" s="124"/>
      <c r="R1493" s="68" t="e">
        <f t="shared" si="303"/>
        <v>#DIV/0!</v>
      </c>
      <c r="S1493" s="124"/>
      <c r="T1493" s="68" t="e">
        <f t="shared" si="304"/>
        <v>#DIV/0!</v>
      </c>
      <c r="U1493" s="124"/>
      <c r="V1493" s="284"/>
      <c r="W1493" s="124"/>
      <c r="X1493" s="124"/>
      <c r="Y1493" s="68" t="e">
        <f t="shared" si="307"/>
        <v>#DIV/0!</v>
      </c>
      <c r="Z1493" s="124"/>
      <c r="AA1493" s="284"/>
    </row>
    <row r="1494" spans="9:27">
      <c r="I1494" s="57" t="str">
        <f t="shared" si="306"/>
        <v>Federal CityAllJun-14</v>
      </c>
      <c r="J1494" s="76" t="str">
        <f t="shared" ref="J1494:J1557" si="308">K1494&amp;L1494</f>
        <v>Federal CityAll41791</v>
      </c>
      <c r="K1494" s="57" t="s">
        <v>359</v>
      </c>
      <c r="L1494" s="73">
        <v>41791</v>
      </c>
      <c r="M1494" s="124"/>
      <c r="N1494" s="124"/>
      <c r="O1494" s="68" t="e">
        <f t="shared" si="302"/>
        <v>#DIV/0!</v>
      </c>
      <c r="P1494" s="124"/>
      <c r="Q1494" s="124"/>
      <c r="R1494" s="68" t="e">
        <f t="shared" si="303"/>
        <v>#DIV/0!</v>
      </c>
      <c r="S1494" s="124"/>
      <c r="T1494" s="68" t="e">
        <f t="shared" si="304"/>
        <v>#DIV/0!</v>
      </c>
      <c r="U1494" s="124"/>
      <c r="V1494" s="284"/>
      <c r="W1494" s="124"/>
      <c r="X1494" s="124"/>
      <c r="Y1494" s="68" t="e">
        <f t="shared" si="307"/>
        <v>#DIV/0!</v>
      </c>
      <c r="Z1494" s="124"/>
      <c r="AA1494" s="284"/>
    </row>
    <row r="1495" spans="9:27">
      <c r="I1495" s="57" t="str">
        <f t="shared" si="306"/>
        <v>First Home CareAllJun-14</v>
      </c>
      <c r="J1495" s="76" t="str">
        <f t="shared" si="308"/>
        <v>First Home CareAll41791</v>
      </c>
      <c r="K1495" s="57" t="s">
        <v>323</v>
      </c>
      <c r="L1495" s="73">
        <v>41791</v>
      </c>
      <c r="M1495" s="124">
        <v>13</v>
      </c>
      <c r="N1495" s="124">
        <v>14</v>
      </c>
      <c r="O1495" s="68">
        <f t="shared" si="302"/>
        <v>0.9285714285714286</v>
      </c>
      <c r="P1495" s="124">
        <v>82</v>
      </c>
      <c r="Q1495" s="124">
        <v>105</v>
      </c>
      <c r="R1495" s="68">
        <f t="shared" si="303"/>
        <v>0.78095238095238095</v>
      </c>
      <c r="S1495" s="124">
        <v>110</v>
      </c>
      <c r="T1495" s="68">
        <f t="shared" si="304"/>
        <v>0.95454545454545459</v>
      </c>
      <c r="U1495" s="124">
        <v>72</v>
      </c>
      <c r="V1495" s="284"/>
      <c r="W1495" s="124">
        <v>10</v>
      </c>
      <c r="X1495" s="124">
        <v>13</v>
      </c>
      <c r="Y1495" s="68">
        <f t="shared" si="307"/>
        <v>0.76923076923076927</v>
      </c>
      <c r="Z1495" s="124">
        <v>10</v>
      </c>
      <c r="AA1495" s="284">
        <v>0.74175824175824168</v>
      </c>
    </row>
    <row r="1496" spans="9:27">
      <c r="I1496" s="57" t="str">
        <f t="shared" si="306"/>
        <v>First Home CareFFTJun-14</v>
      </c>
      <c r="J1496" s="76" t="str">
        <f t="shared" si="308"/>
        <v>First Home CareFFT41791</v>
      </c>
      <c r="K1496" s="57" t="s">
        <v>325</v>
      </c>
      <c r="L1496" s="73">
        <v>41791</v>
      </c>
      <c r="M1496" s="124">
        <v>5</v>
      </c>
      <c r="N1496" s="124">
        <v>5</v>
      </c>
      <c r="O1496" s="68">
        <f t="shared" si="302"/>
        <v>1</v>
      </c>
      <c r="P1496" s="261">
        <v>33</v>
      </c>
      <c r="Q1496" s="124">
        <v>45</v>
      </c>
      <c r="R1496" s="68">
        <f t="shared" si="303"/>
        <v>0.73333333333333328</v>
      </c>
      <c r="S1496" s="124">
        <v>45</v>
      </c>
      <c r="T1496" s="68">
        <f t="shared" si="304"/>
        <v>1</v>
      </c>
      <c r="U1496" s="124">
        <v>24</v>
      </c>
      <c r="V1496" s="284">
        <v>1.075</v>
      </c>
      <c r="W1496" s="124">
        <v>5</v>
      </c>
      <c r="X1496" s="124">
        <v>6</v>
      </c>
      <c r="Y1496" s="68">
        <f t="shared" si="307"/>
        <v>0.83333333333333337</v>
      </c>
      <c r="Z1496" s="124">
        <v>9</v>
      </c>
      <c r="AA1496" s="284">
        <v>1.075</v>
      </c>
    </row>
    <row r="1497" spans="9:27">
      <c r="I1497" s="57" t="str">
        <f t="shared" si="306"/>
        <v>First Home CareTF-CBTJun-14</v>
      </c>
      <c r="J1497" s="76" t="str">
        <f t="shared" si="308"/>
        <v>First Home CareTF-CBT41791</v>
      </c>
      <c r="K1497" s="57" t="s">
        <v>324</v>
      </c>
      <c r="L1497" s="73">
        <v>41791</v>
      </c>
      <c r="M1497" s="124">
        <v>4</v>
      </c>
      <c r="N1497" s="124">
        <v>5</v>
      </c>
      <c r="O1497" s="68">
        <f t="shared" si="302"/>
        <v>0.8</v>
      </c>
      <c r="P1497" s="124">
        <v>15</v>
      </c>
      <c r="Q1497" s="124">
        <v>20</v>
      </c>
      <c r="R1497" s="68">
        <f t="shared" si="303"/>
        <v>0.75</v>
      </c>
      <c r="S1497" s="124">
        <v>25</v>
      </c>
      <c r="T1497" s="68">
        <f t="shared" si="304"/>
        <v>0.8</v>
      </c>
      <c r="U1497" s="124">
        <v>14</v>
      </c>
      <c r="V1497" s="284"/>
      <c r="W1497" s="124">
        <v>5</v>
      </c>
      <c r="X1497" s="124">
        <v>7</v>
      </c>
      <c r="Y1497" s="68">
        <f t="shared" si="307"/>
        <v>0.7142857142857143</v>
      </c>
      <c r="Z1497" s="124">
        <v>1</v>
      </c>
      <c r="AA1497" s="284">
        <v>0.61904761904761907</v>
      </c>
    </row>
    <row r="1498" spans="9:27">
      <c r="I1498" s="57" t="str">
        <f t="shared" si="306"/>
        <v>First Home CareTIPJun-14</v>
      </c>
      <c r="J1498" s="76" t="str">
        <f t="shared" si="308"/>
        <v>First Home CareTIP41791</v>
      </c>
      <c r="K1498" s="57" t="s">
        <v>330</v>
      </c>
      <c r="L1498" s="73">
        <v>41791</v>
      </c>
      <c r="M1498" s="124">
        <v>4</v>
      </c>
      <c r="N1498" s="124">
        <v>4</v>
      </c>
      <c r="O1498" s="68">
        <f t="shared" si="302"/>
        <v>1</v>
      </c>
      <c r="P1498" s="261">
        <v>34</v>
      </c>
      <c r="Q1498" s="124">
        <v>40</v>
      </c>
      <c r="R1498" s="68">
        <f t="shared" si="303"/>
        <v>0.85</v>
      </c>
      <c r="S1498" s="124">
        <v>40</v>
      </c>
      <c r="T1498" s="68">
        <f t="shared" si="304"/>
        <v>1</v>
      </c>
      <c r="U1498" s="124">
        <v>34</v>
      </c>
      <c r="V1498" s="284"/>
      <c r="W1498" s="124"/>
      <c r="X1498" s="124"/>
      <c r="Y1498" s="68"/>
      <c r="Z1498" s="124"/>
      <c r="AA1498" s="284"/>
    </row>
    <row r="1499" spans="9:27">
      <c r="I1499" s="57" t="str">
        <f t="shared" si="306"/>
        <v>FPSAllJun-14</v>
      </c>
      <c r="J1499" s="76" t="str">
        <f t="shared" si="308"/>
        <v>FPSAll41791</v>
      </c>
      <c r="K1499" s="57" t="s">
        <v>355</v>
      </c>
      <c r="L1499" s="73">
        <v>41791</v>
      </c>
      <c r="M1499" s="124">
        <v>3</v>
      </c>
      <c r="N1499" s="124">
        <v>3</v>
      </c>
      <c r="O1499" s="68">
        <f t="shared" si="302"/>
        <v>1</v>
      </c>
      <c r="P1499" s="124">
        <v>25</v>
      </c>
      <c r="Q1499" s="124">
        <v>30</v>
      </c>
      <c r="R1499" s="68">
        <f t="shared" si="303"/>
        <v>0.83333333333333337</v>
      </c>
      <c r="S1499" s="124">
        <v>30</v>
      </c>
      <c r="T1499" s="68">
        <f t="shared" si="304"/>
        <v>1</v>
      </c>
      <c r="U1499" s="124">
        <v>21</v>
      </c>
      <c r="V1499" s="284"/>
      <c r="W1499" s="124">
        <v>0</v>
      </c>
      <c r="X1499" s="124">
        <v>0</v>
      </c>
      <c r="Y1499" s="68" t="e">
        <f t="shared" ref="Y1499:Y1529" si="309">W1499/X1499</f>
        <v>#DIV/0!</v>
      </c>
      <c r="Z1499" s="124">
        <v>4</v>
      </c>
      <c r="AA1499" s="284"/>
    </row>
    <row r="1500" spans="9:27">
      <c r="I1500" s="57" t="str">
        <f t="shared" si="306"/>
        <v>FPSTIPJun-14</v>
      </c>
      <c r="J1500" s="76" t="str">
        <f t="shared" si="308"/>
        <v>FPSTIP41791</v>
      </c>
      <c r="K1500" s="57" t="s">
        <v>356</v>
      </c>
      <c r="L1500" s="73">
        <v>41791</v>
      </c>
      <c r="M1500" s="124">
        <v>3</v>
      </c>
      <c r="N1500" s="124">
        <v>3</v>
      </c>
      <c r="O1500" s="68">
        <f t="shared" si="302"/>
        <v>1</v>
      </c>
      <c r="P1500" s="124">
        <v>25</v>
      </c>
      <c r="Q1500" s="124">
        <v>30</v>
      </c>
      <c r="R1500" s="68">
        <f t="shared" si="303"/>
        <v>0.83333333333333337</v>
      </c>
      <c r="S1500" s="124">
        <v>30</v>
      </c>
      <c r="T1500" s="68">
        <f t="shared" si="304"/>
        <v>1</v>
      </c>
      <c r="U1500" s="124">
        <v>21</v>
      </c>
      <c r="V1500" s="284"/>
      <c r="W1500" s="124">
        <v>0</v>
      </c>
      <c r="X1500" s="124">
        <v>0</v>
      </c>
      <c r="Y1500" s="68" t="e">
        <f t="shared" si="309"/>
        <v>#DIV/0!</v>
      </c>
      <c r="Z1500" s="124">
        <v>4</v>
      </c>
      <c r="AA1500" s="284"/>
    </row>
    <row r="1501" spans="9:27">
      <c r="I1501" s="57" t="str">
        <f t="shared" si="306"/>
        <v>HillcrestA-CRAJun-14</v>
      </c>
      <c r="J1501" s="76" t="str">
        <f t="shared" si="308"/>
        <v>HillcrestA-CRA41791</v>
      </c>
      <c r="K1501" s="57" t="s">
        <v>336</v>
      </c>
      <c r="L1501" s="73">
        <v>41791</v>
      </c>
      <c r="M1501" s="124"/>
      <c r="N1501" s="124"/>
      <c r="O1501" s="68" t="e">
        <f t="shared" si="302"/>
        <v>#DIV/0!</v>
      </c>
      <c r="P1501" s="124"/>
      <c r="Q1501" s="124"/>
      <c r="R1501" s="68" t="e">
        <f t="shared" si="303"/>
        <v>#DIV/0!</v>
      </c>
      <c r="S1501" s="124"/>
      <c r="T1501" s="68" t="e">
        <f t="shared" si="304"/>
        <v>#DIV/0!</v>
      </c>
      <c r="U1501" s="124">
        <v>0</v>
      </c>
      <c r="V1501" s="284"/>
      <c r="W1501" s="124"/>
      <c r="X1501" s="124"/>
      <c r="Y1501" s="68" t="e">
        <f t="shared" si="309"/>
        <v>#DIV/0!</v>
      </c>
      <c r="Z1501" s="124"/>
      <c r="AA1501" s="284"/>
    </row>
    <row r="1502" spans="9:27">
      <c r="I1502" s="57" t="str">
        <f t="shared" si="306"/>
        <v>HillcrestAllJun-14</v>
      </c>
      <c r="J1502" s="76" t="str">
        <f t="shared" si="308"/>
        <v>HillcrestAll41791</v>
      </c>
      <c r="K1502" s="57" t="s">
        <v>331</v>
      </c>
      <c r="L1502" s="73">
        <v>41791</v>
      </c>
      <c r="M1502" s="124">
        <v>6</v>
      </c>
      <c r="N1502" s="124">
        <v>10</v>
      </c>
      <c r="O1502" s="68">
        <f t="shared" si="302"/>
        <v>0.6</v>
      </c>
      <c r="P1502" s="124">
        <v>19</v>
      </c>
      <c r="Q1502" s="124">
        <v>35</v>
      </c>
      <c r="R1502" s="68">
        <f t="shared" si="303"/>
        <v>0.54285714285714282</v>
      </c>
      <c r="S1502" s="124">
        <v>60</v>
      </c>
      <c r="T1502" s="68">
        <f t="shared" si="304"/>
        <v>0.58333333333333337</v>
      </c>
      <c r="U1502" s="124">
        <v>13</v>
      </c>
      <c r="V1502" s="284"/>
      <c r="W1502" s="124">
        <v>3</v>
      </c>
      <c r="X1502" s="124">
        <v>6</v>
      </c>
      <c r="Y1502" s="68">
        <f t="shared" si="309"/>
        <v>0.5</v>
      </c>
      <c r="Z1502" s="124">
        <v>6</v>
      </c>
      <c r="AA1502" s="284">
        <v>1.0111111111111111</v>
      </c>
    </row>
    <row r="1503" spans="9:27">
      <c r="I1503" s="57" t="str">
        <f t="shared" si="306"/>
        <v>HillcrestCPP-FVJun-14</v>
      </c>
      <c r="J1503" s="76" t="str">
        <f t="shared" si="308"/>
        <v>HillcrestCPP-FV41791</v>
      </c>
      <c r="K1503" s="57" t="s">
        <v>334</v>
      </c>
      <c r="L1503" s="73">
        <v>41791</v>
      </c>
      <c r="M1503" s="124"/>
      <c r="N1503" s="124"/>
      <c r="O1503" s="68" t="e">
        <f t="shared" si="302"/>
        <v>#DIV/0!</v>
      </c>
      <c r="P1503" s="124"/>
      <c r="Q1503" s="124"/>
      <c r="R1503" s="68" t="e">
        <f t="shared" si="303"/>
        <v>#DIV/0!</v>
      </c>
      <c r="S1503" s="124"/>
      <c r="T1503" s="68" t="e">
        <f t="shared" si="304"/>
        <v>#DIV/0!</v>
      </c>
      <c r="U1503" s="124"/>
      <c r="V1503" s="284"/>
      <c r="W1503" s="124"/>
      <c r="X1503" s="124"/>
      <c r="Y1503" s="68" t="e">
        <f t="shared" si="309"/>
        <v>#DIV/0!</v>
      </c>
      <c r="Z1503" s="124"/>
      <c r="AA1503" s="284"/>
    </row>
    <row r="1504" spans="9:27">
      <c r="I1504" s="57" t="str">
        <f t="shared" si="306"/>
        <v>HillcrestFFTJun-14</v>
      </c>
      <c r="J1504" s="76" t="str">
        <f t="shared" si="308"/>
        <v>HillcrestFFT41791</v>
      </c>
      <c r="K1504" s="57" t="s">
        <v>335</v>
      </c>
      <c r="L1504" s="73">
        <v>41791</v>
      </c>
      <c r="M1504" s="124">
        <v>4</v>
      </c>
      <c r="N1504" s="124">
        <v>5</v>
      </c>
      <c r="O1504" s="68">
        <f t="shared" si="302"/>
        <v>0.8</v>
      </c>
      <c r="P1504" s="124">
        <v>17</v>
      </c>
      <c r="Q1504" s="124">
        <v>25</v>
      </c>
      <c r="R1504" s="68">
        <f t="shared" si="303"/>
        <v>0.68</v>
      </c>
      <c r="S1504" s="124">
        <v>35</v>
      </c>
      <c r="T1504" s="68">
        <f t="shared" si="304"/>
        <v>0.7142857142857143</v>
      </c>
      <c r="U1504" s="124">
        <v>11</v>
      </c>
      <c r="V1504" s="284">
        <v>0.95</v>
      </c>
      <c r="W1504" s="124">
        <v>3</v>
      </c>
      <c r="X1504" s="124">
        <v>6</v>
      </c>
      <c r="Y1504" s="68">
        <f t="shared" si="309"/>
        <v>0.5</v>
      </c>
      <c r="Z1504" s="124">
        <v>6</v>
      </c>
      <c r="AA1504" s="284">
        <v>0.95</v>
      </c>
    </row>
    <row r="1505" spans="9:27">
      <c r="I1505" s="57" t="str">
        <f t="shared" si="306"/>
        <v>HillcrestTF-CBTJun-14</v>
      </c>
      <c r="J1505" s="76" t="str">
        <f t="shared" si="308"/>
        <v>HillcrestTF-CBT41791</v>
      </c>
      <c r="K1505" s="57" t="s">
        <v>332</v>
      </c>
      <c r="L1505" s="73">
        <v>41791</v>
      </c>
      <c r="M1505" s="124">
        <v>2</v>
      </c>
      <c r="N1505" s="124">
        <v>5</v>
      </c>
      <c r="O1505" s="68">
        <f t="shared" si="302"/>
        <v>0.4</v>
      </c>
      <c r="P1505" s="124">
        <v>2</v>
      </c>
      <c r="Q1505" s="124">
        <v>10</v>
      </c>
      <c r="R1505" s="68">
        <f t="shared" si="303"/>
        <v>0.2</v>
      </c>
      <c r="S1505" s="124">
        <v>25</v>
      </c>
      <c r="T1505" s="68">
        <f t="shared" si="304"/>
        <v>0.4</v>
      </c>
      <c r="U1505" s="124">
        <v>2</v>
      </c>
      <c r="V1505" s="284"/>
      <c r="W1505" s="124">
        <v>0</v>
      </c>
      <c r="X1505" s="124">
        <v>0</v>
      </c>
      <c r="Y1505" s="68" t="e">
        <f t="shared" si="309"/>
        <v>#DIV/0!</v>
      </c>
      <c r="Z1505" s="124">
        <v>0</v>
      </c>
      <c r="AA1505" s="284">
        <v>0.5</v>
      </c>
    </row>
    <row r="1506" spans="9:27">
      <c r="I1506" s="57" t="str">
        <f t="shared" si="306"/>
        <v>LAYCA-CRAJun-14</v>
      </c>
      <c r="J1506" s="76" t="str">
        <f t="shared" si="308"/>
        <v>LAYCA-CRA41791</v>
      </c>
      <c r="K1506" s="57" t="s">
        <v>339</v>
      </c>
      <c r="L1506" s="73">
        <v>41791</v>
      </c>
      <c r="M1506" s="124"/>
      <c r="N1506" s="124"/>
      <c r="O1506" s="68" t="e">
        <f t="shared" si="302"/>
        <v>#DIV/0!</v>
      </c>
      <c r="P1506" s="124"/>
      <c r="Q1506" s="124"/>
      <c r="R1506" s="68" t="e">
        <f t="shared" si="303"/>
        <v>#DIV/0!</v>
      </c>
      <c r="S1506" s="124"/>
      <c r="T1506" s="68" t="e">
        <f t="shared" si="304"/>
        <v>#DIV/0!</v>
      </c>
      <c r="U1506" s="124"/>
      <c r="V1506" s="284"/>
      <c r="W1506" s="124"/>
      <c r="X1506" s="124"/>
      <c r="Y1506" s="68" t="e">
        <f t="shared" si="309"/>
        <v>#DIV/0!</v>
      </c>
      <c r="Z1506" s="124"/>
      <c r="AA1506" s="284"/>
    </row>
    <row r="1507" spans="9:27">
      <c r="I1507" s="57" t="str">
        <f t="shared" si="306"/>
        <v>LAYCAllJun-14</v>
      </c>
      <c r="J1507" s="76" t="str">
        <f t="shared" si="308"/>
        <v>LAYCAll41791</v>
      </c>
      <c r="K1507" s="57" t="s">
        <v>337</v>
      </c>
      <c r="L1507" s="73">
        <v>41791</v>
      </c>
      <c r="M1507" s="124">
        <v>0</v>
      </c>
      <c r="N1507" s="124">
        <v>0</v>
      </c>
      <c r="O1507" s="68" t="e">
        <f t="shared" ref="O1507:O1529" si="310">M1507/N1507</f>
        <v>#DIV/0!</v>
      </c>
      <c r="P1507" s="124">
        <v>0</v>
      </c>
      <c r="Q1507" s="124">
        <v>0</v>
      </c>
      <c r="R1507" s="68" t="e">
        <f t="shared" ref="R1507:R1529" si="311">P1507/Q1507</f>
        <v>#DIV/0!</v>
      </c>
      <c r="S1507" s="124">
        <v>0</v>
      </c>
      <c r="T1507" s="68" t="e">
        <f t="shared" ref="T1507:T1529" si="312">Q1507/S1507</f>
        <v>#DIV/0!</v>
      </c>
      <c r="U1507" s="124">
        <v>0</v>
      </c>
      <c r="V1507" s="284"/>
      <c r="W1507" s="124">
        <v>0</v>
      </c>
      <c r="X1507" s="124">
        <v>0</v>
      </c>
      <c r="Y1507" s="68" t="e">
        <f t="shared" si="309"/>
        <v>#DIV/0!</v>
      </c>
      <c r="Z1507" s="124">
        <v>0</v>
      </c>
      <c r="AA1507" s="284"/>
    </row>
    <row r="1508" spans="9:27">
      <c r="I1508" s="57" t="str">
        <f t="shared" si="306"/>
        <v>LAYCCPPJun-14</v>
      </c>
      <c r="J1508" s="76" t="str">
        <f t="shared" si="308"/>
        <v>LAYCCPP41791</v>
      </c>
      <c r="K1508" s="57" t="s">
        <v>338</v>
      </c>
      <c r="L1508" s="73">
        <v>41791</v>
      </c>
      <c r="M1508" s="124"/>
      <c r="N1508" s="124"/>
      <c r="O1508" s="68" t="e">
        <f t="shared" si="310"/>
        <v>#DIV/0!</v>
      </c>
      <c r="P1508" s="124"/>
      <c r="Q1508" s="124"/>
      <c r="R1508" s="68" t="e">
        <f t="shared" si="311"/>
        <v>#DIV/0!</v>
      </c>
      <c r="S1508" s="124"/>
      <c r="T1508" s="68" t="e">
        <f t="shared" si="312"/>
        <v>#DIV/0!</v>
      </c>
      <c r="U1508" s="124"/>
      <c r="V1508" s="284"/>
      <c r="W1508" s="124"/>
      <c r="X1508" s="124"/>
      <c r="Y1508" s="68" t="e">
        <f t="shared" si="309"/>
        <v>#DIV/0!</v>
      </c>
      <c r="Z1508" s="124"/>
      <c r="AA1508" s="284"/>
    </row>
    <row r="1509" spans="9:27">
      <c r="I1509" s="57" t="str">
        <f t="shared" si="306"/>
        <v>LESAllJun-14</v>
      </c>
      <c r="J1509" s="76" t="str">
        <f t="shared" si="308"/>
        <v>LESAll41791</v>
      </c>
      <c r="K1509" s="57" t="s">
        <v>357</v>
      </c>
      <c r="L1509" s="73">
        <v>41791</v>
      </c>
      <c r="M1509" s="124">
        <v>3</v>
      </c>
      <c r="N1509" s="124">
        <v>3</v>
      </c>
      <c r="O1509" s="68">
        <f t="shared" si="310"/>
        <v>1</v>
      </c>
      <c r="P1509" s="124">
        <v>25</v>
      </c>
      <c r="Q1509" s="124">
        <v>30</v>
      </c>
      <c r="R1509" s="68">
        <f t="shared" si="311"/>
        <v>0.83333333333333337</v>
      </c>
      <c r="S1509" s="124">
        <v>30</v>
      </c>
      <c r="T1509" s="68">
        <f t="shared" si="312"/>
        <v>1</v>
      </c>
      <c r="U1509" s="124">
        <v>18</v>
      </c>
      <c r="V1509" s="284"/>
      <c r="W1509" s="124">
        <v>0</v>
      </c>
      <c r="X1509" s="124">
        <v>0</v>
      </c>
      <c r="Y1509" s="68" t="e">
        <f t="shared" si="309"/>
        <v>#DIV/0!</v>
      </c>
      <c r="Z1509" s="124">
        <v>7</v>
      </c>
      <c r="AA1509" s="284"/>
    </row>
    <row r="1510" spans="9:27">
      <c r="I1510" s="57" t="str">
        <f t="shared" si="306"/>
        <v>LESTIPJun-14</v>
      </c>
      <c r="J1510" s="76" t="str">
        <f t="shared" si="308"/>
        <v>LESTIP41791</v>
      </c>
      <c r="K1510" s="57" t="s">
        <v>358</v>
      </c>
      <c r="L1510" s="73">
        <v>41791</v>
      </c>
      <c r="M1510" s="124">
        <v>3</v>
      </c>
      <c r="N1510" s="124">
        <v>3</v>
      </c>
      <c r="O1510" s="68">
        <f t="shared" si="310"/>
        <v>1</v>
      </c>
      <c r="P1510" s="124">
        <v>25</v>
      </c>
      <c r="Q1510" s="124">
        <v>30</v>
      </c>
      <c r="R1510" s="68">
        <f t="shared" si="311"/>
        <v>0.83333333333333337</v>
      </c>
      <c r="S1510" s="124">
        <v>30</v>
      </c>
      <c r="T1510" s="68">
        <f t="shared" si="312"/>
        <v>1</v>
      </c>
      <c r="U1510" s="124">
        <v>18</v>
      </c>
      <c r="V1510" s="284"/>
      <c r="W1510" s="124">
        <v>0</v>
      </c>
      <c r="X1510" s="124">
        <v>0</v>
      </c>
      <c r="Y1510" s="68" t="e">
        <f t="shared" si="309"/>
        <v>#DIV/0!</v>
      </c>
      <c r="Z1510" s="124">
        <v>7</v>
      </c>
      <c r="AA1510" s="284"/>
    </row>
    <row r="1511" spans="9:27">
      <c r="I1511" s="57" t="str">
        <f t="shared" si="306"/>
        <v>Marys CenterAllJun-14</v>
      </c>
      <c r="J1511" s="76" t="str">
        <f t="shared" si="308"/>
        <v>Marys CenterAll41791</v>
      </c>
      <c r="K1511" s="57" t="s">
        <v>341</v>
      </c>
      <c r="L1511" s="73">
        <v>41791</v>
      </c>
      <c r="M1511" s="124">
        <v>2</v>
      </c>
      <c r="N1511" s="124">
        <v>2</v>
      </c>
      <c r="O1511" s="68">
        <f t="shared" si="310"/>
        <v>1</v>
      </c>
      <c r="P1511" s="124">
        <v>11</v>
      </c>
      <c r="Q1511" s="124">
        <v>10</v>
      </c>
      <c r="R1511" s="68">
        <f t="shared" si="311"/>
        <v>1.1000000000000001</v>
      </c>
      <c r="S1511" s="124">
        <v>10</v>
      </c>
      <c r="T1511" s="68">
        <f t="shared" si="312"/>
        <v>1</v>
      </c>
      <c r="U1511" s="124">
        <v>5</v>
      </c>
      <c r="V1511" s="284"/>
      <c r="W1511" s="124">
        <v>0</v>
      </c>
      <c r="X1511" s="124">
        <v>3</v>
      </c>
      <c r="Y1511" s="68">
        <f t="shared" si="309"/>
        <v>0</v>
      </c>
      <c r="Z1511" s="124">
        <v>6</v>
      </c>
      <c r="AA1511" s="284"/>
    </row>
    <row r="1512" spans="9:27">
      <c r="I1512" s="57" t="str">
        <f t="shared" si="306"/>
        <v>Marys CenterPCITJun-14</v>
      </c>
      <c r="J1512" s="76" t="str">
        <f t="shared" si="308"/>
        <v>Marys CenterPCIT41791</v>
      </c>
      <c r="K1512" s="57" t="s">
        <v>340</v>
      </c>
      <c r="L1512" s="73">
        <v>41791</v>
      </c>
      <c r="M1512" s="124">
        <v>2</v>
      </c>
      <c r="N1512" s="124">
        <v>2</v>
      </c>
      <c r="O1512" s="68">
        <f t="shared" si="310"/>
        <v>1</v>
      </c>
      <c r="P1512" s="124">
        <v>11</v>
      </c>
      <c r="Q1512" s="124">
        <v>10</v>
      </c>
      <c r="R1512" s="68">
        <f t="shared" si="311"/>
        <v>1.1000000000000001</v>
      </c>
      <c r="S1512" s="124">
        <v>10</v>
      </c>
      <c r="T1512" s="68">
        <f t="shared" si="312"/>
        <v>1</v>
      </c>
      <c r="U1512" s="124">
        <v>5</v>
      </c>
      <c r="V1512" s="284"/>
      <c r="W1512" s="124">
        <v>0</v>
      </c>
      <c r="X1512" s="124">
        <v>3</v>
      </c>
      <c r="Y1512" s="68">
        <f t="shared" si="309"/>
        <v>0</v>
      </c>
      <c r="Z1512" s="124">
        <v>6</v>
      </c>
      <c r="AA1512" s="284"/>
    </row>
    <row r="1513" spans="9:27">
      <c r="I1513" s="57" t="str">
        <f t="shared" si="306"/>
        <v>MBI HSAllJun-14</v>
      </c>
      <c r="J1513" s="76" t="str">
        <f t="shared" si="308"/>
        <v>MBI HSAll41791</v>
      </c>
      <c r="K1513" s="57" t="s">
        <v>364</v>
      </c>
      <c r="L1513" s="73">
        <v>41791</v>
      </c>
      <c r="M1513" s="124"/>
      <c r="N1513" s="124"/>
      <c r="O1513" s="68" t="e">
        <f t="shared" si="310"/>
        <v>#DIV/0!</v>
      </c>
      <c r="P1513" s="124"/>
      <c r="Q1513" s="124"/>
      <c r="R1513" s="68" t="e">
        <f t="shared" si="311"/>
        <v>#DIV/0!</v>
      </c>
      <c r="S1513" s="124"/>
      <c r="T1513" s="68" t="e">
        <f t="shared" si="312"/>
        <v>#DIV/0!</v>
      </c>
      <c r="U1513" s="124"/>
      <c r="V1513" s="284"/>
      <c r="W1513" s="124"/>
      <c r="X1513" s="124"/>
      <c r="Y1513" s="68" t="e">
        <f t="shared" si="309"/>
        <v>#DIV/0!</v>
      </c>
      <c r="Z1513" s="124"/>
      <c r="AA1513" s="284"/>
    </row>
    <row r="1514" spans="9:27">
      <c r="I1514" s="57" t="str">
        <f t="shared" si="306"/>
        <v>MBI HSTIPJun-14</v>
      </c>
      <c r="J1514" s="76" t="str">
        <f t="shared" si="308"/>
        <v>MBI HSTIP41791</v>
      </c>
      <c r="K1514" s="57" t="s">
        <v>363</v>
      </c>
      <c r="L1514" s="73">
        <v>41791</v>
      </c>
      <c r="M1514" s="124"/>
      <c r="N1514" s="124"/>
      <c r="O1514" s="68" t="e">
        <f t="shared" si="310"/>
        <v>#DIV/0!</v>
      </c>
      <c r="P1514" s="124"/>
      <c r="Q1514" s="124"/>
      <c r="R1514" s="68" t="e">
        <f t="shared" si="311"/>
        <v>#DIV/0!</v>
      </c>
      <c r="S1514" s="124"/>
      <c r="T1514" s="68" t="e">
        <f t="shared" si="312"/>
        <v>#DIV/0!</v>
      </c>
      <c r="U1514" s="124"/>
      <c r="V1514" s="284"/>
      <c r="W1514" s="124"/>
      <c r="X1514" s="124"/>
      <c r="Y1514" s="68" t="e">
        <f t="shared" si="309"/>
        <v>#DIV/0!</v>
      </c>
      <c r="Z1514" s="124"/>
      <c r="AA1514" s="284"/>
    </row>
    <row r="1515" spans="9:27">
      <c r="I1515" s="57" t="str">
        <f t="shared" si="306"/>
        <v>MD Family ResourcesAllJun-14</v>
      </c>
      <c r="J1515" s="76" t="str">
        <f t="shared" si="308"/>
        <v>MD Family ResourcesAll41791</v>
      </c>
      <c r="K1515" s="57" t="s">
        <v>510</v>
      </c>
      <c r="L1515" s="73">
        <v>41791</v>
      </c>
      <c r="M1515" s="124">
        <v>6</v>
      </c>
      <c r="N1515" s="124">
        <v>5</v>
      </c>
      <c r="O1515" s="68">
        <f t="shared" si="310"/>
        <v>1.2</v>
      </c>
      <c r="P1515" s="124">
        <v>20</v>
      </c>
      <c r="Q1515" s="124">
        <v>30</v>
      </c>
      <c r="R1515" s="68">
        <f t="shared" si="311"/>
        <v>0.66666666666666663</v>
      </c>
      <c r="S1515" s="124">
        <v>25</v>
      </c>
      <c r="T1515" s="68">
        <f t="shared" si="312"/>
        <v>1.2</v>
      </c>
      <c r="U1515" s="124">
        <v>20</v>
      </c>
      <c r="V1515" s="284"/>
      <c r="W1515" s="124">
        <v>3</v>
      </c>
      <c r="X1515" s="124">
        <v>3</v>
      </c>
      <c r="Y1515" s="68">
        <f t="shared" si="309"/>
        <v>1</v>
      </c>
      <c r="Z1515" s="124">
        <v>0</v>
      </c>
      <c r="AA1515" s="284">
        <v>0.61538461538461542</v>
      </c>
    </row>
    <row r="1516" spans="9:27">
      <c r="I1516" s="57" t="str">
        <f t="shared" si="306"/>
        <v>MD Family ResourcesTF-CBTJun-14</v>
      </c>
      <c r="J1516" s="76" t="str">
        <f t="shared" si="308"/>
        <v>MD Family ResourcesTF-CBT41791</v>
      </c>
      <c r="K1516" s="57" t="s">
        <v>509</v>
      </c>
      <c r="L1516" s="73">
        <v>41791</v>
      </c>
      <c r="M1516" s="124">
        <v>6</v>
      </c>
      <c r="N1516" s="124">
        <v>5</v>
      </c>
      <c r="O1516" s="68">
        <f t="shared" si="310"/>
        <v>1.2</v>
      </c>
      <c r="P1516" s="124">
        <v>20</v>
      </c>
      <c r="Q1516" s="124">
        <v>30</v>
      </c>
      <c r="R1516" s="68">
        <f t="shared" si="311"/>
        <v>0.66666666666666663</v>
      </c>
      <c r="S1516" s="124">
        <v>25</v>
      </c>
      <c r="T1516" s="68">
        <f t="shared" si="312"/>
        <v>1.2</v>
      </c>
      <c r="U1516" s="124">
        <v>20</v>
      </c>
      <c r="V1516" s="284"/>
      <c r="W1516" s="124">
        <v>3</v>
      </c>
      <c r="X1516" s="124">
        <v>3</v>
      </c>
      <c r="Y1516" s="68">
        <f t="shared" si="309"/>
        <v>1</v>
      </c>
      <c r="Z1516" s="124">
        <v>0</v>
      </c>
      <c r="AA1516" s="284">
        <v>0.61538461538461542</v>
      </c>
    </row>
    <row r="1517" spans="9:27">
      <c r="I1517" s="57" t="str">
        <f t="shared" si="306"/>
        <v>PASSAllJun-14</v>
      </c>
      <c r="J1517" s="76" t="str">
        <f t="shared" si="308"/>
        <v>PASSAll41791</v>
      </c>
      <c r="K1517" s="57" t="s">
        <v>342</v>
      </c>
      <c r="L1517" s="73">
        <v>41791</v>
      </c>
      <c r="M1517" s="124">
        <v>13</v>
      </c>
      <c r="N1517" s="124">
        <v>14</v>
      </c>
      <c r="O1517" s="68">
        <f t="shared" si="310"/>
        <v>0.9285714285714286</v>
      </c>
      <c r="P1517" s="124">
        <v>100</v>
      </c>
      <c r="Q1517" s="124">
        <v>137</v>
      </c>
      <c r="R1517" s="68">
        <f t="shared" si="311"/>
        <v>0.72992700729927007</v>
      </c>
      <c r="S1517" s="124">
        <v>137</v>
      </c>
      <c r="T1517" s="68">
        <f t="shared" si="312"/>
        <v>1</v>
      </c>
      <c r="U1517" s="124">
        <v>68</v>
      </c>
      <c r="V1517" s="284"/>
      <c r="W1517" s="124">
        <v>6</v>
      </c>
      <c r="X1517" s="124">
        <v>11</v>
      </c>
      <c r="Y1517" s="68">
        <f t="shared" si="309"/>
        <v>0.54545454545454541</v>
      </c>
      <c r="Z1517" s="124">
        <v>32</v>
      </c>
      <c r="AA1517" s="284">
        <v>1.3</v>
      </c>
    </row>
    <row r="1518" spans="9:27">
      <c r="I1518" s="57" t="str">
        <f t="shared" si="306"/>
        <v>PASSFFTJun-14</v>
      </c>
      <c r="J1518" s="76" t="str">
        <f t="shared" si="308"/>
        <v>PASSFFT41791</v>
      </c>
      <c r="K1518" s="57" t="s">
        <v>343</v>
      </c>
      <c r="L1518" s="73">
        <v>41791</v>
      </c>
      <c r="M1518" s="124">
        <v>5</v>
      </c>
      <c r="N1518" s="124">
        <v>6</v>
      </c>
      <c r="O1518" s="68">
        <f t="shared" si="310"/>
        <v>0.83333333333333337</v>
      </c>
      <c r="P1518" s="261">
        <v>53</v>
      </c>
      <c r="Q1518" s="124">
        <v>57</v>
      </c>
      <c r="R1518" s="68">
        <f t="shared" si="311"/>
        <v>0.92982456140350878</v>
      </c>
      <c r="S1518" s="124">
        <v>57</v>
      </c>
      <c r="T1518" s="68">
        <f t="shared" si="312"/>
        <v>1</v>
      </c>
      <c r="U1518" s="124">
        <v>29</v>
      </c>
      <c r="V1518" s="284">
        <v>0.97500000000000009</v>
      </c>
      <c r="W1518" s="124">
        <v>5</v>
      </c>
      <c r="X1518" s="124">
        <v>10</v>
      </c>
      <c r="Y1518" s="68">
        <f t="shared" si="309"/>
        <v>0.5</v>
      </c>
      <c r="Z1518" s="124">
        <v>24</v>
      </c>
      <c r="AA1518" s="284">
        <v>0.97500000000000009</v>
      </c>
    </row>
    <row r="1519" spans="9:27">
      <c r="I1519" s="57" t="str">
        <f t="shared" si="306"/>
        <v>PASSTIPJun-14</v>
      </c>
      <c r="J1519" s="76" t="str">
        <f t="shared" si="308"/>
        <v>PASSTIP41791</v>
      </c>
      <c r="K1519" s="57" t="s">
        <v>344</v>
      </c>
      <c r="L1519" s="73">
        <v>41791</v>
      </c>
      <c r="M1519" s="124">
        <v>8</v>
      </c>
      <c r="N1519" s="124">
        <v>8</v>
      </c>
      <c r="O1519" s="68">
        <f t="shared" si="310"/>
        <v>1</v>
      </c>
      <c r="P1519" s="261">
        <v>47</v>
      </c>
      <c r="Q1519" s="124">
        <v>80</v>
      </c>
      <c r="R1519" s="68">
        <f t="shared" si="311"/>
        <v>0.58750000000000002</v>
      </c>
      <c r="S1519" s="124">
        <v>80</v>
      </c>
      <c r="T1519" s="68">
        <f t="shared" si="312"/>
        <v>1</v>
      </c>
      <c r="U1519" s="124">
        <v>39</v>
      </c>
      <c r="V1519" s="284"/>
      <c r="W1519" s="124">
        <v>1</v>
      </c>
      <c r="X1519" s="124">
        <v>1</v>
      </c>
      <c r="Y1519" s="68">
        <f t="shared" si="309"/>
        <v>1</v>
      </c>
      <c r="Z1519" s="124">
        <v>8</v>
      </c>
      <c r="AA1519" s="284"/>
    </row>
    <row r="1520" spans="9:27">
      <c r="I1520" s="57" t="str">
        <f t="shared" si="306"/>
        <v>PIECEAllJun-14</v>
      </c>
      <c r="J1520" s="76" t="str">
        <f t="shared" si="308"/>
        <v>PIECEAll41791</v>
      </c>
      <c r="K1520" s="57" t="s">
        <v>345</v>
      </c>
      <c r="L1520" s="73">
        <v>41791</v>
      </c>
      <c r="M1520" s="124">
        <v>11</v>
      </c>
      <c r="N1520" s="124">
        <v>11</v>
      </c>
      <c r="O1520" s="68">
        <f t="shared" si="310"/>
        <v>1</v>
      </c>
      <c r="P1520" s="124">
        <v>18</v>
      </c>
      <c r="Q1520" s="124">
        <v>52</v>
      </c>
      <c r="R1520" s="68">
        <f t="shared" si="311"/>
        <v>0.34615384615384615</v>
      </c>
      <c r="S1520" s="124">
        <v>52</v>
      </c>
      <c r="T1520" s="68">
        <f t="shared" si="312"/>
        <v>1</v>
      </c>
      <c r="U1520" s="124">
        <v>18</v>
      </c>
      <c r="V1520" s="284"/>
      <c r="W1520" s="124">
        <v>0</v>
      </c>
      <c r="X1520" s="124">
        <v>0</v>
      </c>
      <c r="Y1520" s="68" t="e">
        <f t="shared" si="309"/>
        <v>#DIV/0!</v>
      </c>
      <c r="Z1520" s="124">
        <v>0</v>
      </c>
      <c r="AA1520" s="284">
        <v>0.54545454545454541</v>
      </c>
    </row>
    <row r="1521" spans="9:27">
      <c r="I1521" s="57" t="str">
        <f t="shared" si="306"/>
        <v>PIECECPP-FVJun-14</v>
      </c>
      <c r="J1521" s="76" t="str">
        <f t="shared" si="308"/>
        <v>PIECECPP-FV41791</v>
      </c>
      <c r="K1521" s="57" t="s">
        <v>346</v>
      </c>
      <c r="L1521" s="73">
        <v>41791</v>
      </c>
      <c r="M1521" s="124">
        <v>6</v>
      </c>
      <c r="N1521" s="124">
        <v>6</v>
      </c>
      <c r="O1521" s="68">
        <f t="shared" si="310"/>
        <v>1</v>
      </c>
      <c r="P1521" s="124"/>
      <c r="Q1521" s="124">
        <v>27</v>
      </c>
      <c r="R1521" s="68">
        <f t="shared" si="311"/>
        <v>0</v>
      </c>
      <c r="S1521" s="124">
        <v>27</v>
      </c>
      <c r="T1521" s="68">
        <f t="shared" si="312"/>
        <v>1</v>
      </c>
      <c r="U1521" s="124"/>
      <c r="V1521" s="284"/>
      <c r="W1521" s="124"/>
      <c r="X1521" s="124"/>
      <c r="Y1521" s="68" t="e">
        <f t="shared" si="309"/>
        <v>#DIV/0!</v>
      </c>
      <c r="Z1521" s="124"/>
      <c r="AA1521" s="284">
        <v>1</v>
      </c>
    </row>
    <row r="1522" spans="9:27">
      <c r="I1522" s="57" t="str">
        <f t="shared" si="306"/>
        <v>PIECEPCITJun-14</v>
      </c>
      <c r="J1522" s="76" t="str">
        <f t="shared" si="308"/>
        <v>PIECEPCIT41791</v>
      </c>
      <c r="K1522" s="57" t="s">
        <v>347</v>
      </c>
      <c r="L1522" s="73">
        <v>41791</v>
      </c>
      <c r="M1522" s="124">
        <v>5</v>
      </c>
      <c r="N1522" s="124">
        <v>5</v>
      </c>
      <c r="O1522" s="68">
        <f t="shared" si="310"/>
        <v>1</v>
      </c>
      <c r="P1522" s="124">
        <v>18</v>
      </c>
      <c r="Q1522" s="124">
        <v>25</v>
      </c>
      <c r="R1522" s="68">
        <f t="shared" si="311"/>
        <v>0.72</v>
      </c>
      <c r="S1522" s="124">
        <v>25</v>
      </c>
      <c r="T1522" s="68">
        <f t="shared" si="312"/>
        <v>1</v>
      </c>
      <c r="U1522" s="124">
        <v>18</v>
      </c>
      <c r="V1522" s="284"/>
      <c r="W1522" s="124">
        <v>0</v>
      </c>
      <c r="X1522" s="124">
        <v>0</v>
      </c>
      <c r="Y1522" s="68" t="e">
        <f t="shared" si="309"/>
        <v>#DIV/0!</v>
      </c>
      <c r="Z1522" s="124">
        <v>0</v>
      </c>
      <c r="AA1522" s="284"/>
    </row>
    <row r="1523" spans="9:27">
      <c r="I1523" s="57" t="str">
        <f t="shared" si="306"/>
        <v>RiversideA-CRAJun-14</v>
      </c>
      <c r="J1523" s="76" t="str">
        <f t="shared" si="308"/>
        <v>RiversideA-CRA41791</v>
      </c>
      <c r="K1523" s="57" t="s">
        <v>361</v>
      </c>
      <c r="L1523" s="73">
        <v>41791</v>
      </c>
      <c r="M1523" s="124"/>
      <c r="N1523" s="124"/>
      <c r="O1523" s="68" t="e">
        <f t="shared" si="310"/>
        <v>#DIV/0!</v>
      </c>
      <c r="P1523" s="124"/>
      <c r="Q1523" s="124"/>
      <c r="R1523" s="68" t="e">
        <f t="shared" si="311"/>
        <v>#DIV/0!</v>
      </c>
      <c r="S1523" s="124"/>
      <c r="T1523" s="68" t="e">
        <f t="shared" si="312"/>
        <v>#DIV/0!</v>
      </c>
      <c r="U1523" s="124"/>
      <c r="V1523" s="284"/>
      <c r="W1523" s="124"/>
      <c r="X1523" s="124"/>
      <c r="Y1523" s="68" t="e">
        <f t="shared" si="309"/>
        <v>#DIV/0!</v>
      </c>
      <c r="Z1523" s="124"/>
      <c r="AA1523" s="284"/>
    </row>
    <row r="1524" spans="9:27">
      <c r="I1524" s="57" t="str">
        <f t="shared" si="306"/>
        <v>RiversideAllJun-14</v>
      </c>
      <c r="J1524" s="76" t="str">
        <f t="shared" si="308"/>
        <v>RiversideAll41791</v>
      </c>
      <c r="K1524" s="57" t="s">
        <v>362</v>
      </c>
      <c r="L1524" s="73">
        <v>41791</v>
      </c>
      <c r="M1524" s="124"/>
      <c r="N1524" s="124"/>
      <c r="O1524" s="68" t="e">
        <f t="shared" si="310"/>
        <v>#DIV/0!</v>
      </c>
      <c r="P1524" s="124"/>
      <c r="Q1524" s="124"/>
      <c r="R1524" s="68" t="e">
        <f t="shared" si="311"/>
        <v>#DIV/0!</v>
      </c>
      <c r="S1524" s="124"/>
      <c r="T1524" s="68" t="e">
        <f t="shared" si="312"/>
        <v>#DIV/0!</v>
      </c>
      <c r="U1524" s="124"/>
      <c r="V1524" s="284"/>
      <c r="W1524" s="124"/>
      <c r="X1524" s="124"/>
      <c r="Y1524" s="68" t="e">
        <f t="shared" si="309"/>
        <v>#DIV/0!</v>
      </c>
      <c r="Z1524" s="124"/>
      <c r="AA1524" s="284"/>
    </row>
    <row r="1525" spans="9:27">
      <c r="I1525" s="57" t="str">
        <f t="shared" si="306"/>
        <v>TFCCAllJun-14</v>
      </c>
      <c r="J1525" s="76" t="str">
        <f t="shared" si="308"/>
        <v>TFCCAll41791</v>
      </c>
      <c r="K1525" s="57" t="s">
        <v>366</v>
      </c>
      <c r="L1525" s="73">
        <v>41791</v>
      </c>
      <c r="M1525" s="124"/>
      <c r="N1525" s="124"/>
      <c r="O1525" s="68" t="e">
        <f t="shared" si="310"/>
        <v>#DIV/0!</v>
      </c>
      <c r="P1525" s="124"/>
      <c r="Q1525" s="124"/>
      <c r="R1525" s="68" t="e">
        <f t="shared" si="311"/>
        <v>#DIV/0!</v>
      </c>
      <c r="S1525" s="124"/>
      <c r="T1525" s="68" t="e">
        <f t="shared" si="312"/>
        <v>#DIV/0!</v>
      </c>
      <c r="U1525" s="124"/>
      <c r="V1525" s="284"/>
      <c r="W1525" s="124"/>
      <c r="X1525" s="124"/>
      <c r="Y1525" s="68" t="e">
        <f t="shared" si="309"/>
        <v>#DIV/0!</v>
      </c>
      <c r="Z1525" s="124"/>
      <c r="AA1525" s="284"/>
    </row>
    <row r="1526" spans="9:27">
      <c r="I1526" s="57" t="str">
        <f t="shared" si="306"/>
        <v>TFCCTIPJun-14</v>
      </c>
      <c r="J1526" s="76" t="str">
        <f t="shared" si="308"/>
        <v>TFCCTIP41791</v>
      </c>
      <c r="K1526" s="57" t="s">
        <v>365</v>
      </c>
      <c r="L1526" s="73">
        <v>41791</v>
      </c>
      <c r="M1526" s="124"/>
      <c r="N1526" s="124"/>
      <c r="O1526" s="68" t="e">
        <f t="shared" si="310"/>
        <v>#DIV/0!</v>
      </c>
      <c r="P1526" s="124"/>
      <c r="Q1526" s="124"/>
      <c r="R1526" s="68" t="e">
        <f t="shared" si="311"/>
        <v>#DIV/0!</v>
      </c>
      <c r="S1526" s="124"/>
      <c r="T1526" s="68" t="e">
        <f t="shared" si="312"/>
        <v>#DIV/0!</v>
      </c>
      <c r="U1526" s="124"/>
      <c r="V1526" s="284"/>
      <c r="W1526" s="124"/>
      <c r="X1526" s="124"/>
      <c r="Y1526" s="68" t="e">
        <f t="shared" si="309"/>
        <v>#DIV/0!</v>
      </c>
      <c r="Z1526" s="124"/>
      <c r="AA1526" s="284"/>
    </row>
    <row r="1527" spans="9:27">
      <c r="I1527" s="57" t="str">
        <f t="shared" si="306"/>
        <v>UniversalAllJun-14</v>
      </c>
      <c r="J1527" s="76" t="str">
        <f t="shared" si="308"/>
        <v>UniversalAll41791</v>
      </c>
      <c r="K1527" s="57" t="s">
        <v>348</v>
      </c>
      <c r="L1527" s="73">
        <v>41791</v>
      </c>
      <c r="M1527" s="124">
        <v>2</v>
      </c>
      <c r="N1527" s="124">
        <v>3</v>
      </c>
      <c r="O1527" s="68">
        <f t="shared" si="310"/>
        <v>0.66666666666666663</v>
      </c>
      <c r="P1527" s="124">
        <v>2</v>
      </c>
      <c r="Q1527" s="124">
        <v>10</v>
      </c>
      <c r="R1527" s="68">
        <f t="shared" si="311"/>
        <v>0.2</v>
      </c>
      <c r="S1527" s="124">
        <v>15</v>
      </c>
      <c r="T1527" s="68">
        <f t="shared" si="312"/>
        <v>0.66666666666666663</v>
      </c>
      <c r="U1527" s="124">
        <v>0</v>
      </c>
      <c r="V1527" s="284"/>
      <c r="W1527" s="124">
        <v>0</v>
      </c>
      <c r="X1527" s="124">
        <v>1</v>
      </c>
      <c r="Y1527" s="68">
        <f t="shared" si="309"/>
        <v>0</v>
      </c>
      <c r="Z1527" s="124">
        <v>2</v>
      </c>
      <c r="AA1527" s="284">
        <v>0</v>
      </c>
    </row>
    <row r="1528" spans="9:27">
      <c r="I1528" s="57" t="str">
        <f t="shared" si="306"/>
        <v>UniversalCPP-FVJun-14</v>
      </c>
      <c r="J1528" s="76" t="str">
        <f t="shared" si="308"/>
        <v>UniversalCPP-FV41791</v>
      </c>
      <c r="K1528" s="56" t="s">
        <v>350</v>
      </c>
      <c r="L1528" s="73">
        <v>41791</v>
      </c>
      <c r="M1528" s="124"/>
      <c r="N1528" s="124"/>
      <c r="O1528" s="68" t="e">
        <f t="shared" si="310"/>
        <v>#DIV/0!</v>
      </c>
      <c r="P1528" s="124"/>
      <c r="Q1528" s="124"/>
      <c r="R1528" s="68" t="e">
        <f t="shared" si="311"/>
        <v>#DIV/0!</v>
      </c>
      <c r="S1528" s="124"/>
      <c r="T1528" s="68" t="e">
        <f t="shared" si="312"/>
        <v>#DIV/0!</v>
      </c>
      <c r="U1528" s="124"/>
      <c r="V1528" s="284"/>
      <c r="W1528" s="124"/>
      <c r="X1528" s="124"/>
      <c r="Y1528" s="68" t="e">
        <f t="shared" si="309"/>
        <v>#DIV/0!</v>
      </c>
      <c r="Z1528" s="124"/>
      <c r="AA1528" s="284"/>
    </row>
    <row r="1529" spans="9:27">
      <c r="I1529" s="57" t="str">
        <f t="shared" si="306"/>
        <v>UniversalTF-CBTJun-14</v>
      </c>
      <c r="J1529" s="76" t="str">
        <f t="shared" si="308"/>
        <v>UniversalTF-CBT41791</v>
      </c>
      <c r="K1529" s="57" t="s">
        <v>349</v>
      </c>
      <c r="L1529" s="73">
        <v>41791</v>
      </c>
      <c r="M1529" s="124">
        <v>2</v>
      </c>
      <c r="N1529" s="124">
        <v>3</v>
      </c>
      <c r="O1529" s="68">
        <f t="shared" si="310"/>
        <v>0.66666666666666663</v>
      </c>
      <c r="P1529" s="261">
        <v>2</v>
      </c>
      <c r="Q1529" s="124">
        <v>10</v>
      </c>
      <c r="R1529" s="68">
        <f t="shared" si="311"/>
        <v>0.2</v>
      </c>
      <c r="S1529" s="124">
        <v>15</v>
      </c>
      <c r="T1529" s="68">
        <f t="shared" si="312"/>
        <v>0.66666666666666663</v>
      </c>
      <c r="U1529" s="124">
        <v>0</v>
      </c>
      <c r="V1529" s="284"/>
      <c r="W1529" s="124">
        <v>0</v>
      </c>
      <c r="X1529" s="124">
        <v>1</v>
      </c>
      <c r="Y1529" s="68">
        <f t="shared" si="309"/>
        <v>0</v>
      </c>
      <c r="Z1529" s="124">
        <v>2</v>
      </c>
      <c r="AA1529" s="284"/>
    </row>
    <row r="1530" spans="9:27">
      <c r="I1530" s="57" t="str">
        <f t="shared" si="306"/>
        <v>UniversalTIPJun-14</v>
      </c>
      <c r="J1530" s="76" t="str">
        <f t="shared" si="308"/>
        <v>UniversalTIP41791</v>
      </c>
      <c r="K1530" s="57" t="s">
        <v>351</v>
      </c>
      <c r="L1530" s="73">
        <v>41791</v>
      </c>
      <c r="M1530" s="124"/>
      <c r="N1530" s="124"/>
      <c r="O1530" s="68"/>
      <c r="P1530" s="124"/>
      <c r="Q1530" s="124"/>
      <c r="R1530" s="68"/>
      <c r="S1530" s="124"/>
      <c r="T1530" s="68"/>
      <c r="U1530" s="124"/>
      <c r="V1530" s="284"/>
      <c r="W1530" s="124"/>
      <c r="X1530" s="124"/>
      <c r="Y1530" s="68"/>
      <c r="Z1530" s="124"/>
      <c r="AA1530" s="284"/>
    </row>
    <row r="1531" spans="9:27">
      <c r="I1531" s="57" t="str">
        <f t="shared" si="306"/>
        <v>Youth VillagesAllJun-14</v>
      </c>
      <c r="J1531" s="76" t="str">
        <f t="shared" si="308"/>
        <v>Youth VillagesAll41791</v>
      </c>
      <c r="K1531" s="57" t="s">
        <v>352</v>
      </c>
      <c r="L1531" s="73">
        <v>41791</v>
      </c>
      <c r="M1531" s="124">
        <v>13</v>
      </c>
      <c r="N1531" s="124">
        <v>16</v>
      </c>
      <c r="O1531" s="68">
        <f t="shared" ref="O1531:O1562" si="313">M1531/N1531</f>
        <v>0.8125</v>
      </c>
      <c r="P1531" s="124">
        <v>35</v>
      </c>
      <c r="Q1531" s="124">
        <v>40</v>
      </c>
      <c r="R1531" s="68">
        <f t="shared" ref="R1531:R1562" si="314">P1531/Q1531</f>
        <v>0.875</v>
      </c>
      <c r="S1531" s="124">
        <v>48</v>
      </c>
      <c r="T1531" s="68">
        <f t="shared" ref="T1531:T1562" si="315">Q1531/S1531</f>
        <v>0.83333333333333337</v>
      </c>
      <c r="U1531" s="124">
        <v>29</v>
      </c>
      <c r="V1531" s="284"/>
      <c r="W1531" s="124">
        <v>3</v>
      </c>
      <c r="X1531" s="124">
        <v>6</v>
      </c>
      <c r="Y1531" s="68">
        <f t="shared" ref="Y1531:Y1546" si="316">W1531/X1531</f>
        <v>0.5</v>
      </c>
      <c r="Z1531" s="124">
        <v>6</v>
      </c>
      <c r="AA1531" s="284">
        <v>0.73261538461538467</v>
      </c>
    </row>
    <row r="1532" spans="9:27">
      <c r="I1532" s="57" t="str">
        <f t="shared" si="306"/>
        <v>Youth VillagesMSTJun-14</v>
      </c>
      <c r="J1532" s="76" t="str">
        <f t="shared" si="308"/>
        <v>Youth VillagesMST41791</v>
      </c>
      <c r="K1532" s="57" t="s">
        <v>353</v>
      </c>
      <c r="L1532" s="73">
        <v>41791</v>
      </c>
      <c r="M1532" s="124">
        <v>10</v>
      </c>
      <c r="N1532" s="124">
        <v>12</v>
      </c>
      <c r="O1532" s="68">
        <f t="shared" si="313"/>
        <v>0.83333333333333337</v>
      </c>
      <c r="P1532" s="124">
        <v>26</v>
      </c>
      <c r="Q1532" s="124">
        <v>34</v>
      </c>
      <c r="R1532" s="68">
        <f t="shared" si="314"/>
        <v>0.76470588235294112</v>
      </c>
      <c r="S1532" s="124">
        <v>40</v>
      </c>
      <c r="T1532" s="68">
        <f t="shared" si="315"/>
        <v>0.85</v>
      </c>
      <c r="U1532" s="124">
        <v>21</v>
      </c>
      <c r="V1532" s="284">
        <v>0.76400000000000001</v>
      </c>
      <c r="W1532" s="124">
        <v>3</v>
      </c>
      <c r="X1532" s="124">
        <v>6</v>
      </c>
      <c r="Y1532" s="68">
        <f t="shared" si="316"/>
        <v>0.5</v>
      </c>
      <c r="Z1532" s="124">
        <v>5</v>
      </c>
      <c r="AA1532" s="284">
        <v>0.76400000000000001</v>
      </c>
    </row>
    <row r="1533" spans="9:27">
      <c r="I1533" s="57" t="str">
        <f>K1533&amp;"Jun-14"</f>
        <v>Youth VillagesMST-PSBJun-14</v>
      </c>
      <c r="J1533" s="76" t="str">
        <f t="shared" si="308"/>
        <v>Youth VillagesMST-PSB41791</v>
      </c>
      <c r="K1533" s="57" t="s">
        <v>354</v>
      </c>
      <c r="L1533" s="73">
        <v>41791</v>
      </c>
      <c r="M1533" s="124">
        <v>3</v>
      </c>
      <c r="N1533" s="124">
        <v>4</v>
      </c>
      <c r="O1533" s="68">
        <f t="shared" si="313"/>
        <v>0.75</v>
      </c>
      <c r="P1533" s="124">
        <v>9</v>
      </c>
      <c r="Q1533" s="124">
        <v>6</v>
      </c>
      <c r="R1533" s="68">
        <f t="shared" si="314"/>
        <v>1.5</v>
      </c>
      <c r="S1533" s="124">
        <v>8</v>
      </c>
      <c r="T1533" s="68">
        <f t="shared" si="315"/>
        <v>0.75</v>
      </c>
      <c r="U1533" s="124">
        <v>8</v>
      </c>
      <c r="V1533" s="284">
        <v>0.628</v>
      </c>
      <c r="W1533" s="124">
        <v>0</v>
      </c>
      <c r="X1533" s="124">
        <v>0</v>
      </c>
      <c r="Y1533" s="68" t="e">
        <f t="shared" si="316"/>
        <v>#DIV/0!</v>
      </c>
      <c r="Z1533" s="124">
        <v>1</v>
      </c>
      <c r="AA1533" s="284">
        <v>0.628</v>
      </c>
    </row>
    <row r="1534" spans="9:27">
      <c r="I1534" s="57" t="str">
        <f t="shared" ref="I1534:I1588" si="317">K1534&amp;"Jul-14"</f>
        <v>Adoptions TogetherAllJul-14</v>
      </c>
      <c r="J1534" s="76" t="str">
        <f t="shared" si="308"/>
        <v>Adoptions TogetherAll41821</v>
      </c>
      <c r="K1534" s="57" t="s">
        <v>318</v>
      </c>
      <c r="L1534" s="73">
        <v>41821</v>
      </c>
      <c r="M1534" s="124">
        <v>3</v>
      </c>
      <c r="N1534" s="124">
        <v>3</v>
      </c>
      <c r="O1534" s="68">
        <f t="shared" si="313"/>
        <v>1</v>
      </c>
      <c r="P1534" s="124"/>
      <c r="Q1534" s="124">
        <v>15</v>
      </c>
      <c r="R1534" s="68">
        <f t="shared" si="314"/>
        <v>0</v>
      </c>
      <c r="S1534" s="124">
        <v>15</v>
      </c>
      <c r="T1534" s="68">
        <f t="shared" si="315"/>
        <v>1</v>
      </c>
      <c r="U1534" s="124">
        <v>0</v>
      </c>
      <c r="V1534" s="284"/>
      <c r="W1534" s="124">
        <v>0</v>
      </c>
      <c r="X1534" s="124">
        <v>0</v>
      </c>
      <c r="Y1534" s="68" t="e">
        <f t="shared" si="316"/>
        <v>#DIV/0!</v>
      </c>
      <c r="Z1534" s="124"/>
      <c r="AA1534" s="284">
        <v>1</v>
      </c>
    </row>
    <row r="1535" spans="9:27">
      <c r="I1535" s="57" t="str">
        <f t="shared" si="317"/>
        <v>Adoptions TogetherCPP-FVJul-14</v>
      </c>
      <c r="J1535" s="76" t="str">
        <f t="shared" si="308"/>
        <v>Adoptions TogetherCPP-FV41821</v>
      </c>
      <c r="K1535" s="57" t="s">
        <v>317</v>
      </c>
      <c r="L1535" s="73">
        <v>41821</v>
      </c>
      <c r="M1535" s="124">
        <v>3</v>
      </c>
      <c r="N1535" s="124">
        <v>3</v>
      </c>
      <c r="O1535" s="68">
        <f t="shared" si="313"/>
        <v>1</v>
      </c>
      <c r="P1535" s="124"/>
      <c r="Q1535" s="124">
        <v>15</v>
      </c>
      <c r="R1535" s="68">
        <f t="shared" si="314"/>
        <v>0</v>
      </c>
      <c r="S1535" s="124">
        <v>15</v>
      </c>
      <c r="T1535" s="68">
        <f t="shared" si="315"/>
        <v>1</v>
      </c>
      <c r="U1535" s="124">
        <v>0</v>
      </c>
      <c r="V1535" s="284"/>
      <c r="W1535" s="124">
        <v>0</v>
      </c>
      <c r="X1535" s="124">
        <v>0</v>
      </c>
      <c r="Y1535" s="68" t="e">
        <f t="shared" si="316"/>
        <v>#DIV/0!</v>
      </c>
      <c r="Z1535" s="124"/>
      <c r="AA1535" s="284">
        <v>1</v>
      </c>
    </row>
    <row r="1536" spans="9:27">
      <c r="I1536" s="57" t="str">
        <f t="shared" si="317"/>
        <v>All A-CRA ProvidersA-CRAJul-14</v>
      </c>
      <c r="J1536" s="76" t="str">
        <f t="shared" si="308"/>
        <v>All A-CRA ProvidersA-CRA41821</v>
      </c>
      <c r="K1536" s="57" t="s">
        <v>379</v>
      </c>
      <c r="L1536" s="73">
        <v>41821</v>
      </c>
      <c r="M1536" s="258">
        <v>0</v>
      </c>
      <c r="N1536" s="258">
        <v>0</v>
      </c>
      <c r="O1536" s="68" t="e">
        <f t="shared" si="313"/>
        <v>#DIV/0!</v>
      </c>
      <c r="P1536" s="258">
        <v>0</v>
      </c>
      <c r="Q1536" s="258">
        <v>0</v>
      </c>
      <c r="R1536" s="68" t="e">
        <f t="shared" si="314"/>
        <v>#DIV/0!</v>
      </c>
      <c r="S1536" s="258">
        <v>0</v>
      </c>
      <c r="T1536" s="68" t="e">
        <f t="shared" si="315"/>
        <v>#DIV/0!</v>
      </c>
      <c r="U1536" s="258">
        <v>0</v>
      </c>
      <c r="V1536" s="284"/>
      <c r="W1536" s="258">
        <v>0</v>
      </c>
      <c r="X1536" s="258">
        <v>0</v>
      </c>
      <c r="Y1536" s="68" t="e">
        <f t="shared" si="316"/>
        <v>#DIV/0!</v>
      </c>
      <c r="Z1536" s="258">
        <v>0</v>
      </c>
      <c r="AA1536" s="284">
        <v>0</v>
      </c>
    </row>
    <row r="1537" spans="9:27">
      <c r="I1537" s="57" t="str">
        <f t="shared" si="317"/>
        <v>All CPP-FV ProvidersCPP-FVJul-14</v>
      </c>
      <c r="J1537" s="57" t="str">
        <f t="shared" si="308"/>
        <v>All CPP-FV ProvidersCPP-FV41821</v>
      </c>
      <c r="K1537" s="57" t="s">
        <v>373</v>
      </c>
      <c r="L1537" s="73">
        <v>41821</v>
      </c>
      <c r="M1537" s="258">
        <v>9</v>
      </c>
      <c r="N1537" s="258">
        <v>9</v>
      </c>
      <c r="O1537" s="68">
        <f t="shared" si="313"/>
        <v>1</v>
      </c>
      <c r="P1537" s="258">
        <v>0</v>
      </c>
      <c r="Q1537" s="258">
        <v>42</v>
      </c>
      <c r="R1537" s="68">
        <f t="shared" si="314"/>
        <v>0</v>
      </c>
      <c r="S1537" s="258">
        <v>42</v>
      </c>
      <c r="T1537" s="68">
        <f t="shared" si="315"/>
        <v>1</v>
      </c>
      <c r="U1537" s="258">
        <v>0</v>
      </c>
      <c r="V1537" s="284"/>
      <c r="W1537" s="258">
        <v>0</v>
      </c>
      <c r="X1537" s="258">
        <v>0</v>
      </c>
      <c r="Y1537" s="68" t="e">
        <f t="shared" si="316"/>
        <v>#DIV/0!</v>
      </c>
      <c r="Z1537" s="258">
        <v>0</v>
      </c>
      <c r="AA1537" s="284">
        <v>1</v>
      </c>
    </row>
    <row r="1538" spans="9:27">
      <c r="I1538" s="57" t="str">
        <f t="shared" si="317"/>
        <v>All FFT ProvidersFFTJul-14</v>
      </c>
      <c r="J1538" s="76" t="str">
        <f t="shared" si="308"/>
        <v>All FFT ProvidersFFT41821</v>
      </c>
      <c r="K1538" s="57" t="s">
        <v>372</v>
      </c>
      <c r="L1538" s="73">
        <v>41821</v>
      </c>
      <c r="M1538" s="258">
        <v>18</v>
      </c>
      <c r="N1538" s="258">
        <v>20</v>
      </c>
      <c r="O1538" s="68">
        <f t="shared" si="313"/>
        <v>0.9</v>
      </c>
      <c r="P1538" s="258">
        <v>112</v>
      </c>
      <c r="Q1538" s="258">
        <v>152</v>
      </c>
      <c r="R1538" s="68">
        <f t="shared" si="314"/>
        <v>0.73684210526315785</v>
      </c>
      <c r="S1538" s="258">
        <v>157</v>
      </c>
      <c r="T1538" s="68">
        <f t="shared" si="315"/>
        <v>0.96815286624203822</v>
      </c>
      <c r="U1538" s="258">
        <v>80</v>
      </c>
      <c r="V1538" s="284">
        <v>1.0375000000000001</v>
      </c>
      <c r="W1538" s="258">
        <v>15</v>
      </c>
      <c r="X1538" s="258">
        <v>20</v>
      </c>
      <c r="Y1538" s="68">
        <f t="shared" si="316"/>
        <v>0.75</v>
      </c>
      <c r="Z1538" s="258">
        <v>32</v>
      </c>
      <c r="AA1538" s="284">
        <v>1.0375000000000001</v>
      </c>
    </row>
    <row r="1539" spans="9:27">
      <c r="I1539" s="57" t="str">
        <f t="shared" si="317"/>
        <v>All MST ProvidersMSTJul-14</v>
      </c>
      <c r="J1539" s="76" t="str">
        <f t="shared" si="308"/>
        <v>All MST ProvidersMST41821</v>
      </c>
      <c r="K1539" s="57" t="s">
        <v>374</v>
      </c>
      <c r="L1539" s="73">
        <v>41821</v>
      </c>
      <c r="M1539" s="258">
        <v>10</v>
      </c>
      <c r="N1539" s="258">
        <v>12</v>
      </c>
      <c r="O1539" s="68">
        <f t="shared" si="313"/>
        <v>0.83333333333333337</v>
      </c>
      <c r="P1539" s="258">
        <v>23</v>
      </c>
      <c r="Q1539" s="258">
        <v>34</v>
      </c>
      <c r="R1539" s="68">
        <f t="shared" si="314"/>
        <v>0.67647058823529416</v>
      </c>
      <c r="S1539" s="258">
        <v>40</v>
      </c>
      <c r="T1539" s="68">
        <f t="shared" si="315"/>
        <v>0.85</v>
      </c>
      <c r="U1539" s="258">
        <v>19</v>
      </c>
      <c r="V1539" s="284">
        <v>0.80769999999999997</v>
      </c>
      <c r="W1539" s="258">
        <v>2</v>
      </c>
      <c r="X1539" s="258">
        <v>6</v>
      </c>
      <c r="Y1539" s="68">
        <f t="shared" si="316"/>
        <v>0.33333333333333331</v>
      </c>
      <c r="Z1539" s="258">
        <v>4</v>
      </c>
      <c r="AA1539" s="284">
        <v>0.80769999999999997</v>
      </c>
    </row>
    <row r="1540" spans="9:27">
      <c r="I1540" s="57" t="str">
        <f t="shared" si="317"/>
        <v>All MST-PSB ProvidersMST-PSBJul-14</v>
      </c>
      <c r="J1540" s="76" t="str">
        <f t="shared" si="308"/>
        <v>All MST-PSB ProvidersMST-PSB41821</v>
      </c>
      <c r="K1540" s="57" t="s">
        <v>375</v>
      </c>
      <c r="L1540" s="73">
        <v>41821</v>
      </c>
      <c r="M1540" s="258">
        <v>3</v>
      </c>
      <c r="N1540" s="258">
        <v>4</v>
      </c>
      <c r="O1540" s="68">
        <f t="shared" si="313"/>
        <v>0.75</v>
      </c>
      <c r="P1540" s="258">
        <v>9</v>
      </c>
      <c r="Q1540" s="258">
        <v>6</v>
      </c>
      <c r="R1540" s="68">
        <f t="shared" si="314"/>
        <v>1.5</v>
      </c>
      <c r="S1540" s="258">
        <v>8</v>
      </c>
      <c r="T1540" s="68">
        <f t="shared" si="315"/>
        <v>0.75</v>
      </c>
      <c r="U1540" s="258">
        <v>7</v>
      </c>
      <c r="V1540" s="284">
        <v>0.56499999999999995</v>
      </c>
      <c r="W1540" s="258">
        <v>1</v>
      </c>
      <c r="X1540" s="258">
        <v>2</v>
      </c>
      <c r="Y1540" s="68">
        <f t="shared" si="316"/>
        <v>0.5</v>
      </c>
      <c r="Z1540" s="258">
        <v>2</v>
      </c>
      <c r="AA1540" s="284">
        <v>0.56499999999999995</v>
      </c>
    </row>
    <row r="1541" spans="9:27">
      <c r="I1541" s="57" t="str">
        <f t="shared" si="317"/>
        <v>All PCIT ProvidersPCITJul-14</v>
      </c>
      <c r="J1541" s="76" t="str">
        <f t="shared" si="308"/>
        <v>All PCIT ProvidersPCIT41821</v>
      </c>
      <c r="K1541" s="57" t="s">
        <v>376</v>
      </c>
      <c r="L1541" s="73">
        <v>41821</v>
      </c>
      <c r="M1541" s="258">
        <v>6</v>
      </c>
      <c r="N1541" s="258">
        <v>7</v>
      </c>
      <c r="O1541" s="68">
        <f t="shared" si="313"/>
        <v>0.8571428571428571</v>
      </c>
      <c r="P1541" s="258">
        <v>28</v>
      </c>
      <c r="Q1541" s="258">
        <v>35</v>
      </c>
      <c r="R1541" s="68">
        <f t="shared" si="314"/>
        <v>0.8</v>
      </c>
      <c r="S1541" s="258">
        <v>35</v>
      </c>
      <c r="T1541" s="68">
        <f t="shared" si="315"/>
        <v>1</v>
      </c>
      <c r="U1541" s="258">
        <v>26</v>
      </c>
      <c r="V1541" s="284"/>
      <c r="W1541" s="258">
        <v>0</v>
      </c>
      <c r="X1541" s="258">
        <v>2</v>
      </c>
      <c r="Y1541" s="68">
        <f t="shared" si="316"/>
        <v>0</v>
      </c>
      <c r="Z1541" s="258">
        <v>2</v>
      </c>
      <c r="AA1541" s="284">
        <v>0</v>
      </c>
    </row>
    <row r="1542" spans="9:27">
      <c r="I1542" s="57" t="str">
        <f t="shared" si="317"/>
        <v>All TF-CBT ProvidersTF-CBTJul-14</v>
      </c>
      <c r="J1542" s="76" t="str">
        <f t="shared" si="308"/>
        <v>All TF-CBT ProvidersTF-CBT41821</v>
      </c>
      <c r="K1542" s="57" t="s">
        <v>377</v>
      </c>
      <c r="L1542" s="73">
        <v>41821</v>
      </c>
      <c r="M1542" s="258">
        <v>17</v>
      </c>
      <c r="N1542" s="258">
        <v>25</v>
      </c>
      <c r="O1542" s="68">
        <f t="shared" si="313"/>
        <v>0.68</v>
      </c>
      <c r="P1542" s="258">
        <v>46</v>
      </c>
      <c r="Q1542" s="258">
        <v>85</v>
      </c>
      <c r="R1542" s="68">
        <f t="shared" si="314"/>
        <v>0.54117647058823526</v>
      </c>
      <c r="S1542" s="258">
        <v>125</v>
      </c>
      <c r="T1542" s="68">
        <f t="shared" si="315"/>
        <v>0.68</v>
      </c>
      <c r="U1542" s="258">
        <v>43</v>
      </c>
      <c r="V1542" s="284"/>
      <c r="W1542" s="258">
        <v>2</v>
      </c>
      <c r="X1542" s="258">
        <v>4</v>
      </c>
      <c r="Y1542" s="68">
        <f t="shared" si="316"/>
        <v>0.5</v>
      </c>
      <c r="Z1542" s="258">
        <v>3</v>
      </c>
      <c r="AA1542" s="284">
        <v>0.49754273504273511</v>
      </c>
    </row>
    <row r="1543" spans="9:27">
      <c r="I1543" s="57" t="str">
        <f t="shared" si="317"/>
        <v>All TIP ProvidersTIPJul-14</v>
      </c>
      <c r="J1543" s="76" t="str">
        <f t="shared" si="308"/>
        <v>All TIP ProvidersTIP41821</v>
      </c>
      <c r="K1543" s="57" t="s">
        <v>378</v>
      </c>
      <c r="L1543" s="73">
        <v>41821</v>
      </c>
      <c r="M1543" s="258">
        <v>25</v>
      </c>
      <c r="N1543" s="258">
        <v>25</v>
      </c>
      <c r="O1543" s="68">
        <f t="shared" si="313"/>
        <v>1</v>
      </c>
      <c r="P1543" s="258">
        <v>176</v>
      </c>
      <c r="Q1543" s="258">
        <v>250</v>
      </c>
      <c r="R1543" s="68">
        <f t="shared" si="314"/>
        <v>0.70399999999999996</v>
      </c>
      <c r="S1543" s="258">
        <v>250</v>
      </c>
      <c r="T1543" s="68">
        <f t="shared" si="315"/>
        <v>1</v>
      </c>
      <c r="U1543" s="258">
        <v>172</v>
      </c>
      <c r="V1543" s="284"/>
      <c r="W1543" s="258">
        <v>4</v>
      </c>
      <c r="X1543" s="258">
        <v>9</v>
      </c>
      <c r="Y1543" s="68">
        <f t="shared" si="316"/>
        <v>0.44444444444444442</v>
      </c>
      <c r="Z1543" s="258">
        <v>4</v>
      </c>
      <c r="AA1543" s="284">
        <v>0</v>
      </c>
    </row>
    <row r="1544" spans="9:27">
      <c r="I1544" s="57" t="str">
        <f t="shared" si="317"/>
        <v>AllAllJul-14</v>
      </c>
      <c r="J1544" s="76" t="str">
        <f t="shared" si="308"/>
        <v>AllAll41821</v>
      </c>
      <c r="K1544" s="57" t="s">
        <v>367</v>
      </c>
      <c r="L1544" s="73">
        <v>41821</v>
      </c>
      <c r="M1544" s="124">
        <v>88</v>
      </c>
      <c r="N1544" s="124">
        <v>102</v>
      </c>
      <c r="O1544" s="68">
        <f t="shared" si="313"/>
        <v>0.86274509803921573</v>
      </c>
      <c r="P1544" s="124">
        <v>394</v>
      </c>
      <c r="Q1544" s="124">
        <v>606</v>
      </c>
      <c r="R1544" s="68">
        <f t="shared" si="314"/>
        <v>0.65016501650165015</v>
      </c>
      <c r="S1544" s="124">
        <v>657</v>
      </c>
      <c r="T1544" s="68">
        <f t="shared" si="315"/>
        <v>0.92237442922374424</v>
      </c>
      <c r="U1544" s="124">
        <v>347</v>
      </c>
      <c r="V1544" s="284"/>
      <c r="W1544" s="124">
        <v>24</v>
      </c>
      <c r="X1544" s="124">
        <v>43</v>
      </c>
      <c r="Y1544" s="68">
        <f t="shared" si="316"/>
        <v>0.55813953488372092</v>
      </c>
      <c r="Z1544" s="124">
        <v>47</v>
      </c>
      <c r="AA1544" s="284">
        <v>0.81339401709401715</v>
      </c>
    </row>
    <row r="1545" spans="9:27">
      <c r="I1545" s="57" t="str">
        <f t="shared" si="317"/>
        <v>Community ConnectionsAllJul-14</v>
      </c>
      <c r="J1545" s="204" t="str">
        <f t="shared" si="308"/>
        <v>Community ConnectionsAll41821</v>
      </c>
      <c r="K1545" s="57" t="s">
        <v>319</v>
      </c>
      <c r="L1545" s="73">
        <v>41821</v>
      </c>
      <c r="M1545" s="124">
        <v>15</v>
      </c>
      <c r="N1545" s="124">
        <v>18</v>
      </c>
      <c r="O1545" s="68">
        <f t="shared" si="313"/>
        <v>0.83333333333333337</v>
      </c>
      <c r="P1545" s="124">
        <v>78</v>
      </c>
      <c r="Q1545" s="124">
        <v>110</v>
      </c>
      <c r="R1545" s="68">
        <f t="shared" si="314"/>
        <v>0.70909090909090911</v>
      </c>
      <c r="S1545" s="124">
        <v>125</v>
      </c>
      <c r="T1545" s="68">
        <f t="shared" si="315"/>
        <v>0.88</v>
      </c>
      <c r="U1545" s="124">
        <v>75</v>
      </c>
      <c r="V1545" s="284"/>
      <c r="W1545" s="124">
        <v>4</v>
      </c>
      <c r="X1545" s="124">
        <v>4</v>
      </c>
      <c r="Y1545" s="68">
        <f t="shared" si="316"/>
        <v>1</v>
      </c>
      <c r="Z1545" s="124">
        <v>3</v>
      </c>
      <c r="AA1545" s="284">
        <v>0.4148148148148148</v>
      </c>
    </row>
    <row r="1546" spans="9:27">
      <c r="I1546" s="57" t="str">
        <f t="shared" si="317"/>
        <v>Community ConnectionsFFTJul-14</v>
      </c>
      <c r="J1546" s="204" t="str">
        <f t="shared" si="308"/>
        <v>Community ConnectionsFFT41821</v>
      </c>
      <c r="K1546" s="57" t="s">
        <v>321</v>
      </c>
      <c r="L1546" s="73">
        <v>41821</v>
      </c>
      <c r="M1546" s="124">
        <v>3</v>
      </c>
      <c r="N1546" s="124">
        <v>4</v>
      </c>
      <c r="O1546" s="68">
        <f t="shared" si="313"/>
        <v>0.75</v>
      </c>
      <c r="P1546" s="261">
        <v>1</v>
      </c>
      <c r="Q1546" s="124">
        <v>15</v>
      </c>
      <c r="R1546" s="68">
        <f t="shared" si="314"/>
        <v>6.6666666666666666E-2</v>
      </c>
      <c r="S1546" s="124">
        <v>20</v>
      </c>
      <c r="T1546" s="68">
        <f t="shared" si="315"/>
        <v>0.75</v>
      </c>
      <c r="U1546" s="124">
        <v>1</v>
      </c>
      <c r="V1546" s="284">
        <v>1</v>
      </c>
      <c r="W1546" s="124">
        <v>3</v>
      </c>
      <c r="X1546" s="124">
        <v>3</v>
      </c>
      <c r="Y1546" s="68">
        <f t="shared" si="316"/>
        <v>1</v>
      </c>
      <c r="Z1546" s="124">
        <v>0</v>
      </c>
      <c r="AA1546" s="284">
        <v>1</v>
      </c>
    </row>
    <row r="1547" spans="9:27">
      <c r="I1547" s="57" t="str">
        <f t="shared" si="317"/>
        <v>Community ConnectionsTF-CBTJul-14</v>
      </c>
      <c r="J1547" s="204" t="str">
        <f t="shared" si="308"/>
        <v>Community ConnectionsTF-CBT41821</v>
      </c>
      <c r="K1547" s="57" t="s">
        <v>320</v>
      </c>
      <c r="L1547" s="73">
        <v>41821</v>
      </c>
      <c r="M1547" s="124">
        <v>5</v>
      </c>
      <c r="N1547" s="124">
        <v>7</v>
      </c>
      <c r="O1547" s="68">
        <f t="shared" si="313"/>
        <v>0.7142857142857143</v>
      </c>
      <c r="P1547" s="261">
        <v>10</v>
      </c>
      <c r="Q1547" s="124">
        <v>25</v>
      </c>
      <c r="R1547" s="68">
        <f t="shared" si="314"/>
        <v>0.4</v>
      </c>
      <c r="S1547" s="124">
        <v>35</v>
      </c>
      <c r="T1547" s="68">
        <f t="shared" si="315"/>
        <v>0.7142857142857143</v>
      </c>
      <c r="U1547" s="124">
        <v>9</v>
      </c>
      <c r="V1547" s="284"/>
      <c r="W1547" s="124">
        <v>0</v>
      </c>
      <c r="X1547" s="124">
        <v>0</v>
      </c>
      <c r="Y1547" s="68">
        <v>0</v>
      </c>
      <c r="Z1547" s="124">
        <v>1</v>
      </c>
      <c r="AA1547" s="284">
        <v>0.44444444444444442</v>
      </c>
    </row>
    <row r="1548" spans="9:27">
      <c r="I1548" s="57" t="str">
        <f t="shared" si="317"/>
        <v>Community ConnectionsTIPJul-14</v>
      </c>
      <c r="J1548" s="204" t="str">
        <f t="shared" si="308"/>
        <v>Community ConnectionsTIP41821</v>
      </c>
      <c r="K1548" s="57" t="s">
        <v>322</v>
      </c>
      <c r="L1548" s="73">
        <v>41821</v>
      </c>
      <c r="M1548" s="124">
        <v>7</v>
      </c>
      <c r="N1548" s="124">
        <v>7</v>
      </c>
      <c r="O1548" s="68">
        <f t="shared" si="313"/>
        <v>1</v>
      </c>
      <c r="P1548" s="124">
        <v>67</v>
      </c>
      <c r="Q1548" s="124">
        <v>70</v>
      </c>
      <c r="R1548" s="68">
        <f t="shared" si="314"/>
        <v>0.95714285714285718</v>
      </c>
      <c r="S1548" s="124">
        <v>70</v>
      </c>
      <c r="T1548" s="68">
        <f t="shared" si="315"/>
        <v>1</v>
      </c>
      <c r="U1548" s="124">
        <v>65</v>
      </c>
      <c r="V1548" s="284"/>
      <c r="W1548" s="124">
        <v>1</v>
      </c>
      <c r="X1548" s="124">
        <v>1</v>
      </c>
      <c r="Y1548" s="68">
        <f t="shared" ref="Y1548:Y1553" si="318">W1548/X1548</f>
        <v>1</v>
      </c>
      <c r="Z1548" s="124">
        <v>2</v>
      </c>
      <c r="AA1548" s="284"/>
    </row>
    <row r="1549" spans="9:27">
      <c r="I1549" s="57" t="str">
        <f t="shared" si="317"/>
        <v>Federal CityA-CRAJul-14</v>
      </c>
      <c r="J1549" s="76" t="str">
        <f t="shared" si="308"/>
        <v>Federal CityA-CRA41821</v>
      </c>
      <c r="K1549" s="57" t="s">
        <v>360</v>
      </c>
      <c r="L1549" s="73">
        <v>41821</v>
      </c>
      <c r="M1549" s="124"/>
      <c r="N1549" s="124"/>
      <c r="O1549" s="68" t="e">
        <f t="shared" si="313"/>
        <v>#DIV/0!</v>
      </c>
      <c r="P1549" s="124"/>
      <c r="Q1549" s="124"/>
      <c r="R1549" s="68" t="e">
        <f t="shared" si="314"/>
        <v>#DIV/0!</v>
      </c>
      <c r="S1549" s="124"/>
      <c r="T1549" s="68" t="e">
        <f t="shared" si="315"/>
        <v>#DIV/0!</v>
      </c>
      <c r="U1549" s="124"/>
      <c r="V1549" s="284"/>
      <c r="W1549" s="124"/>
      <c r="X1549" s="124"/>
      <c r="Y1549" s="68" t="e">
        <f t="shared" si="318"/>
        <v>#DIV/0!</v>
      </c>
      <c r="Z1549" s="124"/>
      <c r="AA1549" s="284"/>
    </row>
    <row r="1550" spans="9:27">
      <c r="I1550" s="57" t="str">
        <f t="shared" si="317"/>
        <v>Federal CityAllJul-14</v>
      </c>
      <c r="J1550" s="76" t="str">
        <f t="shared" si="308"/>
        <v>Federal CityAll41821</v>
      </c>
      <c r="K1550" s="57" t="s">
        <v>359</v>
      </c>
      <c r="L1550" s="73">
        <v>41821</v>
      </c>
      <c r="M1550" s="124"/>
      <c r="N1550" s="124"/>
      <c r="O1550" s="68" t="e">
        <f t="shared" si="313"/>
        <v>#DIV/0!</v>
      </c>
      <c r="P1550" s="124"/>
      <c r="Q1550" s="124"/>
      <c r="R1550" s="68" t="e">
        <f t="shared" si="314"/>
        <v>#DIV/0!</v>
      </c>
      <c r="S1550" s="124"/>
      <c r="T1550" s="68" t="e">
        <f t="shared" si="315"/>
        <v>#DIV/0!</v>
      </c>
      <c r="U1550" s="124"/>
      <c r="V1550" s="284"/>
      <c r="W1550" s="124"/>
      <c r="X1550" s="124"/>
      <c r="Y1550" s="68" t="e">
        <f t="shared" si="318"/>
        <v>#DIV/0!</v>
      </c>
      <c r="Z1550" s="124"/>
      <c r="AA1550" s="284"/>
    </row>
    <row r="1551" spans="9:27">
      <c r="I1551" s="57" t="str">
        <f t="shared" si="317"/>
        <v>First Home CareAllJul-14</v>
      </c>
      <c r="J1551" s="76" t="str">
        <f t="shared" si="308"/>
        <v>First Home CareAll41821</v>
      </c>
      <c r="K1551" s="57" t="s">
        <v>323</v>
      </c>
      <c r="L1551" s="73">
        <v>41821</v>
      </c>
      <c r="M1551" s="124">
        <v>12</v>
      </c>
      <c r="N1551" s="124">
        <v>14</v>
      </c>
      <c r="O1551" s="68">
        <f t="shared" si="313"/>
        <v>0.8571428571428571</v>
      </c>
      <c r="P1551" s="124">
        <v>65</v>
      </c>
      <c r="Q1551" s="124">
        <v>100</v>
      </c>
      <c r="R1551" s="68">
        <f t="shared" si="314"/>
        <v>0.65</v>
      </c>
      <c r="S1551" s="124">
        <v>110</v>
      </c>
      <c r="T1551" s="68">
        <f t="shared" si="315"/>
        <v>0.90909090909090906</v>
      </c>
      <c r="U1551" s="124">
        <v>51</v>
      </c>
      <c r="V1551" s="284"/>
      <c r="W1551" s="124">
        <v>12</v>
      </c>
      <c r="X1551" s="124">
        <v>14</v>
      </c>
      <c r="Y1551" s="68">
        <f t="shared" si="318"/>
        <v>0.8571428571428571</v>
      </c>
      <c r="Z1551" s="124">
        <v>14</v>
      </c>
      <c r="AA1551" s="284">
        <v>0.75868055555555547</v>
      </c>
    </row>
    <row r="1552" spans="9:27">
      <c r="I1552" s="57" t="str">
        <f t="shared" si="317"/>
        <v>First Home CareFFTJul-14</v>
      </c>
      <c r="J1552" s="76" t="str">
        <f t="shared" si="308"/>
        <v>First Home CareFFT41821</v>
      </c>
      <c r="K1552" s="57" t="s">
        <v>325</v>
      </c>
      <c r="L1552" s="73">
        <v>41821</v>
      </c>
      <c r="M1552" s="124">
        <v>5</v>
      </c>
      <c r="N1552" s="124">
        <v>5</v>
      </c>
      <c r="O1552" s="68">
        <f t="shared" si="313"/>
        <v>1</v>
      </c>
      <c r="P1552" s="261">
        <v>35</v>
      </c>
      <c r="Q1552" s="124">
        <v>45</v>
      </c>
      <c r="R1552" s="68">
        <f t="shared" si="314"/>
        <v>0.77777777777777779</v>
      </c>
      <c r="S1552" s="124">
        <v>45</v>
      </c>
      <c r="T1552" s="68">
        <f t="shared" si="315"/>
        <v>1</v>
      </c>
      <c r="U1552" s="124">
        <v>22</v>
      </c>
      <c r="V1552" s="284">
        <v>1</v>
      </c>
      <c r="W1552" s="124">
        <v>10</v>
      </c>
      <c r="X1552" s="124">
        <v>11</v>
      </c>
      <c r="Y1552" s="68">
        <f t="shared" si="318"/>
        <v>0.90909090909090906</v>
      </c>
      <c r="Z1552" s="124">
        <v>13</v>
      </c>
      <c r="AA1552" s="284">
        <v>1</v>
      </c>
    </row>
    <row r="1553" spans="9:27">
      <c r="I1553" s="57" t="str">
        <f t="shared" si="317"/>
        <v>First Home CareTF-CBTJul-14</v>
      </c>
      <c r="J1553" s="76" t="str">
        <f t="shared" si="308"/>
        <v>First Home CareTF-CBT41821</v>
      </c>
      <c r="K1553" s="57" t="s">
        <v>324</v>
      </c>
      <c r="L1553" s="73">
        <v>41821</v>
      </c>
      <c r="M1553" s="124">
        <v>3</v>
      </c>
      <c r="N1553" s="124">
        <v>5</v>
      </c>
      <c r="O1553" s="68">
        <f t="shared" si="313"/>
        <v>0.6</v>
      </c>
      <c r="P1553" s="124">
        <v>13</v>
      </c>
      <c r="Q1553" s="124">
        <v>15</v>
      </c>
      <c r="R1553" s="68">
        <f t="shared" si="314"/>
        <v>0.8666666666666667</v>
      </c>
      <c r="S1553" s="124">
        <v>25</v>
      </c>
      <c r="T1553" s="68">
        <f t="shared" si="315"/>
        <v>0.6</v>
      </c>
      <c r="U1553" s="124">
        <v>12</v>
      </c>
      <c r="V1553" s="284"/>
      <c r="W1553" s="124">
        <v>2</v>
      </c>
      <c r="X1553" s="124">
        <v>3</v>
      </c>
      <c r="Y1553" s="68">
        <f t="shared" si="318"/>
        <v>0.66666666666666663</v>
      </c>
      <c r="Z1553" s="124">
        <v>1</v>
      </c>
      <c r="AA1553" s="284">
        <v>0.8125</v>
      </c>
    </row>
    <row r="1554" spans="9:27">
      <c r="I1554" s="57" t="str">
        <f t="shared" si="317"/>
        <v>First Home CareTIPJul-14</v>
      </c>
      <c r="J1554" s="76" t="str">
        <f t="shared" si="308"/>
        <v>First Home CareTIP41821</v>
      </c>
      <c r="K1554" s="57" t="s">
        <v>330</v>
      </c>
      <c r="L1554" s="73">
        <v>41821</v>
      </c>
      <c r="M1554" s="124">
        <v>4</v>
      </c>
      <c r="N1554" s="124">
        <v>4</v>
      </c>
      <c r="O1554" s="68">
        <f t="shared" si="313"/>
        <v>1</v>
      </c>
      <c r="P1554" s="124">
        <v>17</v>
      </c>
      <c r="Q1554" s="124">
        <v>40</v>
      </c>
      <c r="R1554" s="68">
        <f t="shared" si="314"/>
        <v>0.42499999999999999</v>
      </c>
      <c r="S1554" s="124">
        <v>40</v>
      </c>
      <c r="T1554" s="68">
        <f t="shared" si="315"/>
        <v>1</v>
      </c>
      <c r="U1554" s="124">
        <v>17</v>
      </c>
      <c r="V1554" s="284"/>
      <c r="W1554" s="124"/>
      <c r="X1554" s="124"/>
      <c r="Y1554" s="68"/>
      <c r="Z1554" s="124">
        <v>0</v>
      </c>
      <c r="AA1554" s="284"/>
    </row>
    <row r="1555" spans="9:27">
      <c r="I1555" s="57" t="str">
        <f t="shared" si="317"/>
        <v>FPSAllJul-14</v>
      </c>
      <c r="J1555" s="76" t="str">
        <f t="shared" si="308"/>
        <v>FPSAll41821</v>
      </c>
      <c r="K1555" s="57" t="s">
        <v>355</v>
      </c>
      <c r="L1555" s="73">
        <v>41821</v>
      </c>
      <c r="M1555" s="124">
        <v>3</v>
      </c>
      <c r="N1555" s="124">
        <v>3</v>
      </c>
      <c r="O1555" s="68">
        <f t="shared" si="313"/>
        <v>1</v>
      </c>
      <c r="P1555" s="124">
        <v>20</v>
      </c>
      <c r="Q1555" s="124">
        <v>30</v>
      </c>
      <c r="R1555" s="68">
        <f t="shared" si="314"/>
        <v>0.66666666666666663</v>
      </c>
      <c r="S1555" s="124">
        <v>30</v>
      </c>
      <c r="T1555" s="68">
        <f t="shared" si="315"/>
        <v>1</v>
      </c>
      <c r="U1555" s="124">
        <v>18</v>
      </c>
      <c r="V1555" s="284"/>
      <c r="W1555" s="124"/>
      <c r="X1555" s="124"/>
      <c r="Y1555" s="68" t="e">
        <f t="shared" ref="Y1555:Y1585" si="319">W1555/X1555</f>
        <v>#DIV/0!</v>
      </c>
      <c r="Z1555" s="124">
        <v>2</v>
      </c>
      <c r="AA1555" s="284"/>
    </row>
    <row r="1556" spans="9:27">
      <c r="I1556" s="57" t="str">
        <f t="shared" si="317"/>
        <v>FPSTIPJul-14</v>
      </c>
      <c r="J1556" s="76" t="str">
        <f t="shared" si="308"/>
        <v>FPSTIP41821</v>
      </c>
      <c r="K1556" s="57" t="s">
        <v>356</v>
      </c>
      <c r="L1556" s="73">
        <v>41821</v>
      </c>
      <c r="M1556" s="124">
        <v>3</v>
      </c>
      <c r="N1556" s="124">
        <v>3</v>
      </c>
      <c r="O1556" s="68">
        <f t="shared" si="313"/>
        <v>1</v>
      </c>
      <c r="P1556" s="124">
        <v>20</v>
      </c>
      <c r="Q1556" s="124">
        <v>30</v>
      </c>
      <c r="R1556" s="68">
        <f t="shared" si="314"/>
        <v>0.66666666666666663</v>
      </c>
      <c r="S1556" s="124">
        <v>30</v>
      </c>
      <c r="T1556" s="68">
        <f t="shared" si="315"/>
        <v>1</v>
      </c>
      <c r="U1556" s="124">
        <v>18</v>
      </c>
      <c r="V1556" s="284"/>
      <c r="W1556" s="124"/>
      <c r="X1556" s="124"/>
      <c r="Y1556" s="68" t="e">
        <f t="shared" si="319"/>
        <v>#DIV/0!</v>
      </c>
      <c r="Z1556" s="124">
        <v>2</v>
      </c>
      <c r="AA1556" s="284"/>
    </row>
    <row r="1557" spans="9:27">
      <c r="I1557" s="57" t="str">
        <f t="shared" si="317"/>
        <v>HillcrestA-CRAJul-14</v>
      </c>
      <c r="J1557" s="76" t="str">
        <f t="shared" si="308"/>
        <v>HillcrestA-CRA41821</v>
      </c>
      <c r="K1557" s="57" t="s">
        <v>336</v>
      </c>
      <c r="L1557" s="73">
        <v>41821</v>
      </c>
      <c r="M1557" s="124"/>
      <c r="N1557" s="124"/>
      <c r="O1557" s="68" t="e">
        <f t="shared" si="313"/>
        <v>#DIV/0!</v>
      </c>
      <c r="P1557" s="124"/>
      <c r="Q1557" s="124"/>
      <c r="R1557" s="68" t="e">
        <f t="shared" si="314"/>
        <v>#DIV/0!</v>
      </c>
      <c r="S1557" s="124"/>
      <c r="T1557" s="68" t="e">
        <f t="shared" si="315"/>
        <v>#DIV/0!</v>
      </c>
      <c r="U1557" s="124">
        <v>0</v>
      </c>
      <c r="V1557" s="284"/>
      <c r="W1557" s="124"/>
      <c r="X1557" s="124"/>
      <c r="Y1557" s="68" t="e">
        <f t="shared" si="319"/>
        <v>#DIV/0!</v>
      </c>
      <c r="Z1557" s="124"/>
      <c r="AA1557" s="284"/>
    </row>
    <row r="1558" spans="9:27">
      <c r="I1558" s="57" t="str">
        <f t="shared" si="317"/>
        <v>HillcrestAllJul-14</v>
      </c>
      <c r="J1558" s="76" t="str">
        <f t="shared" ref="J1558:J1621" si="320">K1558&amp;L1558</f>
        <v>HillcrestAll41821</v>
      </c>
      <c r="K1558" s="57" t="s">
        <v>331</v>
      </c>
      <c r="L1558" s="73">
        <v>41821</v>
      </c>
      <c r="M1558" s="124">
        <v>7</v>
      </c>
      <c r="N1558" s="124">
        <v>10</v>
      </c>
      <c r="O1558" s="68">
        <f t="shared" si="313"/>
        <v>0.7</v>
      </c>
      <c r="P1558" s="124">
        <v>27</v>
      </c>
      <c r="Q1558" s="124">
        <v>45</v>
      </c>
      <c r="R1558" s="68">
        <f t="shared" si="314"/>
        <v>0.6</v>
      </c>
      <c r="S1558" s="124">
        <v>60</v>
      </c>
      <c r="T1558" s="68">
        <f t="shared" si="315"/>
        <v>0.75</v>
      </c>
      <c r="U1558" s="124">
        <v>19</v>
      </c>
      <c r="V1558" s="284"/>
      <c r="W1558" s="124">
        <v>0</v>
      </c>
      <c r="X1558" s="124">
        <v>0</v>
      </c>
      <c r="Y1558" s="68" t="e">
        <f t="shared" si="319"/>
        <v>#DIV/0!</v>
      </c>
      <c r="Z1558" s="124">
        <v>8</v>
      </c>
      <c r="AA1558" s="284">
        <v>1.2857142857142858</v>
      </c>
    </row>
    <row r="1559" spans="9:27">
      <c r="I1559" s="57" t="str">
        <f t="shared" si="317"/>
        <v>HillcrestCPP-FVJul-14</v>
      </c>
      <c r="J1559" s="76" t="str">
        <f t="shared" si="320"/>
        <v>HillcrestCPP-FV41821</v>
      </c>
      <c r="K1559" s="57" t="s">
        <v>334</v>
      </c>
      <c r="L1559" s="73">
        <v>41821</v>
      </c>
      <c r="M1559" s="124"/>
      <c r="N1559" s="124"/>
      <c r="O1559" s="68" t="e">
        <f t="shared" si="313"/>
        <v>#DIV/0!</v>
      </c>
      <c r="P1559" s="124"/>
      <c r="Q1559" s="124"/>
      <c r="R1559" s="68" t="e">
        <f t="shared" si="314"/>
        <v>#DIV/0!</v>
      </c>
      <c r="S1559" s="124"/>
      <c r="T1559" s="68" t="e">
        <f t="shared" si="315"/>
        <v>#DIV/0!</v>
      </c>
      <c r="U1559" s="124"/>
      <c r="V1559" s="284"/>
      <c r="W1559" s="124"/>
      <c r="X1559" s="124"/>
      <c r="Y1559" s="68" t="e">
        <f t="shared" si="319"/>
        <v>#DIV/0!</v>
      </c>
      <c r="Z1559" s="124"/>
      <c r="AA1559" s="284"/>
    </row>
    <row r="1560" spans="9:27">
      <c r="I1560" s="57" t="str">
        <f t="shared" si="317"/>
        <v>HillcrestFFTJul-14</v>
      </c>
      <c r="J1560" s="76" t="str">
        <f t="shared" si="320"/>
        <v>HillcrestFFT41821</v>
      </c>
      <c r="K1560" s="57" t="s">
        <v>335</v>
      </c>
      <c r="L1560" s="73">
        <v>41821</v>
      </c>
      <c r="M1560" s="124">
        <v>5</v>
      </c>
      <c r="N1560" s="124">
        <v>5</v>
      </c>
      <c r="O1560" s="68">
        <f t="shared" si="313"/>
        <v>1</v>
      </c>
      <c r="P1560" s="124">
        <v>25</v>
      </c>
      <c r="Q1560" s="124">
        <v>35</v>
      </c>
      <c r="R1560" s="68">
        <f t="shared" si="314"/>
        <v>0.7142857142857143</v>
      </c>
      <c r="S1560" s="124">
        <v>35</v>
      </c>
      <c r="T1560" s="68">
        <f t="shared" si="315"/>
        <v>1</v>
      </c>
      <c r="U1560" s="124">
        <v>17</v>
      </c>
      <c r="V1560" s="284">
        <v>1.05</v>
      </c>
      <c r="W1560" s="124">
        <v>0</v>
      </c>
      <c r="X1560" s="124">
        <v>0</v>
      </c>
      <c r="Y1560" s="68" t="e">
        <f t="shared" si="319"/>
        <v>#DIV/0!</v>
      </c>
      <c r="Z1560" s="124">
        <v>8</v>
      </c>
      <c r="AA1560" s="284">
        <v>1.05</v>
      </c>
    </row>
    <row r="1561" spans="9:27">
      <c r="I1561" s="57" t="str">
        <f t="shared" si="317"/>
        <v>HillcrestTF-CBTJul-14</v>
      </c>
      <c r="J1561" s="76" t="str">
        <f t="shared" si="320"/>
        <v>HillcrestTF-CBT41821</v>
      </c>
      <c r="K1561" s="57" t="s">
        <v>332</v>
      </c>
      <c r="L1561" s="73">
        <v>41821</v>
      </c>
      <c r="M1561" s="124">
        <v>2</v>
      </c>
      <c r="N1561" s="124">
        <v>5</v>
      </c>
      <c r="O1561" s="68">
        <f t="shared" si="313"/>
        <v>0.4</v>
      </c>
      <c r="P1561" s="124">
        <v>2</v>
      </c>
      <c r="Q1561" s="124">
        <v>10</v>
      </c>
      <c r="R1561" s="68">
        <f t="shared" si="314"/>
        <v>0.2</v>
      </c>
      <c r="S1561" s="124">
        <v>25</v>
      </c>
      <c r="T1561" s="68">
        <f t="shared" si="315"/>
        <v>0.4</v>
      </c>
      <c r="U1561" s="124">
        <v>2</v>
      </c>
      <c r="V1561" s="284"/>
      <c r="W1561" s="124">
        <v>0</v>
      </c>
      <c r="X1561" s="124">
        <v>0</v>
      </c>
      <c r="Y1561" s="68" t="e">
        <f t="shared" si="319"/>
        <v>#DIV/0!</v>
      </c>
      <c r="Z1561" s="124">
        <v>0</v>
      </c>
      <c r="AA1561" s="284">
        <v>1</v>
      </c>
    </row>
    <row r="1562" spans="9:27">
      <c r="I1562" s="57" t="str">
        <f t="shared" si="317"/>
        <v>LAYCA-CRAJul-14</v>
      </c>
      <c r="J1562" s="76" t="str">
        <f t="shared" si="320"/>
        <v>LAYCA-CRA41821</v>
      </c>
      <c r="K1562" s="57" t="s">
        <v>339</v>
      </c>
      <c r="L1562" s="73">
        <v>41821</v>
      </c>
      <c r="M1562" s="124"/>
      <c r="N1562" s="124"/>
      <c r="O1562" s="68" t="e">
        <f t="shared" si="313"/>
        <v>#DIV/0!</v>
      </c>
      <c r="P1562" s="124"/>
      <c r="Q1562" s="124"/>
      <c r="R1562" s="68" t="e">
        <f t="shared" si="314"/>
        <v>#DIV/0!</v>
      </c>
      <c r="S1562" s="124"/>
      <c r="T1562" s="68" t="e">
        <f t="shared" si="315"/>
        <v>#DIV/0!</v>
      </c>
      <c r="U1562" s="124"/>
      <c r="V1562" s="284"/>
      <c r="W1562" s="124"/>
      <c r="X1562" s="124"/>
      <c r="Y1562" s="68" t="e">
        <f t="shared" si="319"/>
        <v>#DIV/0!</v>
      </c>
      <c r="Z1562" s="124"/>
      <c r="AA1562" s="284"/>
    </row>
    <row r="1563" spans="9:27">
      <c r="I1563" s="57" t="str">
        <f t="shared" si="317"/>
        <v>LAYCAllJul-14</v>
      </c>
      <c r="J1563" s="76" t="str">
        <f t="shared" si="320"/>
        <v>LAYCAll41821</v>
      </c>
      <c r="K1563" s="57" t="s">
        <v>337</v>
      </c>
      <c r="L1563" s="73">
        <v>41821</v>
      </c>
      <c r="M1563" s="124">
        <v>0</v>
      </c>
      <c r="N1563" s="124">
        <v>0</v>
      </c>
      <c r="O1563" s="68" t="e">
        <f t="shared" ref="O1563:O1585" si="321">M1563/N1563</f>
        <v>#DIV/0!</v>
      </c>
      <c r="P1563" s="124">
        <v>0</v>
      </c>
      <c r="Q1563" s="124">
        <v>0</v>
      </c>
      <c r="R1563" s="68" t="e">
        <f t="shared" ref="R1563:R1585" si="322">P1563/Q1563</f>
        <v>#DIV/0!</v>
      </c>
      <c r="S1563" s="124">
        <v>0</v>
      </c>
      <c r="T1563" s="68" t="e">
        <f t="shared" ref="T1563:T1585" si="323">Q1563/S1563</f>
        <v>#DIV/0!</v>
      </c>
      <c r="U1563" s="124">
        <v>0</v>
      </c>
      <c r="V1563" s="284"/>
      <c r="W1563" s="124">
        <v>0</v>
      </c>
      <c r="X1563" s="124">
        <v>0</v>
      </c>
      <c r="Y1563" s="68" t="e">
        <f t="shared" si="319"/>
        <v>#DIV/0!</v>
      </c>
      <c r="Z1563" s="124">
        <v>0</v>
      </c>
      <c r="AA1563" s="284"/>
    </row>
    <row r="1564" spans="9:27">
      <c r="I1564" s="57" t="str">
        <f t="shared" si="317"/>
        <v>LAYCCPPJul-14</v>
      </c>
      <c r="J1564" s="76" t="str">
        <f t="shared" si="320"/>
        <v>LAYCCPP41821</v>
      </c>
      <c r="K1564" s="57" t="s">
        <v>338</v>
      </c>
      <c r="L1564" s="73">
        <v>41821</v>
      </c>
      <c r="M1564" s="124"/>
      <c r="N1564" s="124"/>
      <c r="O1564" s="68" t="e">
        <f t="shared" si="321"/>
        <v>#DIV/0!</v>
      </c>
      <c r="P1564" s="124"/>
      <c r="Q1564" s="124"/>
      <c r="R1564" s="68" t="e">
        <f t="shared" si="322"/>
        <v>#DIV/0!</v>
      </c>
      <c r="S1564" s="124"/>
      <c r="T1564" s="68" t="e">
        <f t="shared" si="323"/>
        <v>#DIV/0!</v>
      </c>
      <c r="U1564" s="124"/>
      <c r="V1564" s="284"/>
      <c r="W1564" s="124"/>
      <c r="X1564" s="124"/>
      <c r="Y1564" s="68" t="e">
        <f t="shared" si="319"/>
        <v>#DIV/0!</v>
      </c>
      <c r="Z1564" s="124"/>
      <c r="AA1564" s="284"/>
    </row>
    <row r="1565" spans="9:27">
      <c r="I1565" s="57" t="str">
        <f t="shared" si="317"/>
        <v>LESAllJul-14</v>
      </c>
      <c r="J1565" s="76" t="str">
        <f t="shared" si="320"/>
        <v>LESAll41821</v>
      </c>
      <c r="K1565" s="57" t="s">
        <v>357</v>
      </c>
      <c r="L1565" s="73">
        <v>41821</v>
      </c>
      <c r="M1565" s="124">
        <v>3</v>
      </c>
      <c r="N1565" s="124">
        <v>3</v>
      </c>
      <c r="O1565" s="68">
        <f t="shared" si="321"/>
        <v>1</v>
      </c>
      <c r="P1565" s="124">
        <v>25</v>
      </c>
      <c r="Q1565" s="124">
        <v>30</v>
      </c>
      <c r="R1565" s="68">
        <f t="shared" si="322"/>
        <v>0.83333333333333337</v>
      </c>
      <c r="S1565" s="124">
        <v>30</v>
      </c>
      <c r="T1565" s="68">
        <f t="shared" si="323"/>
        <v>1</v>
      </c>
      <c r="U1565" s="124">
        <v>25</v>
      </c>
      <c r="V1565" s="284"/>
      <c r="W1565" s="124">
        <v>0</v>
      </c>
      <c r="X1565" s="124">
        <v>1</v>
      </c>
      <c r="Y1565" s="68">
        <f t="shared" si="319"/>
        <v>0</v>
      </c>
      <c r="Z1565" s="124">
        <v>0</v>
      </c>
      <c r="AA1565" s="284"/>
    </row>
    <row r="1566" spans="9:27">
      <c r="I1566" s="57" t="str">
        <f t="shared" si="317"/>
        <v>LESTIPJul-14</v>
      </c>
      <c r="J1566" s="76" t="str">
        <f t="shared" si="320"/>
        <v>LESTIP41821</v>
      </c>
      <c r="K1566" s="57" t="s">
        <v>358</v>
      </c>
      <c r="L1566" s="73">
        <v>41821</v>
      </c>
      <c r="M1566" s="124">
        <v>3</v>
      </c>
      <c r="N1566" s="124">
        <v>3</v>
      </c>
      <c r="O1566" s="68">
        <f t="shared" si="321"/>
        <v>1</v>
      </c>
      <c r="P1566" s="124">
        <v>25</v>
      </c>
      <c r="Q1566" s="124">
        <v>30</v>
      </c>
      <c r="R1566" s="68">
        <f t="shared" si="322"/>
        <v>0.83333333333333337</v>
      </c>
      <c r="S1566" s="124">
        <v>30</v>
      </c>
      <c r="T1566" s="68">
        <f t="shared" si="323"/>
        <v>1</v>
      </c>
      <c r="U1566" s="124">
        <v>25</v>
      </c>
      <c r="V1566" s="284"/>
      <c r="W1566" s="124">
        <v>0</v>
      </c>
      <c r="X1566" s="124">
        <v>1</v>
      </c>
      <c r="Y1566" s="68">
        <f t="shared" si="319"/>
        <v>0</v>
      </c>
      <c r="Z1566" s="124">
        <v>0</v>
      </c>
      <c r="AA1566" s="284"/>
    </row>
    <row r="1567" spans="9:27">
      <c r="I1567" s="57" t="str">
        <f t="shared" si="317"/>
        <v>Marys CenterAllJul-14</v>
      </c>
      <c r="J1567" s="76" t="str">
        <f t="shared" si="320"/>
        <v>Marys CenterAll41821</v>
      </c>
      <c r="K1567" s="57" t="s">
        <v>341</v>
      </c>
      <c r="L1567" s="73">
        <v>41821</v>
      </c>
      <c r="M1567" s="124">
        <v>1</v>
      </c>
      <c r="N1567" s="124">
        <v>2</v>
      </c>
      <c r="O1567" s="68">
        <f t="shared" si="321"/>
        <v>0.5</v>
      </c>
      <c r="P1567" s="124">
        <v>10</v>
      </c>
      <c r="Q1567" s="124">
        <v>5</v>
      </c>
      <c r="R1567" s="68">
        <f t="shared" si="322"/>
        <v>2</v>
      </c>
      <c r="S1567" s="124">
        <v>10</v>
      </c>
      <c r="T1567" s="68">
        <f t="shared" si="323"/>
        <v>0.5</v>
      </c>
      <c r="U1567" s="124">
        <v>8</v>
      </c>
      <c r="V1567" s="284"/>
      <c r="W1567" s="124">
        <v>0</v>
      </c>
      <c r="X1567" s="124">
        <v>2</v>
      </c>
      <c r="Y1567" s="68">
        <f t="shared" si="319"/>
        <v>0</v>
      </c>
      <c r="Z1567" s="124">
        <v>2</v>
      </c>
      <c r="AA1567" s="284"/>
    </row>
    <row r="1568" spans="9:27">
      <c r="I1568" s="57" t="str">
        <f t="shared" si="317"/>
        <v>Marys CenterPCITJul-14</v>
      </c>
      <c r="J1568" s="76" t="str">
        <f t="shared" si="320"/>
        <v>Marys CenterPCIT41821</v>
      </c>
      <c r="K1568" s="57" t="s">
        <v>340</v>
      </c>
      <c r="L1568" s="73">
        <v>41821</v>
      </c>
      <c r="M1568" s="124">
        <v>1</v>
      </c>
      <c r="N1568" s="124">
        <v>2</v>
      </c>
      <c r="O1568" s="68">
        <f t="shared" si="321"/>
        <v>0.5</v>
      </c>
      <c r="P1568" s="124">
        <v>10</v>
      </c>
      <c r="Q1568" s="124">
        <v>5</v>
      </c>
      <c r="R1568" s="68">
        <f t="shared" si="322"/>
        <v>2</v>
      </c>
      <c r="S1568" s="124">
        <v>10</v>
      </c>
      <c r="T1568" s="68">
        <f t="shared" si="323"/>
        <v>0.5</v>
      </c>
      <c r="U1568" s="124">
        <v>8</v>
      </c>
      <c r="V1568" s="284"/>
      <c r="W1568" s="124">
        <v>0</v>
      </c>
      <c r="X1568" s="124">
        <v>2</v>
      </c>
      <c r="Y1568" s="68">
        <f t="shared" si="319"/>
        <v>0</v>
      </c>
      <c r="Z1568" s="124">
        <v>2</v>
      </c>
      <c r="AA1568" s="284"/>
    </row>
    <row r="1569" spans="9:27">
      <c r="I1569" s="57" t="str">
        <f t="shared" si="317"/>
        <v>MBI HSAllJul-14</v>
      </c>
      <c r="J1569" s="76" t="str">
        <f t="shared" si="320"/>
        <v>MBI HSAll41821</v>
      </c>
      <c r="K1569" s="57" t="s">
        <v>364</v>
      </c>
      <c r="L1569" s="73">
        <v>41821</v>
      </c>
      <c r="M1569" s="124"/>
      <c r="N1569" s="124"/>
      <c r="O1569" s="68" t="e">
        <f t="shared" si="321"/>
        <v>#DIV/0!</v>
      </c>
      <c r="P1569" s="124"/>
      <c r="Q1569" s="124"/>
      <c r="R1569" s="68" t="e">
        <f t="shared" si="322"/>
        <v>#DIV/0!</v>
      </c>
      <c r="S1569" s="124"/>
      <c r="T1569" s="68" t="e">
        <f t="shared" si="323"/>
        <v>#DIV/0!</v>
      </c>
      <c r="U1569" s="124"/>
      <c r="V1569" s="284"/>
      <c r="W1569" s="124"/>
      <c r="X1569" s="124"/>
      <c r="Y1569" s="68" t="e">
        <f t="shared" si="319"/>
        <v>#DIV/0!</v>
      </c>
      <c r="Z1569" s="124"/>
      <c r="AA1569" s="284"/>
    </row>
    <row r="1570" spans="9:27">
      <c r="I1570" s="57" t="str">
        <f t="shared" si="317"/>
        <v>MBI HSTIPJul-14</v>
      </c>
      <c r="J1570" s="76" t="str">
        <f t="shared" si="320"/>
        <v>MBI HSTIP41821</v>
      </c>
      <c r="K1570" s="57" t="s">
        <v>363</v>
      </c>
      <c r="L1570" s="73">
        <v>41821</v>
      </c>
      <c r="M1570" s="124"/>
      <c r="N1570" s="124"/>
      <c r="O1570" s="68" t="e">
        <f t="shared" si="321"/>
        <v>#DIV/0!</v>
      </c>
      <c r="P1570" s="124"/>
      <c r="Q1570" s="124"/>
      <c r="R1570" s="68" t="e">
        <f t="shared" si="322"/>
        <v>#DIV/0!</v>
      </c>
      <c r="S1570" s="124"/>
      <c r="T1570" s="68" t="e">
        <f t="shared" si="323"/>
        <v>#DIV/0!</v>
      </c>
      <c r="U1570" s="124"/>
      <c r="V1570" s="284"/>
      <c r="W1570" s="124"/>
      <c r="X1570" s="124"/>
      <c r="Y1570" s="68" t="e">
        <f t="shared" si="319"/>
        <v>#DIV/0!</v>
      </c>
      <c r="Z1570" s="124"/>
      <c r="AA1570" s="284"/>
    </row>
    <row r="1571" spans="9:27">
      <c r="I1571" s="57" t="str">
        <f t="shared" si="317"/>
        <v>MD Family ResourcesAllJul-14</v>
      </c>
      <c r="J1571" s="76" t="str">
        <f t="shared" si="320"/>
        <v>MD Family ResourcesAll41821</v>
      </c>
      <c r="K1571" s="57" t="s">
        <v>510</v>
      </c>
      <c r="L1571" s="73">
        <v>41821</v>
      </c>
      <c r="M1571" s="124">
        <v>5</v>
      </c>
      <c r="N1571" s="124">
        <v>5</v>
      </c>
      <c r="O1571" s="68">
        <f t="shared" si="321"/>
        <v>1</v>
      </c>
      <c r="P1571" s="124">
        <v>19</v>
      </c>
      <c r="Q1571" s="124">
        <v>25</v>
      </c>
      <c r="R1571" s="68">
        <f t="shared" si="322"/>
        <v>0.76</v>
      </c>
      <c r="S1571" s="124">
        <v>25</v>
      </c>
      <c r="T1571" s="68">
        <f t="shared" si="323"/>
        <v>1</v>
      </c>
      <c r="U1571" s="124">
        <v>19</v>
      </c>
      <c r="V1571" s="284"/>
      <c r="W1571" s="124">
        <v>0</v>
      </c>
      <c r="X1571" s="124">
        <v>0</v>
      </c>
      <c r="Y1571" s="68" t="e">
        <f t="shared" si="319"/>
        <v>#DIV/0!</v>
      </c>
      <c r="Z1571" s="124">
        <v>0</v>
      </c>
      <c r="AA1571" s="284">
        <v>0.23076923076923078</v>
      </c>
    </row>
    <row r="1572" spans="9:27">
      <c r="I1572" s="57" t="str">
        <f t="shared" si="317"/>
        <v>MD Family ResourcesTF-CBTJul-14</v>
      </c>
      <c r="J1572" s="76" t="str">
        <f t="shared" si="320"/>
        <v>MD Family ResourcesTF-CBT41821</v>
      </c>
      <c r="K1572" s="57" t="s">
        <v>509</v>
      </c>
      <c r="L1572" s="73">
        <v>41821</v>
      </c>
      <c r="M1572" s="124">
        <v>5</v>
      </c>
      <c r="N1572" s="124">
        <v>5</v>
      </c>
      <c r="O1572" s="68">
        <f t="shared" si="321"/>
        <v>1</v>
      </c>
      <c r="P1572" s="124">
        <v>19</v>
      </c>
      <c r="Q1572" s="124">
        <v>25</v>
      </c>
      <c r="R1572" s="68">
        <f t="shared" si="322"/>
        <v>0.76</v>
      </c>
      <c r="S1572" s="124">
        <v>25</v>
      </c>
      <c r="T1572" s="68">
        <f t="shared" si="323"/>
        <v>1</v>
      </c>
      <c r="U1572" s="124">
        <v>19</v>
      </c>
      <c r="V1572" s="284"/>
      <c r="W1572" s="124">
        <v>0</v>
      </c>
      <c r="X1572" s="124">
        <v>0</v>
      </c>
      <c r="Y1572" s="68" t="e">
        <f t="shared" si="319"/>
        <v>#DIV/0!</v>
      </c>
      <c r="Z1572" s="124">
        <v>0</v>
      </c>
      <c r="AA1572" s="284">
        <v>0.23076923076923078</v>
      </c>
    </row>
    <row r="1573" spans="9:27">
      <c r="I1573" s="57" t="str">
        <f t="shared" si="317"/>
        <v>PASSAllJul-14</v>
      </c>
      <c r="J1573" s="76" t="str">
        <f t="shared" si="320"/>
        <v>PASSAll41821</v>
      </c>
      <c r="K1573" s="57" t="s">
        <v>342</v>
      </c>
      <c r="L1573" s="73">
        <v>41821</v>
      </c>
      <c r="M1573" s="124">
        <v>13</v>
      </c>
      <c r="N1573" s="124">
        <v>14</v>
      </c>
      <c r="O1573" s="68">
        <f t="shared" si="321"/>
        <v>0.9285714285714286</v>
      </c>
      <c r="P1573" s="124">
        <v>98</v>
      </c>
      <c r="Q1573" s="124">
        <v>137</v>
      </c>
      <c r="R1573" s="68">
        <f t="shared" si="322"/>
        <v>0.71532846715328469</v>
      </c>
      <c r="S1573" s="124">
        <v>137</v>
      </c>
      <c r="T1573" s="68">
        <f t="shared" si="323"/>
        <v>1</v>
      </c>
      <c r="U1573" s="124">
        <v>87</v>
      </c>
      <c r="V1573" s="284"/>
      <c r="W1573" s="124">
        <v>5</v>
      </c>
      <c r="X1573" s="124">
        <v>13</v>
      </c>
      <c r="Y1573" s="68">
        <f t="shared" si="319"/>
        <v>0.38461538461538464</v>
      </c>
      <c r="Z1573" s="124">
        <v>11</v>
      </c>
      <c r="AA1573" s="284">
        <v>1.4666666666666668</v>
      </c>
    </row>
    <row r="1574" spans="9:27">
      <c r="I1574" s="57" t="str">
        <f t="shared" si="317"/>
        <v>PASSFFTJul-14</v>
      </c>
      <c r="J1574" s="76" t="str">
        <f t="shared" si="320"/>
        <v>PASSFFT41821</v>
      </c>
      <c r="K1574" s="57" t="s">
        <v>343</v>
      </c>
      <c r="L1574" s="73">
        <v>41821</v>
      </c>
      <c r="M1574" s="124">
        <v>5</v>
      </c>
      <c r="N1574" s="124">
        <v>6</v>
      </c>
      <c r="O1574" s="68">
        <f t="shared" si="321"/>
        <v>0.83333333333333337</v>
      </c>
      <c r="P1574" s="261">
        <v>51</v>
      </c>
      <c r="Q1574" s="124">
        <v>57</v>
      </c>
      <c r="R1574" s="68">
        <f t="shared" si="322"/>
        <v>0.89473684210526316</v>
      </c>
      <c r="S1574" s="124">
        <v>57</v>
      </c>
      <c r="T1574" s="68">
        <f t="shared" si="323"/>
        <v>1</v>
      </c>
      <c r="U1574" s="124">
        <v>40</v>
      </c>
      <c r="V1574" s="284">
        <v>1.1000000000000001</v>
      </c>
      <c r="W1574" s="124">
        <v>2</v>
      </c>
      <c r="X1574" s="124">
        <v>6</v>
      </c>
      <c r="Y1574" s="68">
        <f t="shared" si="319"/>
        <v>0.33333333333333331</v>
      </c>
      <c r="Z1574" s="124">
        <v>11</v>
      </c>
      <c r="AA1574" s="284">
        <v>1.1000000000000001</v>
      </c>
    </row>
    <row r="1575" spans="9:27">
      <c r="I1575" s="57" t="str">
        <f t="shared" si="317"/>
        <v>PASSTIPJul-14</v>
      </c>
      <c r="J1575" s="76" t="str">
        <f t="shared" si="320"/>
        <v>PASSTIP41821</v>
      </c>
      <c r="K1575" s="57" t="s">
        <v>344</v>
      </c>
      <c r="L1575" s="73">
        <v>41821</v>
      </c>
      <c r="M1575" s="124">
        <v>8</v>
      </c>
      <c r="N1575" s="124">
        <v>8</v>
      </c>
      <c r="O1575" s="68">
        <f t="shared" si="321"/>
        <v>1</v>
      </c>
      <c r="P1575" s="124">
        <v>47</v>
      </c>
      <c r="Q1575" s="124">
        <v>80</v>
      </c>
      <c r="R1575" s="68">
        <f t="shared" si="322"/>
        <v>0.58750000000000002</v>
      </c>
      <c r="S1575" s="124">
        <v>80</v>
      </c>
      <c r="T1575" s="68">
        <f t="shared" si="323"/>
        <v>1</v>
      </c>
      <c r="U1575" s="124">
        <v>47</v>
      </c>
      <c r="V1575" s="284"/>
      <c r="W1575" s="124">
        <v>3</v>
      </c>
      <c r="X1575" s="124">
        <v>7</v>
      </c>
      <c r="Y1575" s="68">
        <f t="shared" si="319"/>
        <v>0.42857142857142855</v>
      </c>
      <c r="Z1575" s="124">
        <v>0</v>
      </c>
      <c r="AA1575" s="284"/>
    </row>
    <row r="1576" spans="9:27">
      <c r="I1576" s="57" t="str">
        <f t="shared" si="317"/>
        <v>PIECEAllJul-14</v>
      </c>
      <c r="J1576" s="76" t="str">
        <f t="shared" si="320"/>
        <v>PIECEAll41821</v>
      </c>
      <c r="K1576" s="57" t="s">
        <v>345</v>
      </c>
      <c r="L1576" s="73">
        <v>41821</v>
      </c>
      <c r="M1576" s="124">
        <v>11</v>
      </c>
      <c r="N1576" s="124">
        <v>11</v>
      </c>
      <c r="O1576" s="68">
        <f t="shared" si="321"/>
        <v>1</v>
      </c>
      <c r="P1576" s="124">
        <v>18</v>
      </c>
      <c r="Q1576" s="124">
        <v>52</v>
      </c>
      <c r="R1576" s="68">
        <f t="shared" si="322"/>
        <v>0.34615384615384615</v>
      </c>
      <c r="S1576" s="124">
        <v>52</v>
      </c>
      <c r="T1576" s="68">
        <f t="shared" si="323"/>
        <v>1</v>
      </c>
      <c r="U1576" s="124">
        <v>18</v>
      </c>
      <c r="V1576" s="284"/>
      <c r="W1576" s="124">
        <v>0</v>
      </c>
      <c r="X1576" s="124">
        <v>0</v>
      </c>
      <c r="Y1576" s="68" t="e">
        <f t="shared" si="319"/>
        <v>#DIV/0!</v>
      </c>
      <c r="Z1576" s="124">
        <v>0</v>
      </c>
      <c r="AA1576" s="284">
        <v>0.54545454545454541</v>
      </c>
    </row>
    <row r="1577" spans="9:27">
      <c r="I1577" s="57" t="str">
        <f t="shared" si="317"/>
        <v>PIECECPP-FVJul-14</v>
      </c>
      <c r="J1577" s="76" t="str">
        <f t="shared" si="320"/>
        <v>PIECECPP-FV41821</v>
      </c>
      <c r="K1577" s="57" t="s">
        <v>346</v>
      </c>
      <c r="L1577" s="73">
        <v>41821</v>
      </c>
      <c r="M1577" s="124">
        <v>6</v>
      </c>
      <c r="N1577" s="124">
        <v>6</v>
      </c>
      <c r="O1577" s="68">
        <f t="shared" si="321"/>
        <v>1</v>
      </c>
      <c r="P1577" s="124"/>
      <c r="Q1577" s="124">
        <v>27</v>
      </c>
      <c r="R1577" s="68">
        <f t="shared" si="322"/>
        <v>0</v>
      </c>
      <c r="S1577" s="124">
        <v>27</v>
      </c>
      <c r="T1577" s="68">
        <f t="shared" si="323"/>
        <v>1</v>
      </c>
      <c r="U1577" s="124"/>
      <c r="V1577" s="284"/>
      <c r="W1577" s="124"/>
      <c r="X1577" s="124"/>
      <c r="Y1577" s="68" t="e">
        <f t="shared" si="319"/>
        <v>#DIV/0!</v>
      </c>
      <c r="Z1577" s="124"/>
      <c r="AA1577" s="284">
        <v>1</v>
      </c>
    </row>
    <row r="1578" spans="9:27">
      <c r="I1578" s="57" t="str">
        <f t="shared" si="317"/>
        <v>PIECEPCITJul-14</v>
      </c>
      <c r="J1578" s="76" t="str">
        <f t="shared" si="320"/>
        <v>PIECEPCIT41821</v>
      </c>
      <c r="K1578" s="57" t="s">
        <v>347</v>
      </c>
      <c r="L1578" s="73">
        <v>41821</v>
      </c>
      <c r="M1578" s="124">
        <v>5</v>
      </c>
      <c r="N1578" s="124">
        <v>5</v>
      </c>
      <c r="O1578" s="68">
        <f t="shared" si="321"/>
        <v>1</v>
      </c>
      <c r="P1578" s="124">
        <v>18</v>
      </c>
      <c r="Q1578" s="124">
        <v>25</v>
      </c>
      <c r="R1578" s="68">
        <f t="shared" si="322"/>
        <v>0.72</v>
      </c>
      <c r="S1578" s="124">
        <v>25</v>
      </c>
      <c r="T1578" s="68">
        <f t="shared" si="323"/>
        <v>1</v>
      </c>
      <c r="U1578" s="124">
        <v>18</v>
      </c>
      <c r="V1578" s="284"/>
      <c r="W1578" s="124">
        <v>0</v>
      </c>
      <c r="X1578" s="124">
        <v>0</v>
      </c>
      <c r="Y1578" s="68" t="e">
        <f t="shared" si="319"/>
        <v>#DIV/0!</v>
      </c>
      <c r="Z1578" s="124">
        <v>0</v>
      </c>
      <c r="AA1578" s="284"/>
    </row>
    <row r="1579" spans="9:27">
      <c r="I1579" s="57" t="str">
        <f t="shared" si="317"/>
        <v>RiversideA-CRAJul-14</v>
      </c>
      <c r="J1579" s="76" t="str">
        <f t="shared" si="320"/>
        <v>RiversideA-CRA41821</v>
      </c>
      <c r="K1579" s="57" t="s">
        <v>361</v>
      </c>
      <c r="L1579" s="73">
        <v>41821</v>
      </c>
      <c r="M1579" s="124"/>
      <c r="N1579" s="124"/>
      <c r="O1579" s="68" t="e">
        <f t="shared" si="321"/>
        <v>#DIV/0!</v>
      </c>
      <c r="P1579" s="124"/>
      <c r="Q1579" s="124"/>
      <c r="R1579" s="68" t="e">
        <f t="shared" si="322"/>
        <v>#DIV/0!</v>
      </c>
      <c r="S1579" s="124"/>
      <c r="T1579" s="68" t="e">
        <f t="shared" si="323"/>
        <v>#DIV/0!</v>
      </c>
      <c r="U1579" s="124"/>
      <c r="V1579" s="284"/>
      <c r="W1579" s="124"/>
      <c r="X1579" s="124"/>
      <c r="Y1579" s="68" t="e">
        <f t="shared" si="319"/>
        <v>#DIV/0!</v>
      </c>
      <c r="Z1579" s="124"/>
      <c r="AA1579" s="284"/>
    </row>
    <row r="1580" spans="9:27">
      <c r="I1580" s="57" t="str">
        <f t="shared" si="317"/>
        <v>RiversideAllJul-14</v>
      </c>
      <c r="J1580" s="76" t="str">
        <f t="shared" si="320"/>
        <v>RiversideAll41821</v>
      </c>
      <c r="K1580" s="57" t="s">
        <v>362</v>
      </c>
      <c r="L1580" s="73">
        <v>41821</v>
      </c>
      <c r="M1580" s="124"/>
      <c r="N1580" s="124"/>
      <c r="O1580" s="68" t="e">
        <f t="shared" si="321"/>
        <v>#DIV/0!</v>
      </c>
      <c r="P1580" s="124"/>
      <c r="Q1580" s="124"/>
      <c r="R1580" s="68" t="e">
        <f t="shared" si="322"/>
        <v>#DIV/0!</v>
      </c>
      <c r="S1580" s="124"/>
      <c r="T1580" s="68" t="e">
        <f t="shared" si="323"/>
        <v>#DIV/0!</v>
      </c>
      <c r="U1580" s="124"/>
      <c r="V1580" s="284"/>
      <c r="W1580" s="124"/>
      <c r="X1580" s="124"/>
      <c r="Y1580" s="68" t="e">
        <f t="shared" si="319"/>
        <v>#DIV/0!</v>
      </c>
      <c r="Z1580" s="124"/>
      <c r="AA1580" s="284"/>
    </row>
    <row r="1581" spans="9:27">
      <c r="I1581" s="57" t="str">
        <f t="shared" si="317"/>
        <v>TFCCAllJul-14</v>
      </c>
      <c r="J1581" s="76" t="str">
        <f t="shared" si="320"/>
        <v>TFCCAll41821</v>
      </c>
      <c r="K1581" s="57" t="s">
        <v>366</v>
      </c>
      <c r="L1581" s="73">
        <v>41821</v>
      </c>
      <c r="M1581" s="124"/>
      <c r="N1581" s="124"/>
      <c r="O1581" s="68" t="e">
        <f t="shared" si="321"/>
        <v>#DIV/0!</v>
      </c>
      <c r="P1581" s="124"/>
      <c r="Q1581" s="124"/>
      <c r="R1581" s="68" t="e">
        <f t="shared" si="322"/>
        <v>#DIV/0!</v>
      </c>
      <c r="S1581" s="124"/>
      <c r="T1581" s="68" t="e">
        <f t="shared" si="323"/>
        <v>#DIV/0!</v>
      </c>
      <c r="U1581" s="124"/>
      <c r="V1581" s="284"/>
      <c r="W1581" s="124"/>
      <c r="X1581" s="124"/>
      <c r="Y1581" s="68" t="e">
        <f t="shared" si="319"/>
        <v>#DIV/0!</v>
      </c>
      <c r="Z1581" s="124"/>
      <c r="AA1581" s="284"/>
    </row>
    <row r="1582" spans="9:27">
      <c r="I1582" s="57" t="str">
        <f t="shared" si="317"/>
        <v>TFCCTIPJul-14</v>
      </c>
      <c r="J1582" s="76" t="str">
        <f t="shared" si="320"/>
        <v>TFCCTIP41821</v>
      </c>
      <c r="K1582" s="57" t="s">
        <v>365</v>
      </c>
      <c r="L1582" s="73">
        <v>41821</v>
      </c>
      <c r="M1582" s="124"/>
      <c r="N1582" s="124"/>
      <c r="O1582" s="68" t="e">
        <f t="shared" si="321"/>
        <v>#DIV/0!</v>
      </c>
      <c r="P1582" s="124"/>
      <c r="Q1582" s="124"/>
      <c r="R1582" s="68" t="e">
        <f t="shared" si="322"/>
        <v>#DIV/0!</v>
      </c>
      <c r="S1582" s="124"/>
      <c r="T1582" s="68" t="e">
        <f t="shared" si="323"/>
        <v>#DIV/0!</v>
      </c>
      <c r="U1582" s="124"/>
      <c r="V1582" s="284"/>
      <c r="W1582" s="124"/>
      <c r="X1582" s="124"/>
      <c r="Y1582" s="68" t="e">
        <f t="shared" si="319"/>
        <v>#DIV/0!</v>
      </c>
      <c r="Z1582" s="124"/>
      <c r="AA1582" s="284"/>
    </row>
    <row r="1583" spans="9:27">
      <c r="I1583" s="57" t="str">
        <f t="shared" si="317"/>
        <v>UniversalAllJul-14</v>
      </c>
      <c r="J1583" s="76" t="str">
        <f t="shared" si="320"/>
        <v>UniversalAll41821</v>
      </c>
      <c r="K1583" s="57" t="s">
        <v>348</v>
      </c>
      <c r="L1583" s="73">
        <v>41821</v>
      </c>
      <c r="M1583" s="124">
        <v>2</v>
      </c>
      <c r="N1583" s="124">
        <v>3</v>
      </c>
      <c r="O1583" s="68">
        <f t="shared" si="321"/>
        <v>0.66666666666666663</v>
      </c>
      <c r="P1583" s="124">
        <v>2</v>
      </c>
      <c r="Q1583" s="124">
        <v>10</v>
      </c>
      <c r="R1583" s="68">
        <f t="shared" si="322"/>
        <v>0.2</v>
      </c>
      <c r="S1583" s="124">
        <v>15</v>
      </c>
      <c r="T1583" s="68">
        <f t="shared" si="323"/>
        <v>0.66666666666666663</v>
      </c>
      <c r="U1583" s="124">
        <v>1</v>
      </c>
      <c r="V1583" s="284"/>
      <c r="W1583" s="124">
        <v>0</v>
      </c>
      <c r="X1583" s="124">
        <v>1</v>
      </c>
      <c r="Y1583" s="68">
        <f t="shared" si="319"/>
        <v>0</v>
      </c>
      <c r="Z1583" s="124">
        <v>1</v>
      </c>
      <c r="AA1583" s="284">
        <v>0</v>
      </c>
    </row>
    <row r="1584" spans="9:27">
      <c r="I1584" s="57" t="str">
        <f t="shared" si="317"/>
        <v>UniversalCPP-FVJul-14</v>
      </c>
      <c r="J1584" s="76" t="str">
        <f t="shared" si="320"/>
        <v>UniversalCPP-FV41821</v>
      </c>
      <c r="K1584" s="56" t="s">
        <v>350</v>
      </c>
      <c r="L1584" s="73">
        <v>41821</v>
      </c>
      <c r="M1584" s="124"/>
      <c r="N1584" s="124"/>
      <c r="O1584" s="68" t="e">
        <f t="shared" si="321"/>
        <v>#DIV/0!</v>
      </c>
      <c r="P1584" s="124"/>
      <c r="Q1584" s="124"/>
      <c r="R1584" s="68" t="e">
        <f t="shared" si="322"/>
        <v>#DIV/0!</v>
      </c>
      <c r="S1584" s="124"/>
      <c r="T1584" s="68" t="e">
        <f t="shared" si="323"/>
        <v>#DIV/0!</v>
      </c>
      <c r="U1584" s="124"/>
      <c r="V1584" s="284"/>
      <c r="W1584" s="124"/>
      <c r="X1584" s="124"/>
      <c r="Y1584" s="68" t="e">
        <f t="shared" si="319"/>
        <v>#DIV/0!</v>
      </c>
      <c r="Z1584" s="124"/>
      <c r="AA1584" s="284"/>
    </row>
    <row r="1585" spans="9:27">
      <c r="I1585" s="57" t="str">
        <f t="shared" si="317"/>
        <v>UniversalTF-CBTJul-14</v>
      </c>
      <c r="J1585" s="76" t="str">
        <f t="shared" si="320"/>
        <v>UniversalTF-CBT41821</v>
      </c>
      <c r="K1585" s="57" t="s">
        <v>349</v>
      </c>
      <c r="L1585" s="73">
        <v>41821</v>
      </c>
      <c r="M1585" s="124">
        <v>2</v>
      </c>
      <c r="N1585" s="124">
        <v>3</v>
      </c>
      <c r="O1585" s="68">
        <f t="shared" si="321"/>
        <v>0.66666666666666663</v>
      </c>
      <c r="P1585" s="261">
        <v>2</v>
      </c>
      <c r="Q1585" s="124">
        <v>10</v>
      </c>
      <c r="R1585" s="68">
        <f t="shared" si="322"/>
        <v>0.2</v>
      </c>
      <c r="S1585" s="124">
        <v>15</v>
      </c>
      <c r="T1585" s="68">
        <f t="shared" si="323"/>
        <v>0.66666666666666663</v>
      </c>
      <c r="U1585" s="124">
        <v>1</v>
      </c>
      <c r="V1585" s="284"/>
      <c r="W1585" s="124">
        <v>0</v>
      </c>
      <c r="X1585" s="124">
        <v>1</v>
      </c>
      <c r="Y1585" s="68">
        <f t="shared" si="319"/>
        <v>0</v>
      </c>
      <c r="Z1585" s="124">
        <v>1</v>
      </c>
      <c r="AA1585" s="284"/>
    </row>
    <row r="1586" spans="9:27">
      <c r="I1586" s="57" t="str">
        <f t="shared" si="317"/>
        <v>UniversalTIPJul-14</v>
      </c>
      <c r="J1586" s="76" t="str">
        <f t="shared" si="320"/>
        <v>UniversalTIP41821</v>
      </c>
      <c r="K1586" s="57" t="s">
        <v>351</v>
      </c>
      <c r="L1586" s="73">
        <v>41821</v>
      </c>
      <c r="M1586" s="124"/>
      <c r="N1586" s="124"/>
      <c r="O1586" s="68"/>
      <c r="P1586" s="124"/>
      <c r="Q1586" s="124"/>
      <c r="R1586" s="68"/>
      <c r="S1586" s="124"/>
      <c r="T1586" s="68"/>
      <c r="U1586" s="124"/>
      <c r="V1586" s="284"/>
      <c r="W1586" s="124"/>
      <c r="X1586" s="124"/>
      <c r="Y1586" s="68"/>
      <c r="Z1586" s="124"/>
      <c r="AA1586" s="284"/>
    </row>
    <row r="1587" spans="9:27">
      <c r="I1587" s="57" t="str">
        <f t="shared" si="317"/>
        <v>Youth VillagesAllJul-14</v>
      </c>
      <c r="J1587" s="76" t="str">
        <f t="shared" si="320"/>
        <v>Youth VillagesAll41821</v>
      </c>
      <c r="K1587" s="57" t="s">
        <v>352</v>
      </c>
      <c r="L1587" s="73">
        <v>41821</v>
      </c>
      <c r="M1587" s="124">
        <v>13</v>
      </c>
      <c r="N1587" s="124">
        <v>16</v>
      </c>
      <c r="O1587" s="68">
        <f t="shared" ref="O1587:O1618" si="324">M1587/N1587</f>
        <v>0.8125</v>
      </c>
      <c r="P1587" s="124">
        <v>32</v>
      </c>
      <c r="Q1587" s="124">
        <v>40</v>
      </c>
      <c r="R1587" s="68">
        <f t="shared" ref="R1587:R1618" si="325">P1587/Q1587</f>
        <v>0.8</v>
      </c>
      <c r="S1587" s="124">
        <v>48</v>
      </c>
      <c r="T1587" s="68">
        <f t="shared" ref="T1587:T1618" si="326">Q1587/S1587</f>
        <v>0.83333333333333337</v>
      </c>
      <c r="U1587" s="124">
        <v>26</v>
      </c>
      <c r="V1587" s="284"/>
      <c r="W1587" s="124">
        <v>3</v>
      </c>
      <c r="X1587" s="124">
        <v>8</v>
      </c>
      <c r="Y1587" s="68">
        <f t="shared" ref="Y1587:Y1602" si="327">W1587/X1587</f>
        <v>0.375</v>
      </c>
      <c r="Z1587" s="124">
        <v>6</v>
      </c>
      <c r="AA1587" s="284">
        <v>0.75169230769230766</v>
      </c>
    </row>
    <row r="1588" spans="9:27">
      <c r="I1588" s="57" t="str">
        <f t="shared" si="317"/>
        <v>Youth VillagesMSTJul-14</v>
      </c>
      <c r="J1588" s="76" t="str">
        <f t="shared" si="320"/>
        <v>Youth VillagesMST41821</v>
      </c>
      <c r="K1588" s="57" t="s">
        <v>353</v>
      </c>
      <c r="L1588" s="73">
        <v>41821</v>
      </c>
      <c r="M1588" s="124">
        <v>10</v>
      </c>
      <c r="N1588" s="124">
        <v>12</v>
      </c>
      <c r="O1588" s="68">
        <f t="shared" si="324"/>
        <v>0.83333333333333337</v>
      </c>
      <c r="P1588" s="124">
        <v>23</v>
      </c>
      <c r="Q1588" s="124">
        <v>34</v>
      </c>
      <c r="R1588" s="68">
        <f t="shared" si="325"/>
        <v>0.67647058823529416</v>
      </c>
      <c r="S1588" s="124">
        <v>40</v>
      </c>
      <c r="T1588" s="68">
        <f t="shared" si="326"/>
        <v>0.85</v>
      </c>
      <c r="U1588" s="124">
        <v>19</v>
      </c>
      <c r="V1588" s="284">
        <v>0.80769999999999997</v>
      </c>
      <c r="W1588" s="124">
        <v>2</v>
      </c>
      <c r="X1588" s="124">
        <v>6</v>
      </c>
      <c r="Y1588" s="68">
        <f t="shared" si="327"/>
        <v>0.33333333333333331</v>
      </c>
      <c r="Z1588" s="124">
        <v>4</v>
      </c>
      <c r="AA1588" s="284">
        <v>0.80769999999999997</v>
      </c>
    </row>
    <row r="1589" spans="9:27">
      <c r="I1589" s="57" t="str">
        <f>K1589&amp;"Jul-14"</f>
        <v>Youth VillagesMST-PSBJul-14</v>
      </c>
      <c r="J1589" s="76" t="str">
        <f t="shared" si="320"/>
        <v>Youth VillagesMST-PSB41821</v>
      </c>
      <c r="K1589" s="57" t="s">
        <v>354</v>
      </c>
      <c r="L1589" s="73">
        <v>41821</v>
      </c>
      <c r="M1589" s="124">
        <v>3</v>
      </c>
      <c r="N1589" s="124">
        <v>4</v>
      </c>
      <c r="O1589" s="68">
        <f t="shared" si="324"/>
        <v>0.75</v>
      </c>
      <c r="P1589" s="124">
        <v>9</v>
      </c>
      <c r="Q1589" s="124">
        <v>6</v>
      </c>
      <c r="R1589" s="68">
        <f t="shared" si="325"/>
        <v>1.5</v>
      </c>
      <c r="S1589" s="124">
        <v>8</v>
      </c>
      <c r="T1589" s="68">
        <f t="shared" si="326"/>
        <v>0.75</v>
      </c>
      <c r="U1589" s="124">
        <v>7</v>
      </c>
      <c r="V1589" s="284">
        <v>0.56499999999999995</v>
      </c>
      <c r="W1589" s="124">
        <v>1</v>
      </c>
      <c r="X1589" s="124">
        <v>2</v>
      </c>
      <c r="Y1589" s="68">
        <f t="shared" si="327"/>
        <v>0.5</v>
      </c>
      <c r="Z1589" s="124">
        <v>2</v>
      </c>
      <c r="AA1589" s="284">
        <v>0.56499999999999995</v>
      </c>
    </row>
    <row r="1590" spans="9:27">
      <c r="I1590" s="57" t="str">
        <f t="shared" ref="I1590:I1644" si="328">K1590&amp;"Aug-14"</f>
        <v>Adoptions TogetherAllAug-14</v>
      </c>
      <c r="J1590" s="76" t="str">
        <f t="shared" si="320"/>
        <v>Adoptions TogetherAll41852</v>
      </c>
      <c r="K1590" s="57" t="s">
        <v>318</v>
      </c>
      <c r="L1590" s="73">
        <v>41852</v>
      </c>
      <c r="M1590" s="124">
        <v>2</v>
      </c>
      <c r="N1590" s="124">
        <v>3</v>
      </c>
      <c r="O1590" s="68">
        <f t="shared" si="324"/>
        <v>0.66666666666666663</v>
      </c>
      <c r="P1590" s="124">
        <v>4</v>
      </c>
      <c r="Q1590" s="124">
        <v>10</v>
      </c>
      <c r="R1590" s="68">
        <f t="shared" si="325"/>
        <v>0.4</v>
      </c>
      <c r="S1590" s="124">
        <v>15</v>
      </c>
      <c r="T1590" s="68">
        <f t="shared" si="326"/>
        <v>0.66666666666666663</v>
      </c>
      <c r="U1590" s="124">
        <v>4</v>
      </c>
      <c r="V1590" s="284"/>
      <c r="W1590" s="124">
        <v>0</v>
      </c>
      <c r="X1590" s="124">
        <v>6</v>
      </c>
      <c r="Y1590" s="68">
        <f t="shared" si="327"/>
        <v>0</v>
      </c>
      <c r="Z1590" s="124"/>
      <c r="AA1590" s="284">
        <v>1</v>
      </c>
    </row>
    <row r="1591" spans="9:27">
      <c r="I1591" s="57" t="str">
        <f t="shared" si="328"/>
        <v>Adoptions TogetherCPP-FVAug-14</v>
      </c>
      <c r="J1591" s="76" t="str">
        <f t="shared" si="320"/>
        <v>Adoptions TogetherCPP-FV41852</v>
      </c>
      <c r="K1591" s="57" t="s">
        <v>317</v>
      </c>
      <c r="L1591" s="73">
        <v>41852</v>
      </c>
      <c r="M1591" s="124">
        <v>2</v>
      </c>
      <c r="N1591" s="124">
        <v>3</v>
      </c>
      <c r="O1591" s="68">
        <f t="shared" si="324"/>
        <v>0.66666666666666663</v>
      </c>
      <c r="P1591" s="124">
        <v>4</v>
      </c>
      <c r="Q1591" s="124">
        <v>10</v>
      </c>
      <c r="R1591" s="68">
        <f t="shared" si="325"/>
        <v>0.4</v>
      </c>
      <c r="S1591" s="124">
        <v>15</v>
      </c>
      <c r="T1591" s="68">
        <f t="shared" si="326"/>
        <v>0.66666666666666663</v>
      </c>
      <c r="U1591" s="124">
        <v>4</v>
      </c>
      <c r="V1591" s="284"/>
      <c r="W1591" s="124">
        <v>0</v>
      </c>
      <c r="X1591" s="124">
        <v>6</v>
      </c>
      <c r="Y1591" s="68">
        <f t="shared" si="327"/>
        <v>0</v>
      </c>
      <c r="Z1591" s="124"/>
      <c r="AA1591" s="284">
        <v>1</v>
      </c>
    </row>
    <row r="1592" spans="9:27">
      <c r="I1592" s="57" t="str">
        <f t="shared" si="328"/>
        <v>All A-CRA ProvidersA-CRAAug-14</v>
      </c>
      <c r="J1592" s="76" t="str">
        <f t="shared" si="320"/>
        <v>All A-CRA ProvidersA-CRA41852</v>
      </c>
      <c r="K1592" s="57" t="s">
        <v>379</v>
      </c>
      <c r="L1592" s="73">
        <v>41852</v>
      </c>
      <c r="M1592" s="258">
        <v>0</v>
      </c>
      <c r="N1592" s="258">
        <v>0</v>
      </c>
      <c r="O1592" s="68" t="e">
        <f t="shared" si="324"/>
        <v>#DIV/0!</v>
      </c>
      <c r="P1592" s="258">
        <v>12</v>
      </c>
      <c r="Q1592" s="258">
        <v>0</v>
      </c>
      <c r="R1592" s="68" t="e">
        <f t="shared" si="325"/>
        <v>#DIV/0!</v>
      </c>
      <c r="S1592" s="258">
        <v>0</v>
      </c>
      <c r="T1592" s="68" t="e">
        <f t="shared" si="326"/>
        <v>#DIV/0!</v>
      </c>
      <c r="U1592" s="258">
        <v>12</v>
      </c>
      <c r="V1592" s="284"/>
      <c r="W1592" s="258">
        <v>0</v>
      </c>
      <c r="X1592" s="258">
        <v>0</v>
      </c>
      <c r="Y1592" s="68" t="e">
        <f t="shared" si="327"/>
        <v>#DIV/0!</v>
      </c>
      <c r="Z1592" s="258">
        <v>0</v>
      </c>
      <c r="AA1592" s="284">
        <v>0</v>
      </c>
    </row>
    <row r="1593" spans="9:27">
      <c r="I1593" s="57" t="str">
        <f t="shared" si="328"/>
        <v>All CPP-FV ProvidersCPP-FVAug-14</v>
      </c>
      <c r="J1593" s="57" t="str">
        <f t="shared" si="320"/>
        <v>All CPP-FV ProvidersCPP-FV41852</v>
      </c>
      <c r="K1593" s="57" t="s">
        <v>373</v>
      </c>
      <c r="L1593" s="73">
        <v>41852</v>
      </c>
      <c r="M1593" s="258">
        <v>8</v>
      </c>
      <c r="N1593" s="258">
        <v>9</v>
      </c>
      <c r="O1593" s="68">
        <f t="shared" si="324"/>
        <v>0.88888888888888884</v>
      </c>
      <c r="P1593" s="258">
        <v>4</v>
      </c>
      <c r="Q1593" s="258">
        <v>42</v>
      </c>
      <c r="R1593" s="68">
        <f t="shared" si="325"/>
        <v>9.5238095238095233E-2</v>
      </c>
      <c r="S1593" s="258">
        <v>42</v>
      </c>
      <c r="T1593" s="68">
        <f t="shared" si="326"/>
        <v>1</v>
      </c>
      <c r="U1593" s="258">
        <v>4</v>
      </c>
      <c r="V1593" s="284"/>
      <c r="W1593" s="258">
        <v>0</v>
      </c>
      <c r="X1593" s="258">
        <v>6</v>
      </c>
      <c r="Y1593" s="68">
        <f t="shared" si="327"/>
        <v>0</v>
      </c>
      <c r="Z1593" s="258">
        <v>0</v>
      </c>
      <c r="AA1593" s="284">
        <v>1</v>
      </c>
    </row>
    <row r="1594" spans="9:27">
      <c r="I1594" s="57" t="str">
        <f t="shared" si="328"/>
        <v>All FFT ProvidersFFTAug-14</v>
      </c>
      <c r="J1594" s="76" t="str">
        <f t="shared" si="320"/>
        <v>All FFT ProvidersFFT41852</v>
      </c>
      <c r="K1594" s="57" t="s">
        <v>372</v>
      </c>
      <c r="L1594" s="73">
        <v>41852</v>
      </c>
      <c r="M1594" s="258">
        <v>16</v>
      </c>
      <c r="N1594" s="258">
        <v>16</v>
      </c>
      <c r="O1594" s="68">
        <f t="shared" si="324"/>
        <v>1</v>
      </c>
      <c r="P1594" s="258">
        <v>108</v>
      </c>
      <c r="Q1594" s="258">
        <v>137</v>
      </c>
      <c r="R1594" s="68">
        <f t="shared" si="325"/>
        <v>0.78832116788321172</v>
      </c>
      <c r="S1594" s="258">
        <v>137</v>
      </c>
      <c r="T1594" s="68">
        <f t="shared" si="326"/>
        <v>1</v>
      </c>
      <c r="U1594" s="258">
        <v>90</v>
      </c>
      <c r="V1594" s="284">
        <v>1.1166666666666667</v>
      </c>
      <c r="W1594" s="258">
        <v>13</v>
      </c>
      <c r="X1594" s="258">
        <v>20</v>
      </c>
      <c r="Y1594" s="68">
        <f t="shared" si="327"/>
        <v>0.65</v>
      </c>
      <c r="Z1594" s="258">
        <v>18</v>
      </c>
      <c r="AA1594" s="284">
        <v>1.1166666666666667</v>
      </c>
    </row>
    <row r="1595" spans="9:27">
      <c r="I1595" s="57" t="str">
        <f t="shared" si="328"/>
        <v>All MST ProvidersMSTAug-14</v>
      </c>
      <c r="J1595" s="76" t="str">
        <f t="shared" si="320"/>
        <v>All MST ProvidersMST41852</v>
      </c>
      <c r="K1595" s="57" t="s">
        <v>374</v>
      </c>
      <c r="L1595" s="73">
        <v>41852</v>
      </c>
      <c r="M1595" s="258">
        <v>10</v>
      </c>
      <c r="N1595" s="258">
        <v>12</v>
      </c>
      <c r="O1595" s="68">
        <f t="shared" si="324"/>
        <v>0.83333333333333337</v>
      </c>
      <c r="P1595" s="258">
        <v>25</v>
      </c>
      <c r="Q1595" s="258">
        <v>32</v>
      </c>
      <c r="R1595" s="68">
        <f t="shared" si="325"/>
        <v>0.78125</v>
      </c>
      <c r="S1595" s="258">
        <v>40</v>
      </c>
      <c r="T1595" s="68">
        <f t="shared" si="326"/>
        <v>0.8</v>
      </c>
      <c r="U1595" s="258">
        <v>18</v>
      </c>
      <c r="V1595" s="284">
        <v>0.8216</v>
      </c>
      <c r="W1595" s="258">
        <v>2</v>
      </c>
      <c r="X1595" s="258">
        <v>6</v>
      </c>
      <c r="Y1595" s="68">
        <f t="shared" si="327"/>
        <v>0.33333333333333331</v>
      </c>
      <c r="Z1595" s="258">
        <v>7</v>
      </c>
      <c r="AA1595" s="284">
        <v>0.8216</v>
      </c>
    </row>
    <row r="1596" spans="9:27">
      <c r="I1596" s="57" t="str">
        <f t="shared" si="328"/>
        <v>All MST-PSB ProvidersMST-PSBAug-14</v>
      </c>
      <c r="J1596" s="76" t="str">
        <f t="shared" si="320"/>
        <v>All MST-PSB ProvidersMST-PSB41852</v>
      </c>
      <c r="K1596" s="57" t="s">
        <v>375</v>
      </c>
      <c r="L1596" s="73">
        <v>41852</v>
      </c>
      <c r="M1596" s="258">
        <v>4</v>
      </c>
      <c r="N1596" s="258">
        <v>4</v>
      </c>
      <c r="O1596" s="68">
        <f t="shared" si="324"/>
        <v>1</v>
      </c>
      <c r="P1596" s="258">
        <v>6</v>
      </c>
      <c r="Q1596" s="258">
        <v>8</v>
      </c>
      <c r="R1596" s="68">
        <f t="shared" si="325"/>
        <v>0.75</v>
      </c>
      <c r="S1596" s="258">
        <v>8</v>
      </c>
      <c r="T1596" s="68">
        <f t="shared" si="326"/>
        <v>1</v>
      </c>
      <c r="U1596" s="258">
        <v>6</v>
      </c>
      <c r="V1596" s="284">
        <v>0.56999999999999995</v>
      </c>
      <c r="W1596" s="258">
        <v>0</v>
      </c>
      <c r="X1596" s="258">
        <v>3</v>
      </c>
      <c r="Y1596" s="68">
        <f t="shared" si="327"/>
        <v>0</v>
      </c>
      <c r="Z1596" s="258">
        <v>0</v>
      </c>
      <c r="AA1596" s="284">
        <v>0.56999999999999995</v>
      </c>
    </row>
    <row r="1597" spans="9:27">
      <c r="I1597" s="57" t="str">
        <f t="shared" si="328"/>
        <v>All PCIT ProvidersPCITAug-14</v>
      </c>
      <c r="J1597" s="76" t="str">
        <f t="shared" si="320"/>
        <v>All PCIT ProvidersPCIT41852</v>
      </c>
      <c r="K1597" s="57" t="s">
        <v>376</v>
      </c>
      <c r="L1597" s="73">
        <v>41852</v>
      </c>
      <c r="M1597" s="258">
        <v>6</v>
      </c>
      <c r="N1597" s="258">
        <v>7</v>
      </c>
      <c r="O1597" s="68">
        <f t="shared" si="324"/>
        <v>0.8571428571428571</v>
      </c>
      <c r="P1597" s="258">
        <v>23</v>
      </c>
      <c r="Q1597" s="258">
        <v>35</v>
      </c>
      <c r="R1597" s="68">
        <f t="shared" si="325"/>
        <v>0.65714285714285714</v>
      </c>
      <c r="S1597" s="258">
        <v>35</v>
      </c>
      <c r="T1597" s="68">
        <f t="shared" si="326"/>
        <v>1</v>
      </c>
      <c r="U1597" s="258">
        <v>23</v>
      </c>
      <c r="V1597" s="284"/>
      <c r="W1597" s="258">
        <v>0</v>
      </c>
      <c r="X1597" s="258">
        <v>0</v>
      </c>
      <c r="Y1597" s="68" t="e">
        <f t="shared" si="327"/>
        <v>#DIV/0!</v>
      </c>
      <c r="Z1597" s="258">
        <v>0</v>
      </c>
      <c r="AA1597" s="284">
        <v>0</v>
      </c>
    </row>
    <row r="1598" spans="9:27">
      <c r="I1598" s="57" t="str">
        <f t="shared" si="328"/>
        <v>All TF-CBT ProvidersTF-CBTAug-14</v>
      </c>
      <c r="J1598" s="76" t="str">
        <f t="shared" si="320"/>
        <v>All TF-CBT ProvidersTF-CBT41852</v>
      </c>
      <c r="K1598" s="57" t="s">
        <v>377</v>
      </c>
      <c r="L1598" s="73">
        <v>41852</v>
      </c>
      <c r="M1598" s="258">
        <v>16</v>
      </c>
      <c r="N1598" s="258">
        <v>18</v>
      </c>
      <c r="O1598" s="68">
        <f t="shared" si="324"/>
        <v>0.88888888888888884</v>
      </c>
      <c r="P1598" s="258">
        <v>43</v>
      </c>
      <c r="Q1598" s="258">
        <v>70</v>
      </c>
      <c r="R1598" s="68">
        <f t="shared" si="325"/>
        <v>0.61428571428571432</v>
      </c>
      <c r="S1598" s="258">
        <v>80</v>
      </c>
      <c r="T1598" s="68">
        <f t="shared" si="326"/>
        <v>0.875</v>
      </c>
      <c r="U1598" s="258">
        <v>34</v>
      </c>
      <c r="V1598" s="284"/>
      <c r="W1598" s="258">
        <v>6</v>
      </c>
      <c r="X1598" s="258">
        <v>12</v>
      </c>
      <c r="Y1598" s="68">
        <f t="shared" si="327"/>
        <v>0.5</v>
      </c>
      <c r="Z1598" s="258">
        <v>9</v>
      </c>
      <c r="AA1598" s="284">
        <v>0.5267391304347826</v>
      </c>
    </row>
    <row r="1599" spans="9:27">
      <c r="I1599" s="57" t="str">
        <f t="shared" si="328"/>
        <v>All TIP ProvidersTIPAug-14</v>
      </c>
      <c r="J1599" s="76" t="str">
        <f t="shared" si="320"/>
        <v>All TIP ProvidersTIP41852</v>
      </c>
      <c r="K1599" s="57" t="s">
        <v>378</v>
      </c>
      <c r="L1599" s="73">
        <v>41852</v>
      </c>
      <c r="M1599" s="258">
        <v>33</v>
      </c>
      <c r="N1599" s="258">
        <v>33</v>
      </c>
      <c r="O1599" s="68">
        <f t="shared" si="324"/>
        <v>1</v>
      </c>
      <c r="P1599" s="258">
        <v>229</v>
      </c>
      <c r="Q1599" s="258">
        <v>325</v>
      </c>
      <c r="R1599" s="68">
        <f t="shared" si="325"/>
        <v>0.70461538461538464</v>
      </c>
      <c r="S1599" s="258">
        <v>325</v>
      </c>
      <c r="T1599" s="68">
        <f t="shared" si="326"/>
        <v>1</v>
      </c>
      <c r="U1599" s="258">
        <v>212</v>
      </c>
      <c r="V1599" s="284"/>
      <c r="W1599" s="258">
        <v>20</v>
      </c>
      <c r="X1599" s="258">
        <v>25</v>
      </c>
      <c r="Y1599" s="68">
        <f t="shared" si="327"/>
        <v>0.8</v>
      </c>
      <c r="Z1599" s="258">
        <v>17</v>
      </c>
      <c r="AA1599" s="284">
        <v>0</v>
      </c>
    </row>
    <row r="1600" spans="9:27">
      <c r="I1600" s="57" t="str">
        <f t="shared" si="328"/>
        <v>AllAllAug-14</v>
      </c>
      <c r="J1600" s="76" t="str">
        <f t="shared" si="320"/>
        <v>AllAll41852</v>
      </c>
      <c r="K1600" s="57" t="s">
        <v>367</v>
      </c>
      <c r="L1600" s="73">
        <v>41852</v>
      </c>
      <c r="M1600" s="124">
        <v>93</v>
      </c>
      <c r="N1600" s="124">
        <v>99</v>
      </c>
      <c r="O1600" s="68">
        <f t="shared" si="324"/>
        <v>0.93939393939393945</v>
      </c>
      <c r="P1600" s="124">
        <v>462</v>
      </c>
      <c r="Q1600" s="124">
        <v>649</v>
      </c>
      <c r="R1600" s="68">
        <f t="shared" si="325"/>
        <v>0.71186440677966101</v>
      </c>
      <c r="S1600" s="124">
        <v>667</v>
      </c>
      <c r="T1600" s="68">
        <f t="shared" si="326"/>
        <v>0.97301349325337327</v>
      </c>
      <c r="U1600" s="124">
        <v>411</v>
      </c>
      <c r="V1600" s="284"/>
      <c r="W1600" s="124">
        <v>41</v>
      </c>
      <c r="X1600" s="124">
        <v>72</v>
      </c>
      <c r="Y1600" s="68">
        <f t="shared" si="327"/>
        <v>0.56944444444444442</v>
      </c>
      <c r="Z1600" s="124">
        <v>51</v>
      </c>
      <c r="AA1600" s="284">
        <v>0.80700115942028994</v>
      </c>
    </row>
    <row r="1601" spans="9:27">
      <c r="I1601" s="57" t="str">
        <f t="shared" si="328"/>
        <v>Community ConnectionsAllAug-14</v>
      </c>
      <c r="J1601" s="204" t="str">
        <f t="shared" si="320"/>
        <v>Community ConnectionsAll41852</v>
      </c>
      <c r="K1601" s="57" t="s">
        <v>319</v>
      </c>
      <c r="L1601" s="73">
        <v>41852</v>
      </c>
      <c r="M1601" s="124">
        <v>11</v>
      </c>
      <c r="N1601" s="124">
        <v>11</v>
      </c>
      <c r="O1601" s="68">
        <f t="shared" si="324"/>
        <v>1</v>
      </c>
      <c r="P1601" s="124">
        <v>87</v>
      </c>
      <c r="Q1601" s="124">
        <v>80</v>
      </c>
      <c r="R1601" s="68">
        <f t="shared" si="325"/>
        <v>1.0874999999999999</v>
      </c>
      <c r="S1601" s="124">
        <v>80</v>
      </c>
      <c r="T1601" s="68">
        <f t="shared" si="326"/>
        <v>1</v>
      </c>
      <c r="U1601" s="124">
        <v>82</v>
      </c>
      <c r="V1601" s="284"/>
      <c r="W1601" s="124">
        <v>1</v>
      </c>
      <c r="X1601" s="124">
        <v>3</v>
      </c>
      <c r="Y1601" s="68">
        <f t="shared" si="327"/>
        <v>0.33333333333333331</v>
      </c>
      <c r="Z1601" s="124">
        <v>5</v>
      </c>
      <c r="AA1601" s="284">
        <v>0.4</v>
      </c>
    </row>
    <row r="1602" spans="9:27">
      <c r="I1602" s="57" t="str">
        <f t="shared" si="328"/>
        <v>Community ConnectionsFFTAug-14</v>
      </c>
      <c r="J1602" s="204" t="str">
        <f t="shared" si="320"/>
        <v>Community ConnectionsFFT41852</v>
      </c>
      <c r="K1602" s="57" t="s">
        <v>321</v>
      </c>
      <c r="L1602" s="73">
        <v>41852</v>
      </c>
      <c r="M1602" s="124">
        <v>0</v>
      </c>
      <c r="N1602" s="124">
        <v>0</v>
      </c>
      <c r="O1602" s="68" t="e">
        <f t="shared" si="324"/>
        <v>#DIV/0!</v>
      </c>
      <c r="P1602" s="261">
        <v>0</v>
      </c>
      <c r="Q1602" s="124">
        <v>0</v>
      </c>
      <c r="R1602" s="68" t="e">
        <f t="shared" si="325"/>
        <v>#DIV/0!</v>
      </c>
      <c r="S1602" s="124">
        <v>0</v>
      </c>
      <c r="T1602" s="68" t="e">
        <f t="shared" si="326"/>
        <v>#DIV/0!</v>
      </c>
      <c r="U1602" s="124">
        <v>0</v>
      </c>
      <c r="V1602" s="284"/>
      <c r="W1602" s="124">
        <v>1</v>
      </c>
      <c r="X1602" s="124">
        <v>1</v>
      </c>
      <c r="Y1602" s="68">
        <f t="shared" si="327"/>
        <v>1</v>
      </c>
      <c r="Z1602" s="124">
        <v>0</v>
      </c>
      <c r="AA1602" s="284"/>
    </row>
    <row r="1603" spans="9:27">
      <c r="I1603" s="57" t="str">
        <f t="shared" si="328"/>
        <v>Community ConnectionsTF-CBTAug-14</v>
      </c>
      <c r="J1603" s="204" t="str">
        <f t="shared" si="320"/>
        <v>Community ConnectionsTF-CBT41852</v>
      </c>
      <c r="K1603" s="57" t="s">
        <v>320</v>
      </c>
      <c r="L1603" s="73">
        <v>41852</v>
      </c>
      <c r="M1603" s="124">
        <v>4</v>
      </c>
      <c r="N1603" s="124">
        <v>4</v>
      </c>
      <c r="O1603" s="68">
        <f t="shared" si="324"/>
        <v>1</v>
      </c>
      <c r="P1603" s="261">
        <v>9</v>
      </c>
      <c r="Q1603" s="124">
        <v>10</v>
      </c>
      <c r="R1603" s="68">
        <f t="shared" si="325"/>
        <v>0.9</v>
      </c>
      <c r="S1603" s="124">
        <v>10</v>
      </c>
      <c r="T1603" s="68">
        <f t="shared" si="326"/>
        <v>1</v>
      </c>
      <c r="U1603" s="124">
        <v>8</v>
      </c>
      <c r="V1603" s="284"/>
      <c r="W1603" s="124">
        <v>0</v>
      </c>
      <c r="X1603" s="124">
        <v>2</v>
      </c>
      <c r="Y1603" s="68">
        <v>0</v>
      </c>
      <c r="Z1603" s="124">
        <v>1</v>
      </c>
      <c r="AA1603" s="284">
        <v>0.4</v>
      </c>
    </row>
    <row r="1604" spans="9:27">
      <c r="I1604" s="57" t="str">
        <f t="shared" si="328"/>
        <v>Community ConnectionsTIPAug-14</v>
      </c>
      <c r="J1604" s="204" t="str">
        <f t="shared" si="320"/>
        <v>Community ConnectionsTIP41852</v>
      </c>
      <c r="K1604" s="57" t="s">
        <v>322</v>
      </c>
      <c r="L1604" s="73">
        <v>41852</v>
      </c>
      <c r="M1604" s="124">
        <v>7</v>
      </c>
      <c r="N1604" s="124">
        <v>7</v>
      </c>
      <c r="O1604" s="68">
        <f t="shared" si="324"/>
        <v>1</v>
      </c>
      <c r="P1604" s="124">
        <v>78</v>
      </c>
      <c r="Q1604" s="124">
        <v>70</v>
      </c>
      <c r="R1604" s="68">
        <f t="shared" si="325"/>
        <v>1.1142857142857143</v>
      </c>
      <c r="S1604" s="124">
        <v>70</v>
      </c>
      <c r="T1604" s="68">
        <f t="shared" si="326"/>
        <v>1</v>
      </c>
      <c r="U1604" s="124">
        <v>74</v>
      </c>
      <c r="V1604" s="284"/>
      <c r="W1604" s="124">
        <v>0</v>
      </c>
      <c r="X1604" s="124">
        <v>0</v>
      </c>
      <c r="Y1604" s="68" t="e">
        <f t="shared" ref="Y1604:Y1636" si="329">W1604/X1604</f>
        <v>#DIV/0!</v>
      </c>
      <c r="Z1604" s="124">
        <v>4</v>
      </c>
      <c r="AA1604" s="284"/>
    </row>
    <row r="1605" spans="9:27">
      <c r="I1605" s="57" t="str">
        <f t="shared" si="328"/>
        <v>Federal CityA-CRAAug-14</v>
      </c>
      <c r="J1605" s="76" t="str">
        <f t="shared" si="320"/>
        <v>Federal CityA-CRA41852</v>
      </c>
      <c r="K1605" s="57" t="s">
        <v>360</v>
      </c>
      <c r="L1605" s="73">
        <v>41852</v>
      </c>
      <c r="M1605" s="124"/>
      <c r="N1605" s="124"/>
      <c r="O1605" s="68" t="e">
        <f t="shared" si="324"/>
        <v>#DIV/0!</v>
      </c>
      <c r="P1605" s="124"/>
      <c r="Q1605" s="124"/>
      <c r="R1605" s="68" t="e">
        <f t="shared" si="325"/>
        <v>#DIV/0!</v>
      </c>
      <c r="S1605" s="124"/>
      <c r="T1605" s="68" t="e">
        <f t="shared" si="326"/>
        <v>#DIV/0!</v>
      </c>
      <c r="U1605" s="124"/>
      <c r="V1605" s="284"/>
      <c r="W1605" s="124"/>
      <c r="X1605" s="124"/>
      <c r="Y1605" s="68" t="e">
        <f t="shared" si="329"/>
        <v>#DIV/0!</v>
      </c>
      <c r="Z1605" s="124"/>
      <c r="AA1605" s="284"/>
    </row>
    <row r="1606" spans="9:27">
      <c r="I1606" s="57" t="str">
        <f t="shared" si="328"/>
        <v>Federal CityAllAug-14</v>
      </c>
      <c r="J1606" s="76" t="str">
        <f t="shared" si="320"/>
        <v>Federal CityAll41852</v>
      </c>
      <c r="K1606" s="57" t="s">
        <v>359</v>
      </c>
      <c r="L1606" s="73">
        <v>41852</v>
      </c>
      <c r="M1606" s="124"/>
      <c r="N1606" s="124"/>
      <c r="O1606" s="68" t="e">
        <f t="shared" si="324"/>
        <v>#DIV/0!</v>
      </c>
      <c r="P1606" s="124"/>
      <c r="Q1606" s="124"/>
      <c r="R1606" s="68" t="e">
        <f t="shared" si="325"/>
        <v>#DIV/0!</v>
      </c>
      <c r="S1606" s="124"/>
      <c r="T1606" s="68" t="e">
        <f t="shared" si="326"/>
        <v>#DIV/0!</v>
      </c>
      <c r="U1606" s="124"/>
      <c r="V1606" s="284"/>
      <c r="W1606" s="124"/>
      <c r="X1606" s="124"/>
      <c r="Y1606" s="68" t="e">
        <f t="shared" si="329"/>
        <v>#DIV/0!</v>
      </c>
      <c r="Z1606" s="124"/>
      <c r="AA1606" s="284"/>
    </row>
    <row r="1607" spans="9:27">
      <c r="I1607" s="57" t="str">
        <f t="shared" si="328"/>
        <v>First Home CareAllAug-14</v>
      </c>
      <c r="J1607" s="76" t="str">
        <f t="shared" si="320"/>
        <v>First Home CareAll41852</v>
      </c>
      <c r="K1607" s="57" t="s">
        <v>323</v>
      </c>
      <c r="L1607" s="73">
        <v>41852</v>
      </c>
      <c r="M1607" s="124">
        <v>13</v>
      </c>
      <c r="N1607" s="124">
        <v>14</v>
      </c>
      <c r="O1607" s="68">
        <f t="shared" si="324"/>
        <v>0.9285714285714286</v>
      </c>
      <c r="P1607" s="124">
        <v>66</v>
      </c>
      <c r="Q1607" s="124">
        <v>105</v>
      </c>
      <c r="R1607" s="68">
        <f t="shared" si="325"/>
        <v>0.62857142857142856</v>
      </c>
      <c r="S1607" s="124">
        <v>110</v>
      </c>
      <c r="T1607" s="68">
        <f t="shared" si="326"/>
        <v>0.95454545454545459</v>
      </c>
      <c r="U1607" s="124">
        <v>55</v>
      </c>
      <c r="V1607" s="284"/>
      <c r="W1607" s="124">
        <v>17</v>
      </c>
      <c r="X1607" s="124">
        <v>23</v>
      </c>
      <c r="Y1607" s="68">
        <f t="shared" si="329"/>
        <v>0.73913043478260865</v>
      </c>
      <c r="Z1607" s="124">
        <v>11</v>
      </c>
      <c r="AA1607" s="284">
        <v>0.83333333333333337</v>
      </c>
    </row>
    <row r="1608" spans="9:27">
      <c r="I1608" s="57" t="str">
        <f t="shared" si="328"/>
        <v>First Home CareFFTAug-14</v>
      </c>
      <c r="J1608" s="76" t="str">
        <f t="shared" si="320"/>
        <v>First Home CareFFT41852</v>
      </c>
      <c r="K1608" s="57" t="s">
        <v>325</v>
      </c>
      <c r="L1608" s="73">
        <v>41852</v>
      </c>
      <c r="M1608" s="124">
        <v>5</v>
      </c>
      <c r="N1608" s="124">
        <v>5</v>
      </c>
      <c r="O1608" s="68">
        <f t="shared" si="324"/>
        <v>1</v>
      </c>
      <c r="P1608" s="261">
        <v>36</v>
      </c>
      <c r="Q1608" s="124">
        <v>45</v>
      </c>
      <c r="R1608" s="68">
        <f t="shared" si="325"/>
        <v>0.8</v>
      </c>
      <c r="S1608" s="124">
        <v>45</v>
      </c>
      <c r="T1608" s="68">
        <f t="shared" si="326"/>
        <v>1</v>
      </c>
      <c r="U1608" s="124">
        <v>31</v>
      </c>
      <c r="V1608" s="284">
        <v>1.1000000000000001</v>
      </c>
      <c r="W1608" s="124">
        <v>5</v>
      </c>
      <c r="X1608" s="124">
        <v>6</v>
      </c>
      <c r="Y1608" s="68">
        <f t="shared" si="329"/>
        <v>0.83333333333333337</v>
      </c>
      <c r="Z1608" s="124">
        <v>5</v>
      </c>
      <c r="AA1608" s="284">
        <v>1.1000000000000001</v>
      </c>
    </row>
    <row r="1609" spans="9:27">
      <c r="I1609" s="57" t="str">
        <f t="shared" si="328"/>
        <v>First Home CareTF-CBTAug-14</v>
      </c>
      <c r="J1609" s="76" t="str">
        <f t="shared" si="320"/>
        <v>First Home CareTF-CBT41852</v>
      </c>
      <c r="K1609" s="57" t="s">
        <v>324</v>
      </c>
      <c r="L1609" s="73">
        <v>41852</v>
      </c>
      <c r="M1609" s="124">
        <v>4</v>
      </c>
      <c r="N1609" s="124">
        <v>5</v>
      </c>
      <c r="O1609" s="68">
        <f t="shared" si="324"/>
        <v>0.8</v>
      </c>
      <c r="P1609" s="124">
        <v>8</v>
      </c>
      <c r="Q1609" s="124">
        <v>20</v>
      </c>
      <c r="R1609" s="68">
        <f t="shared" si="325"/>
        <v>0.4</v>
      </c>
      <c r="S1609" s="124">
        <v>25</v>
      </c>
      <c r="T1609" s="68">
        <f t="shared" si="326"/>
        <v>0.8</v>
      </c>
      <c r="U1609" s="124">
        <v>7</v>
      </c>
      <c r="V1609" s="284"/>
      <c r="W1609" s="124">
        <v>2</v>
      </c>
      <c r="X1609" s="124">
        <v>6</v>
      </c>
      <c r="Y1609" s="68">
        <f t="shared" si="329"/>
        <v>0.33333333333333331</v>
      </c>
      <c r="Z1609" s="124">
        <v>1</v>
      </c>
      <c r="AA1609" s="284">
        <v>0.875</v>
      </c>
    </row>
    <row r="1610" spans="9:27">
      <c r="I1610" s="57" t="str">
        <f t="shared" si="328"/>
        <v>First Home CareTIPAug-14</v>
      </c>
      <c r="J1610" s="76" t="str">
        <f t="shared" si="320"/>
        <v>First Home CareTIP41852</v>
      </c>
      <c r="K1610" s="57" t="s">
        <v>330</v>
      </c>
      <c r="L1610" s="73">
        <v>41852</v>
      </c>
      <c r="M1610" s="124">
        <v>4</v>
      </c>
      <c r="N1610" s="124">
        <v>4</v>
      </c>
      <c r="O1610" s="68">
        <f t="shared" si="324"/>
        <v>1</v>
      </c>
      <c r="P1610" s="124">
        <v>22</v>
      </c>
      <c r="Q1610" s="124">
        <v>40</v>
      </c>
      <c r="R1610" s="68">
        <f t="shared" si="325"/>
        <v>0.55000000000000004</v>
      </c>
      <c r="S1610" s="124">
        <v>40</v>
      </c>
      <c r="T1610" s="68">
        <f t="shared" si="326"/>
        <v>1</v>
      </c>
      <c r="U1610" s="124">
        <v>17</v>
      </c>
      <c r="V1610" s="284"/>
      <c r="W1610" s="124">
        <v>10</v>
      </c>
      <c r="X1610" s="124">
        <v>11</v>
      </c>
      <c r="Y1610" s="68">
        <f t="shared" si="329"/>
        <v>0.90909090909090906</v>
      </c>
      <c r="Z1610" s="124">
        <v>5</v>
      </c>
      <c r="AA1610" s="284"/>
    </row>
    <row r="1611" spans="9:27">
      <c r="I1611" s="57" t="str">
        <f t="shared" si="328"/>
        <v>FPSAllAug-14</v>
      </c>
      <c r="J1611" s="76" t="str">
        <f t="shared" si="320"/>
        <v>FPSAll41852</v>
      </c>
      <c r="K1611" s="57" t="s">
        <v>355</v>
      </c>
      <c r="L1611" s="73">
        <v>41852</v>
      </c>
      <c r="M1611" s="124">
        <v>3</v>
      </c>
      <c r="N1611" s="124">
        <v>3</v>
      </c>
      <c r="O1611" s="68">
        <f t="shared" si="324"/>
        <v>1</v>
      </c>
      <c r="P1611" s="124">
        <v>20</v>
      </c>
      <c r="Q1611" s="124">
        <v>30</v>
      </c>
      <c r="R1611" s="68">
        <f t="shared" si="325"/>
        <v>0.66666666666666663</v>
      </c>
      <c r="S1611" s="124">
        <v>30</v>
      </c>
      <c r="T1611" s="68">
        <f t="shared" si="326"/>
        <v>1</v>
      </c>
      <c r="U1611" s="124">
        <v>20</v>
      </c>
      <c r="V1611" s="284"/>
      <c r="W1611" s="124">
        <v>0</v>
      </c>
      <c r="X1611" s="124">
        <v>0</v>
      </c>
      <c r="Y1611" s="68" t="e">
        <f t="shared" si="329"/>
        <v>#DIV/0!</v>
      </c>
      <c r="Z1611" s="124">
        <v>0</v>
      </c>
      <c r="AA1611" s="284"/>
    </row>
    <row r="1612" spans="9:27">
      <c r="I1612" s="57" t="str">
        <f t="shared" si="328"/>
        <v>FPSTIPAug-14</v>
      </c>
      <c r="J1612" s="76" t="str">
        <f t="shared" si="320"/>
        <v>FPSTIP41852</v>
      </c>
      <c r="K1612" s="57" t="s">
        <v>356</v>
      </c>
      <c r="L1612" s="73">
        <v>41852</v>
      </c>
      <c r="M1612" s="124">
        <v>3</v>
      </c>
      <c r="N1612" s="124">
        <v>3</v>
      </c>
      <c r="O1612" s="68">
        <f t="shared" si="324"/>
        <v>1</v>
      </c>
      <c r="P1612" s="124">
        <v>20</v>
      </c>
      <c r="Q1612" s="124">
        <v>30</v>
      </c>
      <c r="R1612" s="68">
        <f t="shared" si="325"/>
        <v>0.66666666666666663</v>
      </c>
      <c r="S1612" s="124">
        <v>30</v>
      </c>
      <c r="T1612" s="68">
        <f t="shared" si="326"/>
        <v>1</v>
      </c>
      <c r="U1612" s="124">
        <v>20</v>
      </c>
      <c r="V1612" s="284"/>
      <c r="W1612" s="124">
        <v>0</v>
      </c>
      <c r="X1612" s="124">
        <v>0</v>
      </c>
      <c r="Y1612" s="68" t="e">
        <f t="shared" si="329"/>
        <v>#DIV/0!</v>
      </c>
      <c r="Z1612" s="124">
        <v>0</v>
      </c>
      <c r="AA1612" s="284"/>
    </row>
    <row r="1613" spans="9:27">
      <c r="I1613" s="57" t="str">
        <f t="shared" si="328"/>
        <v>HillcrestA-CRAAug-14</v>
      </c>
      <c r="J1613" s="76" t="str">
        <f t="shared" si="320"/>
        <v>HillcrestA-CRA41852</v>
      </c>
      <c r="K1613" s="57" t="s">
        <v>336</v>
      </c>
      <c r="L1613" s="73">
        <v>41852</v>
      </c>
      <c r="M1613" s="124"/>
      <c r="N1613" s="124"/>
      <c r="O1613" s="68" t="e">
        <f t="shared" si="324"/>
        <v>#DIV/0!</v>
      </c>
      <c r="P1613" s="124">
        <v>12</v>
      </c>
      <c r="Q1613" s="124"/>
      <c r="R1613" s="68" t="e">
        <f t="shared" si="325"/>
        <v>#DIV/0!</v>
      </c>
      <c r="S1613" s="124"/>
      <c r="T1613" s="68" t="e">
        <f t="shared" si="326"/>
        <v>#DIV/0!</v>
      </c>
      <c r="U1613" s="124">
        <v>12</v>
      </c>
      <c r="V1613" s="284"/>
      <c r="W1613" s="124"/>
      <c r="X1613" s="124"/>
      <c r="Y1613" s="68" t="e">
        <f t="shared" si="329"/>
        <v>#DIV/0!</v>
      </c>
      <c r="Z1613" s="124"/>
      <c r="AA1613" s="284"/>
    </row>
    <row r="1614" spans="9:27">
      <c r="I1614" s="57" t="str">
        <f t="shared" si="328"/>
        <v>HillcrestAllAug-14</v>
      </c>
      <c r="J1614" s="76" t="str">
        <f t="shared" si="320"/>
        <v>HillcrestAll41852</v>
      </c>
      <c r="K1614" s="57" t="s">
        <v>331</v>
      </c>
      <c r="L1614" s="73">
        <v>41852</v>
      </c>
      <c r="M1614" s="124">
        <v>8</v>
      </c>
      <c r="N1614" s="124">
        <v>7</v>
      </c>
      <c r="O1614" s="68">
        <f t="shared" si="324"/>
        <v>1.1428571428571428</v>
      </c>
      <c r="P1614" s="124">
        <v>27</v>
      </c>
      <c r="Q1614" s="124">
        <v>45</v>
      </c>
      <c r="R1614" s="68">
        <f t="shared" si="325"/>
        <v>0.6</v>
      </c>
      <c r="S1614" s="124">
        <v>45</v>
      </c>
      <c r="T1614" s="68">
        <f t="shared" si="326"/>
        <v>1</v>
      </c>
      <c r="U1614" s="124">
        <v>23</v>
      </c>
      <c r="V1614" s="284"/>
      <c r="W1614" s="124">
        <v>1</v>
      </c>
      <c r="X1614" s="124">
        <v>3</v>
      </c>
      <c r="Y1614" s="68">
        <f t="shared" si="329"/>
        <v>0.33333333333333331</v>
      </c>
      <c r="Z1614" s="124">
        <v>4</v>
      </c>
      <c r="AA1614" s="284">
        <v>1.2625</v>
      </c>
    </row>
    <row r="1615" spans="9:27">
      <c r="I1615" s="57" t="str">
        <f t="shared" si="328"/>
        <v>HillcrestCPP-FVAug-14</v>
      </c>
      <c r="J1615" s="76" t="str">
        <f t="shared" si="320"/>
        <v>HillcrestCPP-FV41852</v>
      </c>
      <c r="K1615" s="57" t="s">
        <v>334</v>
      </c>
      <c r="L1615" s="73">
        <v>41852</v>
      </c>
      <c r="M1615" s="124"/>
      <c r="N1615" s="124"/>
      <c r="O1615" s="68" t="e">
        <f t="shared" si="324"/>
        <v>#DIV/0!</v>
      </c>
      <c r="P1615" s="124"/>
      <c r="Q1615" s="124"/>
      <c r="R1615" s="68" t="e">
        <f t="shared" si="325"/>
        <v>#DIV/0!</v>
      </c>
      <c r="S1615" s="124"/>
      <c r="T1615" s="68" t="e">
        <f t="shared" si="326"/>
        <v>#DIV/0!</v>
      </c>
      <c r="U1615" s="124"/>
      <c r="V1615" s="284"/>
      <c r="W1615" s="124"/>
      <c r="X1615" s="124"/>
      <c r="Y1615" s="68" t="e">
        <f t="shared" si="329"/>
        <v>#DIV/0!</v>
      </c>
      <c r="Z1615" s="124"/>
      <c r="AA1615" s="284"/>
    </row>
    <row r="1616" spans="9:27">
      <c r="I1616" s="57" t="str">
        <f t="shared" si="328"/>
        <v>HillcrestFFTAug-14</v>
      </c>
      <c r="J1616" s="76" t="str">
        <f t="shared" si="320"/>
        <v>HillcrestFFT41852</v>
      </c>
      <c r="K1616" s="57" t="s">
        <v>335</v>
      </c>
      <c r="L1616" s="73">
        <v>41852</v>
      </c>
      <c r="M1616" s="124">
        <v>6</v>
      </c>
      <c r="N1616" s="124">
        <v>5</v>
      </c>
      <c r="O1616" s="68">
        <f t="shared" si="324"/>
        <v>1.2</v>
      </c>
      <c r="P1616" s="124">
        <v>22</v>
      </c>
      <c r="Q1616" s="124">
        <v>35</v>
      </c>
      <c r="R1616" s="68">
        <f t="shared" si="325"/>
        <v>0.62857142857142856</v>
      </c>
      <c r="S1616" s="124">
        <v>35</v>
      </c>
      <c r="T1616" s="68">
        <f t="shared" si="326"/>
        <v>1</v>
      </c>
      <c r="U1616" s="124">
        <v>21</v>
      </c>
      <c r="V1616" s="284">
        <v>1.075</v>
      </c>
      <c r="W1616" s="124">
        <v>1</v>
      </c>
      <c r="X1616" s="124">
        <v>3</v>
      </c>
      <c r="Y1616" s="68">
        <f t="shared" si="329"/>
        <v>0.33333333333333331</v>
      </c>
      <c r="Z1616" s="124">
        <v>1</v>
      </c>
      <c r="AA1616" s="284">
        <v>1.075</v>
      </c>
    </row>
    <row r="1617" spans="9:27">
      <c r="I1617" s="57" t="str">
        <f t="shared" si="328"/>
        <v>HillcrestTF-CBTAug-14</v>
      </c>
      <c r="J1617" s="76" t="str">
        <f t="shared" si="320"/>
        <v>HillcrestTF-CBT41852</v>
      </c>
      <c r="K1617" s="57" t="s">
        <v>332</v>
      </c>
      <c r="L1617" s="73">
        <v>41852</v>
      </c>
      <c r="M1617" s="124">
        <v>2</v>
      </c>
      <c r="N1617" s="124">
        <v>2</v>
      </c>
      <c r="O1617" s="68">
        <f t="shared" si="324"/>
        <v>1</v>
      </c>
      <c r="P1617" s="124">
        <v>5</v>
      </c>
      <c r="Q1617" s="124">
        <v>10</v>
      </c>
      <c r="R1617" s="68">
        <f t="shared" si="325"/>
        <v>0.5</v>
      </c>
      <c r="S1617" s="124">
        <v>10</v>
      </c>
      <c r="T1617" s="68">
        <f t="shared" si="326"/>
        <v>1</v>
      </c>
      <c r="U1617" s="124">
        <v>2</v>
      </c>
      <c r="V1617" s="284"/>
      <c r="W1617" s="124">
        <v>0</v>
      </c>
      <c r="X1617" s="124">
        <v>0</v>
      </c>
      <c r="Y1617" s="68" t="e">
        <f t="shared" si="329"/>
        <v>#DIV/0!</v>
      </c>
      <c r="Z1617" s="124">
        <v>3</v>
      </c>
      <c r="AA1617" s="284">
        <v>0.75</v>
      </c>
    </row>
    <row r="1618" spans="9:27">
      <c r="I1618" s="57" t="str">
        <f t="shared" si="328"/>
        <v>LAYCA-CRAAug-14</v>
      </c>
      <c r="J1618" s="76" t="str">
        <f t="shared" si="320"/>
        <v>LAYCA-CRA41852</v>
      </c>
      <c r="K1618" s="57" t="s">
        <v>339</v>
      </c>
      <c r="L1618" s="73">
        <v>41852</v>
      </c>
      <c r="M1618" s="124"/>
      <c r="N1618" s="124"/>
      <c r="O1618" s="68" t="e">
        <f t="shared" si="324"/>
        <v>#DIV/0!</v>
      </c>
      <c r="P1618" s="124"/>
      <c r="Q1618" s="124"/>
      <c r="R1618" s="68" t="e">
        <f t="shared" si="325"/>
        <v>#DIV/0!</v>
      </c>
      <c r="S1618" s="124"/>
      <c r="T1618" s="68" t="e">
        <f t="shared" si="326"/>
        <v>#DIV/0!</v>
      </c>
      <c r="U1618" s="124"/>
      <c r="V1618" s="284"/>
      <c r="W1618" s="124"/>
      <c r="X1618" s="124"/>
      <c r="Y1618" s="68" t="e">
        <f t="shared" si="329"/>
        <v>#DIV/0!</v>
      </c>
      <c r="Z1618" s="124"/>
      <c r="AA1618" s="284"/>
    </row>
    <row r="1619" spans="9:27">
      <c r="I1619" s="57" t="str">
        <f t="shared" si="328"/>
        <v>LAYCAllAug-14</v>
      </c>
      <c r="J1619" s="76" t="str">
        <f t="shared" si="320"/>
        <v>LAYCAll41852</v>
      </c>
      <c r="K1619" s="57" t="s">
        <v>337</v>
      </c>
      <c r="L1619" s="73">
        <v>41852</v>
      </c>
      <c r="M1619" s="124">
        <v>0</v>
      </c>
      <c r="N1619" s="124">
        <v>0</v>
      </c>
      <c r="O1619" s="68" t="e">
        <f t="shared" ref="O1619:O1636" si="330">M1619/N1619</f>
        <v>#DIV/0!</v>
      </c>
      <c r="P1619" s="124">
        <v>0</v>
      </c>
      <c r="Q1619" s="124">
        <v>0</v>
      </c>
      <c r="R1619" s="68" t="e">
        <f t="shared" ref="R1619:R1636" si="331">P1619/Q1619</f>
        <v>#DIV/0!</v>
      </c>
      <c r="S1619" s="124">
        <v>0</v>
      </c>
      <c r="T1619" s="68" t="e">
        <f t="shared" ref="T1619:T1636" si="332">Q1619/S1619</f>
        <v>#DIV/0!</v>
      </c>
      <c r="U1619" s="124">
        <v>0</v>
      </c>
      <c r="V1619" s="284"/>
      <c r="W1619" s="124">
        <v>0</v>
      </c>
      <c r="X1619" s="124">
        <v>0</v>
      </c>
      <c r="Y1619" s="68" t="e">
        <f t="shared" si="329"/>
        <v>#DIV/0!</v>
      </c>
      <c r="Z1619" s="124">
        <v>0</v>
      </c>
      <c r="AA1619" s="284"/>
    </row>
    <row r="1620" spans="9:27">
      <c r="I1620" s="57" t="str">
        <f t="shared" si="328"/>
        <v>LAYCCPPAug-14</v>
      </c>
      <c r="J1620" s="76" t="str">
        <f t="shared" si="320"/>
        <v>LAYCCPP41852</v>
      </c>
      <c r="K1620" s="57" t="s">
        <v>338</v>
      </c>
      <c r="L1620" s="73">
        <v>41852</v>
      </c>
      <c r="M1620" s="124"/>
      <c r="N1620" s="124"/>
      <c r="O1620" s="68" t="e">
        <f t="shared" si="330"/>
        <v>#DIV/0!</v>
      </c>
      <c r="P1620" s="124"/>
      <c r="Q1620" s="124"/>
      <c r="R1620" s="68" t="e">
        <f t="shared" si="331"/>
        <v>#DIV/0!</v>
      </c>
      <c r="S1620" s="124"/>
      <c r="T1620" s="68" t="e">
        <f t="shared" si="332"/>
        <v>#DIV/0!</v>
      </c>
      <c r="U1620" s="124"/>
      <c r="V1620" s="284"/>
      <c r="W1620" s="124"/>
      <c r="X1620" s="124"/>
      <c r="Y1620" s="68" t="e">
        <f t="shared" si="329"/>
        <v>#DIV/0!</v>
      </c>
      <c r="Z1620" s="124"/>
      <c r="AA1620" s="284"/>
    </row>
    <row r="1621" spans="9:27">
      <c r="I1621" s="57" t="str">
        <f t="shared" si="328"/>
        <v>LESAllAug-14</v>
      </c>
      <c r="J1621" s="76" t="str">
        <f t="shared" si="320"/>
        <v>LESAll41852</v>
      </c>
      <c r="K1621" s="57" t="s">
        <v>357</v>
      </c>
      <c r="L1621" s="73">
        <v>41852</v>
      </c>
      <c r="M1621" s="124">
        <v>3</v>
      </c>
      <c r="N1621" s="124">
        <v>3</v>
      </c>
      <c r="O1621" s="68">
        <f t="shared" si="330"/>
        <v>1</v>
      </c>
      <c r="P1621" s="124">
        <v>25</v>
      </c>
      <c r="Q1621" s="124">
        <v>30</v>
      </c>
      <c r="R1621" s="68">
        <f t="shared" si="331"/>
        <v>0.83333333333333337</v>
      </c>
      <c r="S1621" s="124">
        <v>30</v>
      </c>
      <c r="T1621" s="68">
        <f t="shared" si="332"/>
        <v>1</v>
      </c>
      <c r="U1621" s="124">
        <v>25</v>
      </c>
      <c r="V1621" s="284"/>
      <c r="W1621" s="124"/>
      <c r="X1621" s="124"/>
      <c r="Y1621" s="68" t="e">
        <f t="shared" si="329"/>
        <v>#DIV/0!</v>
      </c>
      <c r="Z1621" s="124">
        <v>0</v>
      </c>
      <c r="AA1621" s="284"/>
    </row>
    <row r="1622" spans="9:27">
      <c r="I1622" s="57" t="str">
        <f t="shared" si="328"/>
        <v>LESTIPAug-14</v>
      </c>
      <c r="J1622" s="76" t="str">
        <f t="shared" ref="J1622:J1685" si="333">K1622&amp;L1622</f>
        <v>LESTIP41852</v>
      </c>
      <c r="K1622" s="57" t="s">
        <v>358</v>
      </c>
      <c r="L1622" s="73">
        <v>41852</v>
      </c>
      <c r="M1622" s="124">
        <v>3</v>
      </c>
      <c r="N1622" s="124">
        <v>3</v>
      </c>
      <c r="O1622" s="68">
        <f t="shared" si="330"/>
        <v>1</v>
      </c>
      <c r="P1622" s="124">
        <v>25</v>
      </c>
      <c r="Q1622" s="124">
        <v>30</v>
      </c>
      <c r="R1622" s="68">
        <f t="shared" si="331"/>
        <v>0.83333333333333337</v>
      </c>
      <c r="S1622" s="124">
        <v>30</v>
      </c>
      <c r="T1622" s="68">
        <f t="shared" si="332"/>
        <v>1</v>
      </c>
      <c r="U1622" s="124">
        <v>25</v>
      </c>
      <c r="V1622" s="284"/>
      <c r="W1622" s="124"/>
      <c r="X1622" s="124"/>
      <c r="Y1622" s="68" t="e">
        <f t="shared" si="329"/>
        <v>#DIV/0!</v>
      </c>
      <c r="Z1622" s="124">
        <v>0</v>
      </c>
      <c r="AA1622" s="284"/>
    </row>
    <row r="1623" spans="9:27">
      <c r="I1623" s="57" t="str">
        <f t="shared" si="328"/>
        <v>Marys CenterAllAug-14</v>
      </c>
      <c r="J1623" s="76" t="str">
        <f t="shared" si="333"/>
        <v>Marys CenterAll41852</v>
      </c>
      <c r="K1623" s="57" t="s">
        <v>341</v>
      </c>
      <c r="L1623" s="73">
        <v>41852</v>
      </c>
      <c r="M1623" s="124">
        <v>1</v>
      </c>
      <c r="N1623" s="124">
        <v>2</v>
      </c>
      <c r="O1623" s="68">
        <f t="shared" si="330"/>
        <v>0.5</v>
      </c>
      <c r="P1623" s="124">
        <v>10</v>
      </c>
      <c r="Q1623" s="124">
        <v>5</v>
      </c>
      <c r="R1623" s="68">
        <f t="shared" si="331"/>
        <v>2</v>
      </c>
      <c r="S1623" s="124">
        <v>10</v>
      </c>
      <c r="T1623" s="68">
        <f t="shared" si="332"/>
        <v>0.5</v>
      </c>
      <c r="U1623" s="124">
        <v>10</v>
      </c>
      <c r="V1623" s="284"/>
      <c r="W1623" s="124">
        <v>0</v>
      </c>
      <c r="X1623" s="124">
        <v>0</v>
      </c>
      <c r="Y1623" s="68" t="e">
        <f t="shared" si="329"/>
        <v>#DIV/0!</v>
      </c>
      <c r="Z1623" s="124">
        <v>0</v>
      </c>
      <c r="AA1623" s="284"/>
    </row>
    <row r="1624" spans="9:27">
      <c r="I1624" s="57" t="str">
        <f t="shared" si="328"/>
        <v>Marys CenterPCITAug-14</v>
      </c>
      <c r="J1624" s="76" t="str">
        <f t="shared" si="333"/>
        <v>Marys CenterPCIT41852</v>
      </c>
      <c r="K1624" s="57" t="s">
        <v>340</v>
      </c>
      <c r="L1624" s="73">
        <v>41852</v>
      </c>
      <c r="M1624" s="124">
        <v>1</v>
      </c>
      <c r="N1624" s="124">
        <v>2</v>
      </c>
      <c r="O1624" s="68">
        <f t="shared" si="330"/>
        <v>0.5</v>
      </c>
      <c r="P1624" s="124">
        <v>10</v>
      </c>
      <c r="Q1624" s="124">
        <v>5</v>
      </c>
      <c r="R1624" s="68">
        <f t="shared" si="331"/>
        <v>2</v>
      </c>
      <c r="S1624" s="124">
        <v>10</v>
      </c>
      <c r="T1624" s="68">
        <f t="shared" si="332"/>
        <v>0.5</v>
      </c>
      <c r="U1624" s="124">
        <v>10</v>
      </c>
      <c r="V1624" s="284"/>
      <c r="W1624" s="124">
        <v>0</v>
      </c>
      <c r="X1624" s="124">
        <v>0</v>
      </c>
      <c r="Y1624" s="68" t="e">
        <f t="shared" si="329"/>
        <v>#DIV/0!</v>
      </c>
      <c r="Z1624" s="124">
        <v>0</v>
      </c>
      <c r="AA1624" s="284"/>
    </row>
    <row r="1625" spans="9:27">
      <c r="I1625" s="57" t="str">
        <f t="shared" si="328"/>
        <v>MBI HSAllAug-14</v>
      </c>
      <c r="J1625" s="76" t="str">
        <f t="shared" si="333"/>
        <v>MBI HSAll41852</v>
      </c>
      <c r="K1625" s="57" t="s">
        <v>364</v>
      </c>
      <c r="L1625" s="73">
        <v>41852</v>
      </c>
      <c r="M1625" s="124">
        <v>5</v>
      </c>
      <c r="N1625" s="124">
        <v>5</v>
      </c>
      <c r="O1625" s="68">
        <f t="shared" si="330"/>
        <v>1</v>
      </c>
      <c r="P1625" s="124">
        <v>42</v>
      </c>
      <c r="Q1625" s="124">
        <v>45</v>
      </c>
      <c r="R1625" s="68">
        <f t="shared" si="331"/>
        <v>0.93333333333333335</v>
      </c>
      <c r="S1625" s="124">
        <v>45</v>
      </c>
      <c r="T1625" s="68">
        <f t="shared" si="332"/>
        <v>1</v>
      </c>
      <c r="U1625" s="124">
        <v>37</v>
      </c>
      <c r="V1625" s="284"/>
      <c r="W1625" s="124">
        <v>0</v>
      </c>
      <c r="X1625" s="124">
        <v>1</v>
      </c>
      <c r="Y1625" s="68">
        <f t="shared" si="329"/>
        <v>0</v>
      </c>
      <c r="Z1625" s="124">
        <v>5</v>
      </c>
      <c r="AA1625" s="284"/>
    </row>
    <row r="1626" spans="9:27">
      <c r="I1626" s="57" t="str">
        <f t="shared" si="328"/>
        <v>MBI HSTIPAug-14</v>
      </c>
      <c r="J1626" s="76" t="str">
        <f t="shared" si="333"/>
        <v>MBI HSTIP41852</v>
      </c>
      <c r="K1626" s="57" t="s">
        <v>363</v>
      </c>
      <c r="L1626" s="73">
        <v>41852</v>
      </c>
      <c r="M1626" s="124">
        <v>5</v>
      </c>
      <c r="N1626" s="124">
        <v>5</v>
      </c>
      <c r="O1626" s="68">
        <f t="shared" si="330"/>
        <v>1</v>
      </c>
      <c r="P1626" s="124">
        <v>42</v>
      </c>
      <c r="Q1626" s="124">
        <v>45</v>
      </c>
      <c r="R1626" s="68">
        <f t="shared" si="331"/>
        <v>0.93333333333333335</v>
      </c>
      <c r="S1626" s="124">
        <v>45</v>
      </c>
      <c r="T1626" s="68">
        <f t="shared" si="332"/>
        <v>1</v>
      </c>
      <c r="U1626" s="124">
        <v>37</v>
      </c>
      <c r="V1626" s="284"/>
      <c r="W1626" s="124">
        <v>0</v>
      </c>
      <c r="X1626" s="124">
        <v>1</v>
      </c>
      <c r="Y1626" s="68">
        <f t="shared" si="329"/>
        <v>0</v>
      </c>
      <c r="Z1626" s="124">
        <v>5</v>
      </c>
      <c r="AA1626" s="284"/>
    </row>
    <row r="1627" spans="9:27">
      <c r="I1627" s="57" t="str">
        <f t="shared" si="328"/>
        <v>MD Family ResourcesAllAug-14</v>
      </c>
      <c r="J1627" s="76" t="str">
        <f t="shared" si="333"/>
        <v>MD Family ResourcesAll41852</v>
      </c>
      <c r="K1627" s="57" t="s">
        <v>510</v>
      </c>
      <c r="L1627" s="73">
        <v>41852</v>
      </c>
      <c r="M1627" s="124">
        <v>5</v>
      </c>
      <c r="N1627" s="124">
        <v>5</v>
      </c>
      <c r="O1627" s="68">
        <f t="shared" si="330"/>
        <v>1</v>
      </c>
      <c r="P1627" s="124">
        <v>19</v>
      </c>
      <c r="Q1627" s="124">
        <v>25</v>
      </c>
      <c r="R1627" s="68">
        <f t="shared" si="331"/>
        <v>0.76</v>
      </c>
      <c r="S1627" s="124">
        <v>25</v>
      </c>
      <c r="T1627" s="68">
        <f t="shared" si="332"/>
        <v>1</v>
      </c>
      <c r="U1627" s="124">
        <v>15</v>
      </c>
      <c r="V1627" s="284"/>
      <c r="W1627" s="124">
        <v>4</v>
      </c>
      <c r="X1627" s="124">
        <v>4</v>
      </c>
      <c r="Y1627" s="68">
        <f t="shared" si="329"/>
        <v>1</v>
      </c>
      <c r="Z1627" s="124">
        <v>4</v>
      </c>
      <c r="AA1627" s="284">
        <v>0.60869565217391308</v>
      </c>
    </row>
    <row r="1628" spans="9:27">
      <c r="I1628" s="57" t="str">
        <f t="shared" si="328"/>
        <v>MD Family ResourcesTF-CBTAug-14</v>
      </c>
      <c r="J1628" s="76" t="str">
        <f t="shared" si="333"/>
        <v>MD Family ResourcesTF-CBT41852</v>
      </c>
      <c r="K1628" s="57" t="s">
        <v>509</v>
      </c>
      <c r="L1628" s="73">
        <v>41852</v>
      </c>
      <c r="M1628" s="124">
        <v>5</v>
      </c>
      <c r="N1628" s="124">
        <v>5</v>
      </c>
      <c r="O1628" s="68">
        <f t="shared" si="330"/>
        <v>1</v>
      </c>
      <c r="P1628" s="124">
        <v>19</v>
      </c>
      <c r="Q1628" s="124">
        <v>25</v>
      </c>
      <c r="R1628" s="68">
        <f t="shared" si="331"/>
        <v>0.76</v>
      </c>
      <c r="S1628" s="124">
        <v>25</v>
      </c>
      <c r="T1628" s="68">
        <f t="shared" si="332"/>
        <v>1</v>
      </c>
      <c r="U1628" s="124">
        <v>15</v>
      </c>
      <c r="V1628" s="284"/>
      <c r="W1628" s="124">
        <v>4</v>
      </c>
      <c r="X1628" s="124">
        <v>4</v>
      </c>
      <c r="Y1628" s="68">
        <f t="shared" si="329"/>
        <v>1</v>
      </c>
      <c r="Z1628" s="124">
        <v>4</v>
      </c>
      <c r="AA1628" s="284">
        <v>0.60869565217391308</v>
      </c>
    </row>
    <row r="1629" spans="9:27">
      <c r="I1629" s="57" t="str">
        <f t="shared" si="328"/>
        <v>PASSAllAug-14</v>
      </c>
      <c r="J1629" s="76" t="str">
        <f t="shared" si="333"/>
        <v>PASSAll41852</v>
      </c>
      <c r="K1629" s="57" t="s">
        <v>342</v>
      </c>
      <c r="L1629" s="73">
        <v>41852</v>
      </c>
      <c r="M1629" s="124">
        <v>13</v>
      </c>
      <c r="N1629" s="124">
        <v>14</v>
      </c>
      <c r="O1629" s="68">
        <f t="shared" si="330"/>
        <v>0.9285714285714286</v>
      </c>
      <c r="P1629" s="124">
        <v>79</v>
      </c>
      <c r="Q1629" s="124">
        <v>137</v>
      </c>
      <c r="R1629" s="68">
        <f t="shared" si="331"/>
        <v>0.57664233576642332</v>
      </c>
      <c r="S1629" s="124">
        <v>137</v>
      </c>
      <c r="T1629" s="68">
        <f t="shared" si="332"/>
        <v>1</v>
      </c>
      <c r="U1629" s="124">
        <v>66</v>
      </c>
      <c r="V1629" s="284"/>
      <c r="W1629" s="124">
        <v>16</v>
      </c>
      <c r="X1629" s="124">
        <v>23</v>
      </c>
      <c r="Y1629" s="68">
        <f t="shared" si="329"/>
        <v>0.69565217391304346</v>
      </c>
      <c r="Z1629" s="124">
        <v>13</v>
      </c>
      <c r="AA1629" s="284">
        <v>1.5666666666666667</v>
      </c>
    </row>
    <row r="1630" spans="9:27">
      <c r="I1630" s="57" t="str">
        <f t="shared" si="328"/>
        <v>PASSFFTAug-14</v>
      </c>
      <c r="J1630" s="76" t="str">
        <f t="shared" si="333"/>
        <v>PASSFFT41852</v>
      </c>
      <c r="K1630" s="57" t="s">
        <v>343</v>
      </c>
      <c r="L1630" s="73">
        <v>41852</v>
      </c>
      <c r="M1630" s="124">
        <v>5</v>
      </c>
      <c r="N1630" s="124">
        <v>6</v>
      </c>
      <c r="O1630" s="68">
        <f t="shared" si="330"/>
        <v>0.83333333333333337</v>
      </c>
      <c r="P1630" s="261">
        <v>50</v>
      </c>
      <c r="Q1630" s="124">
        <v>57</v>
      </c>
      <c r="R1630" s="68">
        <f t="shared" si="331"/>
        <v>0.8771929824561403</v>
      </c>
      <c r="S1630" s="124">
        <v>57</v>
      </c>
      <c r="T1630" s="68">
        <f t="shared" si="332"/>
        <v>1</v>
      </c>
      <c r="U1630" s="124">
        <v>38</v>
      </c>
      <c r="V1630" s="284">
        <v>1.175</v>
      </c>
      <c r="W1630" s="124">
        <v>6</v>
      </c>
      <c r="X1630" s="124">
        <v>10</v>
      </c>
      <c r="Y1630" s="68">
        <f t="shared" si="329"/>
        <v>0.6</v>
      </c>
      <c r="Z1630" s="124">
        <v>12</v>
      </c>
      <c r="AA1630" s="284">
        <v>1.175</v>
      </c>
    </row>
    <row r="1631" spans="9:27">
      <c r="I1631" s="57" t="str">
        <f t="shared" si="328"/>
        <v>PASSTIPAug-14</v>
      </c>
      <c r="J1631" s="76" t="str">
        <f t="shared" si="333"/>
        <v>PASSTIP41852</v>
      </c>
      <c r="K1631" s="57" t="s">
        <v>344</v>
      </c>
      <c r="L1631" s="73">
        <v>41852</v>
      </c>
      <c r="M1631" s="124">
        <v>8</v>
      </c>
      <c r="N1631" s="124">
        <v>8</v>
      </c>
      <c r="O1631" s="68">
        <f t="shared" si="330"/>
        <v>1</v>
      </c>
      <c r="P1631" s="124">
        <v>29</v>
      </c>
      <c r="Q1631" s="124">
        <v>80</v>
      </c>
      <c r="R1631" s="68">
        <f t="shared" si="331"/>
        <v>0.36249999999999999</v>
      </c>
      <c r="S1631" s="124">
        <v>80</v>
      </c>
      <c r="T1631" s="68">
        <f t="shared" si="332"/>
        <v>1</v>
      </c>
      <c r="U1631" s="124">
        <v>28</v>
      </c>
      <c r="V1631" s="284"/>
      <c r="W1631" s="124">
        <v>10</v>
      </c>
      <c r="X1631" s="124">
        <v>13</v>
      </c>
      <c r="Y1631" s="68">
        <f t="shared" si="329"/>
        <v>0.76923076923076927</v>
      </c>
      <c r="Z1631" s="124">
        <v>1</v>
      </c>
      <c r="AA1631" s="284"/>
    </row>
    <row r="1632" spans="9:27">
      <c r="I1632" s="57" t="str">
        <f t="shared" si="328"/>
        <v>PIECEAllAug-14</v>
      </c>
      <c r="J1632" s="76" t="str">
        <f t="shared" si="333"/>
        <v>PIECEAll41852</v>
      </c>
      <c r="K1632" s="57" t="s">
        <v>345</v>
      </c>
      <c r="L1632" s="73">
        <v>41852</v>
      </c>
      <c r="M1632" s="124">
        <v>11</v>
      </c>
      <c r="N1632" s="124">
        <v>11</v>
      </c>
      <c r="O1632" s="68">
        <f t="shared" si="330"/>
        <v>1</v>
      </c>
      <c r="P1632" s="124">
        <v>13</v>
      </c>
      <c r="Q1632" s="124">
        <v>52</v>
      </c>
      <c r="R1632" s="68">
        <f t="shared" si="331"/>
        <v>0.25</v>
      </c>
      <c r="S1632" s="124">
        <v>52</v>
      </c>
      <c r="T1632" s="68">
        <f t="shared" si="332"/>
        <v>1</v>
      </c>
      <c r="U1632" s="124">
        <v>13</v>
      </c>
      <c r="V1632" s="284"/>
      <c r="W1632" s="124">
        <v>0</v>
      </c>
      <c r="X1632" s="124">
        <v>0</v>
      </c>
      <c r="Y1632" s="68" t="e">
        <f t="shared" si="329"/>
        <v>#DIV/0!</v>
      </c>
      <c r="Z1632" s="124">
        <v>0</v>
      </c>
      <c r="AA1632" s="284">
        <v>0.54545454545454541</v>
      </c>
    </row>
    <row r="1633" spans="9:27">
      <c r="I1633" s="57" t="str">
        <f t="shared" si="328"/>
        <v>PIECECPP-FVAug-14</v>
      </c>
      <c r="J1633" s="76" t="str">
        <f t="shared" si="333"/>
        <v>PIECECPP-FV41852</v>
      </c>
      <c r="K1633" s="57" t="s">
        <v>346</v>
      </c>
      <c r="L1633" s="73">
        <v>41852</v>
      </c>
      <c r="M1633" s="124">
        <v>6</v>
      </c>
      <c r="N1633" s="124">
        <v>6</v>
      </c>
      <c r="O1633" s="68">
        <f t="shared" si="330"/>
        <v>1</v>
      </c>
      <c r="P1633" s="124"/>
      <c r="Q1633" s="124">
        <v>27</v>
      </c>
      <c r="R1633" s="68">
        <f t="shared" si="331"/>
        <v>0</v>
      </c>
      <c r="S1633" s="124">
        <v>27</v>
      </c>
      <c r="T1633" s="68">
        <f t="shared" si="332"/>
        <v>1</v>
      </c>
      <c r="U1633" s="124"/>
      <c r="V1633" s="284"/>
      <c r="W1633" s="124"/>
      <c r="X1633" s="124"/>
      <c r="Y1633" s="68" t="e">
        <f t="shared" si="329"/>
        <v>#DIV/0!</v>
      </c>
      <c r="Z1633" s="124"/>
      <c r="AA1633" s="284">
        <v>1</v>
      </c>
    </row>
    <row r="1634" spans="9:27">
      <c r="I1634" s="57" t="str">
        <f t="shared" si="328"/>
        <v>PIECEPCITAug-14</v>
      </c>
      <c r="J1634" s="76" t="str">
        <f t="shared" si="333"/>
        <v>PIECEPCIT41852</v>
      </c>
      <c r="K1634" s="57" t="s">
        <v>347</v>
      </c>
      <c r="L1634" s="73">
        <v>41852</v>
      </c>
      <c r="M1634" s="124">
        <v>5</v>
      </c>
      <c r="N1634" s="124">
        <v>5</v>
      </c>
      <c r="O1634" s="68">
        <f t="shared" si="330"/>
        <v>1</v>
      </c>
      <c r="P1634" s="124">
        <v>13</v>
      </c>
      <c r="Q1634" s="124">
        <v>25</v>
      </c>
      <c r="R1634" s="68">
        <f t="shared" si="331"/>
        <v>0.52</v>
      </c>
      <c r="S1634" s="124">
        <v>25</v>
      </c>
      <c r="T1634" s="68">
        <f t="shared" si="332"/>
        <v>1</v>
      </c>
      <c r="U1634" s="124">
        <v>13</v>
      </c>
      <c r="V1634" s="284"/>
      <c r="W1634" s="124">
        <v>0</v>
      </c>
      <c r="X1634" s="124">
        <v>0</v>
      </c>
      <c r="Y1634" s="68" t="e">
        <f t="shared" si="329"/>
        <v>#DIV/0!</v>
      </c>
      <c r="Z1634" s="124">
        <v>0</v>
      </c>
      <c r="AA1634" s="284"/>
    </row>
    <row r="1635" spans="9:27">
      <c r="I1635" s="57" t="str">
        <f t="shared" si="328"/>
        <v>RiversideA-CRAAug-14</v>
      </c>
      <c r="J1635" s="76" t="str">
        <f t="shared" si="333"/>
        <v>RiversideA-CRA41852</v>
      </c>
      <c r="K1635" s="57" t="s">
        <v>361</v>
      </c>
      <c r="L1635" s="73">
        <v>41852</v>
      </c>
      <c r="M1635" s="124"/>
      <c r="N1635" s="124"/>
      <c r="O1635" s="68" t="e">
        <f t="shared" si="330"/>
        <v>#DIV/0!</v>
      </c>
      <c r="P1635" s="124"/>
      <c r="Q1635" s="124"/>
      <c r="R1635" s="68" t="e">
        <f t="shared" si="331"/>
        <v>#DIV/0!</v>
      </c>
      <c r="S1635" s="124"/>
      <c r="T1635" s="68" t="e">
        <f t="shared" si="332"/>
        <v>#DIV/0!</v>
      </c>
      <c r="U1635" s="124"/>
      <c r="V1635" s="284"/>
      <c r="W1635" s="124"/>
      <c r="X1635" s="124"/>
      <c r="Y1635" s="68" t="e">
        <f t="shared" si="329"/>
        <v>#DIV/0!</v>
      </c>
      <c r="Z1635" s="124"/>
      <c r="AA1635" s="284"/>
    </row>
    <row r="1636" spans="9:27">
      <c r="I1636" s="57" t="str">
        <f t="shared" si="328"/>
        <v>RiversideAllAug-14</v>
      </c>
      <c r="J1636" s="76" t="str">
        <f t="shared" si="333"/>
        <v>RiversideAll41852</v>
      </c>
      <c r="K1636" s="57" t="s">
        <v>362</v>
      </c>
      <c r="L1636" s="73">
        <v>41852</v>
      </c>
      <c r="M1636" s="124"/>
      <c r="N1636" s="124"/>
      <c r="O1636" s="68" t="e">
        <f t="shared" si="330"/>
        <v>#DIV/0!</v>
      </c>
      <c r="P1636" s="124"/>
      <c r="Q1636" s="124"/>
      <c r="R1636" s="68" t="e">
        <f t="shared" si="331"/>
        <v>#DIV/0!</v>
      </c>
      <c r="S1636" s="124"/>
      <c r="T1636" s="68" t="e">
        <f t="shared" si="332"/>
        <v>#DIV/0!</v>
      </c>
      <c r="U1636" s="124"/>
      <c r="V1636" s="284"/>
      <c r="W1636" s="124"/>
      <c r="X1636" s="124"/>
      <c r="Y1636" s="68" t="e">
        <f t="shared" si="329"/>
        <v>#DIV/0!</v>
      </c>
      <c r="Z1636" s="124"/>
      <c r="AA1636" s="284"/>
    </row>
    <row r="1637" spans="9:27">
      <c r="I1637" s="57" t="str">
        <f t="shared" si="328"/>
        <v>TFCCAllAug-14</v>
      </c>
      <c r="J1637" s="76" t="str">
        <f t="shared" si="333"/>
        <v>TFCCAll41852</v>
      </c>
      <c r="K1637" s="57" t="s">
        <v>366</v>
      </c>
      <c r="L1637" s="73">
        <v>41852</v>
      </c>
      <c r="M1637" s="124"/>
      <c r="N1637" s="124"/>
      <c r="O1637" s="68"/>
      <c r="P1637" s="124"/>
      <c r="Q1637" s="124"/>
      <c r="R1637" s="68"/>
      <c r="S1637" s="124"/>
      <c r="T1637" s="68"/>
      <c r="U1637" s="124"/>
      <c r="V1637" s="284"/>
      <c r="W1637" s="124"/>
      <c r="X1637" s="124"/>
      <c r="Y1637" s="68"/>
      <c r="Z1637" s="124"/>
      <c r="AA1637" s="284"/>
    </row>
    <row r="1638" spans="9:27">
      <c r="I1638" s="57" t="str">
        <f t="shared" si="328"/>
        <v>TFCCTIPAug-14</v>
      </c>
      <c r="J1638" s="76" t="str">
        <f t="shared" si="333"/>
        <v>TFCCTIP41852</v>
      </c>
      <c r="K1638" s="57" t="s">
        <v>365</v>
      </c>
      <c r="L1638" s="73">
        <v>41852</v>
      </c>
      <c r="M1638" s="124"/>
      <c r="N1638" s="124"/>
      <c r="O1638" s="68"/>
      <c r="P1638" s="124"/>
      <c r="Q1638" s="124"/>
      <c r="R1638" s="68"/>
      <c r="S1638" s="124"/>
      <c r="T1638" s="68"/>
      <c r="U1638" s="124"/>
      <c r="V1638" s="284"/>
      <c r="W1638" s="124"/>
      <c r="X1638" s="124"/>
      <c r="Y1638" s="68"/>
      <c r="Z1638" s="124"/>
      <c r="AA1638" s="284"/>
    </row>
    <row r="1639" spans="9:27">
      <c r="I1639" s="57" t="str">
        <f t="shared" si="328"/>
        <v>UniversalAllAug-14</v>
      </c>
      <c r="J1639" s="76" t="str">
        <f t="shared" si="333"/>
        <v>UniversalAll41852</v>
      </c>
      <c r="K1639" s="57" t="s">
        <v>348</v>
      </c>
      <c r="L1639" s="73">
        <v>41852</v>
      </c>
      <c r="M1639" s="124">
        <v>4</v>
      </c>
      <c r="N1639" s="124">
        <v>5</v>
      </c>
      <c r="O1639" s="68">
        <f t="shared" ref="O1639:O1670" si="334">M1639/N1639</f>
        <v>0.8</v>
      </c>
      <c r="P1639" s="124">
        <v>15</v>
      </c>
      <c r="Q1639" s="124">
        <v>35</v>
      </c>
      <c r="R1639" s="68">
        <f t="shared" ref="R1639:R1670" si="335">P1639/Q1639</f>
        <v>0.42857142857142855</v>
      </c>
      <c r="S1639" s="124">
        <v>40</v>
      </c>
      <c r="T1639" s="68">
        <f t="shared" ref="T1639:T1670" si="336">Q1639/S1639</f>
        <v>0.875</v>
      </c>
      <c r="U1639" s="124">
        <v>13</v>
      </c>
      <c r="V1639" s="284"/>
      <c r="W1639" s="124">
        <v>0</v>
      </c>
      <c r="X1639" s="124">
        <v>0</v>
      </c>
      <c r="Y1639" s="68" t="e">
        <f>W1639/X1639</f>
        <v>#DIV/0!</v>
      </c>
      <c r="Z1639" s="124">
        <v>2</v>
      </c>
      <c r="AA1639" s="284">
        <v>0</v>
      </c>
    </row>
    <row r="1640" spans="9:27">
      <c r="I1640" s="57" t="str">
        <f t="shared" si="328"/>
        <v>UniversalCPP-FVAug-14</v>
      </c>
      <c r="J1640" s="76" t="str">
        <f t="shared" si="333"/>
        <v>UniversalCPP-FV41852</v>
      </c>
      <c r="K1640" s="56" t="s">
        <v>350</v>
      </c>
      <c r="L1640" s="73">
        <v>41852</v>
      </c>
      <c r="M1640" s="124"/>
      <c r="N1640" s="124"/>
      <c r="O1640" s="68" t="e">
        <f t="shared" si="334"/>
        <v>#DIV/0!</v>
      </c>
      <c r="P1640" s="124"/>
      <c r="Q1640" s="124"/>
      <c r="R1640" s="68" t="e">
        <f t="shared" si="335"/>
        <v>#DIV/0!</v>
      </c>
      <c r="S1640" s="124"/>
      <c r="T1640" s="68" t="e">
        <f t="shared" si="336"/>
        <v>#DIV/0!</v>
      </c>
      <c r="U1640" s="124"/>
      <c r="V1640" s="284"/>
      <c r="W1640" s="124"/>
      <c r="X1640" s="124"/>
      <c r="Y1640" s="68" t="e">
        <f>W1640/X1640</f>
        <v>#DIV/0!</v>
      </c>
      <c r="Z1640" s="124"/>
      <c r="AA1640" s="284"/>
    </row>
    <row r="1641" spans="9:27">
      <c r="I1641" s="57" t="str">
        <f t="shared" si="328"/>
        <v>UniversalTF-CBTAug-14</v>
      </c>
      <c r="J1641" s="76" t="str">
        <f t="shared" si="333"/>
        <v>UniversalTF-CBT41852</v>
      </c>
      <c r="K1641" s="57" t="s">
        <v>349</v>
      </c>
      <c r="L1641" s="73">
        <v>41852</v>
      </c>
      <c r="M1641" s="124">
        <v>1</v>
      </c>
      <c r="N1641" s="124">
        <v>2</v>
      </c>
      <c r="O1641" s="68">
        <f t="shared" si="334"/>
        <v>0.5</v>
      </c>
      <c r="P1641" s="261">
        <v>2</v>
      </c>
      <c r="Q1641" s="124">
        <v>5</v>
      </c>
      <c r="R1641" s="68">
        <f t="shared" si="335"/>
        <v>0.4</v>
      </c>
      <c r="S1641" s="124">
        <v>10</v>
      </c>
      <c r="T1641" s="68">
        <f t="shared" si="336"/>
        <v>0.5</v>
      </c>
      <c r="U1641" s="124">
        <v>2</v>
      </c>
      <c r="V1641" s="284"/>
      <c r="W1641" s="124">
        <v>0</v>
      </c>
      <c r="X1641" s="124">
        <v>0</v>
      </c>
      <c r="Y1641" s="68" t="e">
        <f>W1641/X1641</f>
        <v>#DIV/0!</v>
      </c>
      <c r="Z1641" s="124">
        <v>0</v>
      </c>
      <c r="AA1641" s="284">
        <v>0</v>
      </c>
    </row>
    <row r="1642" spans="9:27">
      <c r="I1642" s="57" t="str">
        <f t="shared" si="328"/>
        <v>UniversalTIPAug-14</v>
      </c>
      <c r="J1642" s="76" t="str">
        <f t="shared" si="333"/>
        <v>UniversalTIP41852</v>
      </c>
      <c r="K1642" s="57" t="s">
        <v>351</v>
      </c>
      <c r="L1642" s="73">
        <v>41852</v>
      </c>
      <c r="M1642" s="124">
        <v>3</v>
      </c>
      <c r="N1642" s="124">
        <v>3</v>
      </c>
      <c r="O1642" s="68">
        <f t="shared" si="334"/>
        <v>1</v>
      </c>
      <c r="P1642" s="124">
        <v>13</v>
      </c>
      <c r="Q1642" s="124">
        <v>30</v>
      </c>
      <c r="R1642" s="68">
        <f t="shared" si="335"/>
        <v>0.43333333333333335</v>
      </c>
      <c r="S1642" s="124">
        <v>30</v>
      </c>
      <c r="T1642" s="68">
        <f t="shared" si="336"/>
        <v>1</v>
      </c>
      <c r="U1642" s="124">
        <v>11</v>
      </c>
      <c r="V1642" s="284"/>
      <c r="W1642" s="124"/>
      <c r="X1642" s="124"/>
      <c r="Y1642" s="68"/>
      <c r="Z1642" s="124">
        <v>2</v>
      </c>
      <c r="AA1642" s="284"/>
    </row>
    <row r="1643" spans="9:27">
      <c r="I1643" s="57" t="str">
        <f t="shared" si="328"/>
        <v>Youth VillagesAllAug-14</v>
      </c>
      <c r="J1643" s="76" t="str">
        <f t="shared" si="333"/>
        <v>Youth VillagesAll41852</v>
      </c>
      <c r="K1643" s="57" t="s">
        <v>352</v>
      </c>
      <c r="L1643" s="73">
        <v>41852</v>
      </c>
      <c r="M1643" s="124">
        <v>14</v>
      </c>
      <c r="N1643" s="124">
        <v>16</v>
      </c>
      <c r="O1643" s="68">
        <f t="shared" si="334"/>
        <v>0.875</v>
      </c>
      <c r="P1643" s="124">
        <v>31</v>
      </c>
      <c r="Q1643" s="124">
        <v>40</v>
      </c>
      <c r="R1643" s="68">
        <f t="shared" si="335"/>
        <v>0.77500000000000002</v>
      </c>
      <c r="S1643" s="124">
        <v>48</v>
      </c>
      <c r="T1643" s="68">
        <f t="shared" si="336"/>
        <v>0.83333333333333337</v>
      </c>
      <c r="U1643" s="124">
        <v>24</v>
      </c>
      <c r="V1643" s="284"/>
      <c r="W1643" s="124">
        <v>2</v>
      </c>
      <c r="X1643" s="124">
        <v>9</v>
      </c>
      <c r="Y1643" s="68">
        <f t="shared" ref="Y1643:Y1658" si="337">W1643/X1643</f>
        <v>0.22222222222222221</v>
      </c>
      <c r="Z1643" s="124">
        <v>7</v>
      </c>
      <c r="AA1643" s="284">
        <v>0.74971428571428567</v>
      </c>
    </row>
    <row r="1644" spans="9:27">
      <c r="I1644" s="57" t="str">
        <f t="shared" si="328"/>
        <v>Youth VillagesMSTAug-14</v>
      </c>
      <c r="J1644" s="76" t="str">
        <f t="shared" si="333"/>
        <v>Youth VillagesMST41852</v>
      </c>
      <c r="K1644" s="57" t="s">
        <v>353</v>
      </c>
      <c r="L1644" s="73">
        <v>41852</v>
      </c>
      <c r="M1644" s="124">
        <v>10</v>
      </c>
      <c r="N1644" s="124">
        <v>12</v>
      </c>
      <c r="O1644" s="68">
        <f t="shared" si="334"/>
        <v>0.83333333333333337</v>
      </c>
      <c r="P1644" s="124">
        <v>25</v>
      </c>
      <c r="Q1644" s="124">
        <v>32</v>
      </c>
      <c r="R1644" s="68">
        <f t="shared" si="335"/>
        <v>0.78125</v>
      </c>
      <c r="S1644" s="124">
        <v>40</v>
      </c>
      <c r="T1644" s="68">
        <f t="shared" si="336"/>
        <v>0.8</v>
      </c>
      <c r="U1644" s="124">
        <v>18</v>
      </c>
      <c r="V1644" s="284">
        <v>0.8216</v>
      </c>
      <c r="W1644" s="124">
        <v>2</v>
      </c>
      <c r="X1644" s="124">
        <v>6</v>
      </c>
      <c r="Y1644" s="68">
        <f t="shared" si="337"/>
        <v>0.33333333333333331</v>
      </c>
      <c r="Z1644" s="124">
        <v>7</v>
      </c>
      <c r="AA1644" s="284">
        <v>0.8216</v>
      </c>
    </row>
    <row r="1645" spans="9:27">
      <c r="I1645" s="57" t="str">
        <f>K1645&amp;"Aug-14"</f>
        <v>Youth VillagesMST-PSBAug-14</v>
      </c>
      <c r="J1645" s="76" t="str">
        <f t="shared" si="333"/>
        <v>Youth VillagesMST-PSB41852</v>
      </c>
      <c r="K1645" s="57" t="s">
        <v>354</v>
      </c>
      <c r="L1645" s="73">
        <v>41852</v>
      </c>
      <c r="M1645" s="124">
        <v>4</v>
      </c>
      <c r="N1645" s="124">
        <v>4</v>
      </c>
      <c r="O1645" s="68">
        <f t="shared" si="334"/>
        <v>1</v>
      </c>
      <c r="P1645" s="124">
        <v>6</v>
      </c>
      <c r="Q1645" s="124">
        <v>8</v>
      </c>
      <c r="R1645" s="68">
        <f t="shared" si="335"/>
        <v>0.75</v>
      </c>
      <c r="S1645" s="124">
        <v>8</v>
      </c>
      <c r="T1645" s="68">
        <f t="shared" si="336"/>
        <v>1</v>
      </c>
      <c r="U1645" s="124">
        <v>6</v>
      </c>
      <c r="V1645" s="284">
        <v>0.56999999999999995</v>
      </c>
      <c r="W1645" s="124">
        <v>0</v>
      </c>
      <c r="X1645" s="124">
        <v>3</v>
      </c>
      <c r="Y1645" s="68">
        <f t="shared" si="337"/>
        <v>0</v>
      </c>
      <c r="Z1645" s="124">
        <v>0</v>
      </c>
      <c r="AA1645" s="284">
        <v>0.56999999999999995</v>
      </c>
    </row>
    <row r="1646" spans="9:27">
      <c r="I1646" s="57" t="str">
        <f t="shared" ref="I1646:I1700" si="338">K1646&amp;"Sep-14"</f>
        <v>Adoptions TogetherAllSep-14</v>
      </c>
      <c r="J1646" s="76" t="str">
        <f t="shared" si="333"/>
        <v>Adoptions TogetherAll41883</v>
      </c>
      <c r="K1646" s="57" t="s">
        <v>318</v>
      </c>
      <c r="L1646" s="73">
        <v>41883</v>
      </c>
      <c r="M1646" s="124">
        <v>2</v>
      </c>
      <c r="N1646" s="124">
        <v>3</v>
      </c>
      <c r="O1646" s="68">
        <f t="shared" si="334"/>
        <v>0.66666666666666663</v>
      </c>
      <c r="P1646" s="124">
        <v>3</v>
      </c>
      <c r="Q1646" s="124">
        <v>10</v>
      </c>
      <c r="R1646" s="68">
        <f t="shared" si="335"/>
        <v>0.3</v>
      </c>
      <c r="S1646" s="124">
        <v>15</v>
      </c>
      <c r="T1646" s="68">
        <f t="shared" si="336"/>
        <v>0.66666666666666663</v>
      </c>
      <c r="U1646" s="124">
        <v>3</v>
      </c>
      <c r="V1646" s="284"/>
      <c r="W1646" s="124">
        <v>0</v>
      </c>
      <c r="X1646" s="124">
        <v>0</v>
      </c>
      <c r="Y1646" s="68" t="e">
        <f t="shared" si="337"/>
        <v>#DIV/0!</v>
      </c>
      <c r="Z1646" s="124"/>
      <c r="AA1646" s="284">
        <v>1</v>
      </c>
    </row>
    <row r="1647" spans="9:27">
      <c r="I1647" s="57" t="str">
        <f t="shared" si="338"/>
        <v>Adoptions TogetherCPP-FVSep-14</v>
      </c>
      <c r="J1647" s="76" t="str">
        <f t="shared" si="333"/>
        <v>Adoptions TogetherCPP-FV41883</v>
      </c>
      <c r="K1647" s="57" t="s">
        <v>317</v>
      </c>
      <c r="L1647" s="73">
        <v>41883</v>
      </c>
      <c r="M1647" s="124">
        <v>2</v>
      </c>
      <c r="N1647" s="124">
        <v>3</v>
      </c>
      <c r="O1647" s="68">
        <f t="shared" si="334"/>
        <v>0.66666666666666663</v>
      </c>
      <c r="P1647" s="124">
        <v>3</v>
      </c>
      <c r="Q1647" s="124">
        <v>10</v>
      </c>
      <c r="R1647" s="68">
        <f t="shared" si="335"/>
        <v>0.3</v>
      </c>
      <c r="S1647" s="124">
        <v>15</v>
      </c>
      <c r="T1647" s="68">
        <f t="shared" si="336"/>
        <v>0.66666666666666663</v>
      </c>
      <c r="U1647" s="124">
        <v>3</v>
      </c>
      <c r="V1647" s="284"/>
      <c r="W1647" s="124">
        <v>0</v>
      </c>
      <c r="X1647" s="124">
        <v>0</v>
      </c>
      <c r="Y1647" s="68" t="e">
        <f t="shared" si="337"/>
        <v>#DIV/0!</v>
      </c>
      <c r="Z1647" s="124"/>
      <c r="AA1647" s="284">
        <v>1</v>
      </c>
    </row>
    <row r="1648" spans="9:27">
      <c r="I1648" s="57" t="str">
        <f t="shared" si="338"/>
        <v>All A-CRA ProvidersA-CRASep-14</v>
      </c>
      <c r="J1648" s="76" t="str">
        <f t="shared" si="333"/>
        <v>All A-CRA ProvidersA-CRA41883</v>
      </c>
      <c r="K1648" s="57" t="s">
        <v>379</v>
      </c>
      <c r="L1648" s="73">
        <v>41883</v>
      </c>
      <c r="M1648" s="258">
        <v>10</v>
      </c>
      <c r="N1648" s="258">
        <v>14</v>
      </c>
      <c r="O1648" s="68">
        <f t="shared" si="334"/>
        <v>0.7142857142857143</v>
      </c>
      <c r="P1648" s="258">
        <v>37</v>
      </c>
      <c r="Q1648" s="258">
        <v>68</v>
      </c>
      <c r="R1648" s="68">
        <f t="shared" si="335"/>
        <v>0.54411764705882348</v>
      </c>
      <c r="S1648" s="258">
        <v>96</v>
      </c>
      <c r="T1648" s="68">
        <f t="shared" si="336"/>
        <v>0.70833333333333337</v>
      </c>
      <c r="U1648" s="258">
        <v>16</v>
      </c>
      <c r="V1648" s="284"/>
      <c r="W1648" s="258">
        <v>0</v>
      </c>
      <c r="X1648" s="258">
        <v>0</v>
      </c>
      <c r="Y1648" s="68" t="e">
        <f t="shared" si="337"/>
        <v>#DIV/0!</v>
      </c>
      <c r="Z1648" s="258">
        <v>21</v>
      </c>
      <c r="AA1648" s="284">
        <v>0</v>
      </c>
    </row>
    <row r="1649" spans="9:27">
      <c r="I1649" s="57" t="str">
        <f t="shared" si="338"/>
        <v>All CPP-FV ProvidersCPP-FVSep-14</v>
      </c>
      <c r="J1649" s="57" t="str">
        <f t="shared" si="333"/>
        <v>All CPP-FV ProvidersCPP-FV41883</v>
      </c>
      <c r="K1649" s="57" t="s">
        <v>373</v>
      </c>
      <c r="L1649" s="73">
        <v>41883</v>
      </c>
      <c r="M1649" s="258">
        <v>8</v>
      </c>
      <c r="N1649" s="258">
        <v>9</v>
      </c>
      <c r="O1649" s="68">
        <f t="shared" si="334"/>
        <v>0.88888888888888884</v>
      </c>
      <c r="P1649" s="258">
        <v>7</v>
      </c>
      <c r="Q1649" s="258">
        <v>42</v>
      </c>
      <c r="R1649" s="68">
        <f t="shared" si="335"/>
        <v>0.16666666666666666</v>
      </c>
      <c r="S1649" s="258">
        <v>42</v>
      </c>
      <c r="T1649" s="68">
        <f t="shared" si="336"/>
        <v>1</v>
      </c>
      <c r="U1649" s="258">
        <v>3</v>
      </c>
      <c r="V1649" s="284"/>
      <c r="W1649" s="258">
        <v>0</v>
      </c>
      <c r="X1649" s="258">
        <v>0</v>
      </c>
      <c r="Y1649" s="68" t="e">
        <f t="shared" si="337"/>
        <v>#DIV/0!</v>
      </c>
      <c r="Z1649" s="258">
        <v>4</v>
      </c>
      <c r="AA1649" s="284">
        <v>1</v>
      </c>
    </row>
    <row r="1650" spans="9:27">
      <c r="I1650" s="57" t="str">
        <f t="shared" si="338"/>
        <v>All FFT ProvidersFFTSep-14</v>
      </c>
      <c r="J1650" s="76" t="str">
        <f t="shared" si="333"/>
        <v>All FFT ProvidersFFT41883</v>
      </c>
      <c r="K1650" s="57" t="s">
        <v>372</v>
      </c>
      <c r="L1650" s="73">
        <v>41883</v>
      </c>
      <c r="M1650" s="258">
        <v>16</v>
      </c>
      <c r="N1650" s="258">
        <v>16</v>
      </c>
      <c r="O1650" s="68">
        <f t="shared" si="334"/>
        <v>1</v>
      </c>
      <c r="P1650" s="258">
        <v>87</v>
      </c>
      <c r="Q1650" s="258">
        <v>137</v>
      </c>
      <c r="R1650" s="68">
        <f t="shared" si="335"/>
        <v>0.63503649635036497</v>
      </c>
      <c r="S1650" s="258">
        <v>137</v>
      </c>
      <c r="T1650" s="68">
        <f t="shared" si="336"/>
        <v>1</v>
      </c>
      <c r="U1650" s="258">
        <v>65</v>
      </c>
      <c r="V1650" s="284">
        <v>1.1749999999999998</v>
      </c>
      <c r="W1650" s="258">
        <v>27</v>
      </c>
      <c r="X1650" s="258">
        <v>35</v>
      </c>
      <c r="Y1650" s="68">
        <f t="shared" si="337"/>
        <v>0.77142857142857146</v>
      </c>
      <c r="Z1650" s="258">
        <v>22</v>
      </c>
      <c r="AA1650" s="284">
        <v>1.1749999999999998</v>
      </c>
    </row>
    <row r="1651" spans="9:27">
      <c r="I1651" s="57" t="str">
        <f t="shared" si="338"/>
        <v>All MST ProvidersMSTSep-14</v>
      </c>
      <c r="J1651" s="76" t="str">
        <f t="shared" si="333"/>
        <v>All MST ProvidersMST41883</v>
      </c>
      <c r="K1651" s="57" t="s">
        <v>374</v>
      </c>
      <c r="L1651" s="73">
        <v>41883</v>
      </c>
      <c r="M1651" s="258">
        <v>10</v>
      </c>
      <c r="N1651" s="258">
        <v>12</v>
      </c>
      <c r="O1651" s="68">
        <f t="shared" si="334"/>
        <v>0.83333333333333337</v>
      </c>
      <c r="P1651" s="258">
        <v>31</v>
      </c>
      <c r="Q1651" s="258">
        <v>32</v>
      </c>
      <c r="R1651" s="68">
        <f t="shared" si="335"/>
        <v>0.96875</v>
      </c>
      <c r="S1651" s="258">
        <v>40</v>
      </c>
      <c r="T1651" s="68">
        <f t="shared" si="336"/>
        <v>0.8</v>
      </c>
      <c r="U1651" s="258">
        <v>22</v>
      </c>
      <c r="V1651" s="284">
        <v>0.84860000000000002</v>
      </c>
      <c r="W1651" s="258">
        <v>5</v>
      </c>
      <c r="X1651" s="258">
        <v>5</v>
      </c>
      <c r="Y1651" s="68">
        <f t="shared" si="337"/>
        <v>1</v>
      </c>
      <c r="Z1651" s="258">
        <v>9</v>
      </c>
      <c r="AA1651" s="284">
        <v>0.84860000000000002</v>
      </c>
    </row>
    <row r="1652" spans="9:27">
      <c r="I1652" s="57" t="str">
        <f t="shared" si="338"/>
        <v>All MST-PSB ProvidersMST-PSBSep-14</v>
      </c>
      <c r="J1652" s="76" t="str">
        <f t="shared" si="333"/>
        <v>All MST-PSB ProvidersMST-PSB41883</v>
      </c>
      <c r="K1652" s="57" t="s">
        <v>375</v>
      </c>
      <c r="L1652" s="73">
        <v>41883</v>
      </c>
      <c r="M1652" s="258">
        <v>4</v>
      </c>
      <c r="N1652" s="258">
        <v>4</v>
      </c>
      <c r="O1652" s="68">
        <f t="shared" si="334"/>
        <v>1</v>
      </c>
      <c r="P1652" s="258">
        <v>6</v>
      </c>
      <c r="Q1652" s="258">
        <v>8</v>
      </c>
      <c r="R1652" s="68">
        <f t="shared" si="335"/>
        <v>0.75</v>
      </c>
      <c r="S1652" s="258">
        <v>8</v>
      </c>
      <c r="T1652" s="68">
        <f t="shared" si="336"/>
        <v>1</v>
      </c>
      <c r="U1652" s="258">
        <v>6</v>
      </c>
      <c r="V1652" s="284">
        <v>0.61399999999999999</v>
      </c>
      <c r="W1652" s="258">
        <v>0</v>
      </c>
      <c r="X1652" s="258">
        <v>0</v>
      </c>
      <c r="Y1652" s="68" t="e">
        <f t="shared" si="337"/>
        <v>#DIV/0!</v>
      </c>
      <c r="Z1652" s="258">
        <v>0</v>
      </c>
      <c r="AA1652" s="284">
        <v>0.61399999999999999</v>
      </c>
    </row>
    <row r="1653" spans="9:27">
      <c r="I1653" s="57" t="str">
        <f t="shared" si="338"/>
        <v>All PCIT ProvidersPCITSep-14</v>
      </c>
      <c r="J1653" s="76" t="str">
        <f t="shared" si="333"/>
        <v>All PCIT ProvidersPCIT41883</v>
      </c>
      <c r="K1653" s="57" t="s">
        <v>376</v>
      </c>
      <c r="L1653" s="73">
        <v>41883</v>
      </c>
      <c r="M1653" s="258">
        <v>6</v>
      </c>
      <c r="N1653" s="258">
        <v>7</v>
      </c>
      <c r="O1653" s="68">
        <f t="shared" si="334"/>
        <v>0.8571428571428571</v>
      </c>
      <c r="P1653" s="258">
        <v>19</v>
      </c>
      <c r="Q1653" s="258">
        <v>35</v>
      </c>
      <c r="R1653" s="68">
        <f t="shared" si="335"/>
        <v>0.54285714285714282</v>
      </c>
      <c r="S1653" s="258">
        <v>35</v>
      </c>
      <c r="T1653" s="68">
        <f t="shared" si="336"/>
        <v>1</v>
      </c>
      <c r="U1653" s="258">
        <v>15</v>
      </c>
      <c r="V1653" s="284"/>
      <c r="W1653" s="258">
        <v>4</v>
      </c>
      <c r="X1653" s="258">
        <v>7</v>
      </c>
      <c r="Y1653" s="68">
        <f t="shared" si="337"/>
        <v>0.5714285714285714</v>
      </c>
      <c r="Z1653" s="258">
        <v>4</v>
      </c>
      <c r="AA1653" s="284">
        <v>0</v>
      </c>
    </row>
    <row r="1654" spans="9:27">
      <c r="I1654" s="57" t="str">
        <f t="shared" si="338"/>
        <v>All TF-CBT ProvidersTF-CBTSep-14</v>
      </c>
      <c r="J1654" s="76" t="str">
        <f t="shared" si="333"/>
        <v>All TF-CBT ProvidersTF-CBT41883</v>
      </c>
      <c r="K1654" s="57" t="s">
        <v>377</v>
      </c>
      <c r="L1654" s="73">
        <v>41883</v>
      </c>
      <c r="M1654" s="258">
        <v>19</v>
      </c>
      <c r="N1654" s="258">
        <v>20</v>
      </c>
      <c r="O1654" s="68">
        <f t="shared" si="334"/>
        <v>0.95</v>
      </c>
      <c r="P1654" s="258">
        <v>49</v>
      </c>
      <c r="Q1654" s="258">
        <v>85</v>
      </c>
      <c r="R1654" s="68">
        <f t="shared" si="335"/>
        <v>0.57647058823529407</v>
      </c>
      <c r="S1654" s="258">
        <v>90</v>
      </c>
      <c r="T1654" s="68">
        <f t="shared" si="336"/>
        <v>0.94444444444444442</v>
      </c>
      <c r="U1654" s="258">
        <v>48</v>
      </c>
      <c r="V1654" s="284"/>
      <c r="W1654" s="258">
        <v>0</v>
      </c>
      <c r="X1654" s="258">
        <v>1</v>
      </c>
      <c r="Y1654" s="68">
        <f t="shared" si="337"/>
        <v>0</v>
      </c>
      <c r="Z1654" s="258">
        <v>1</v>
      </c>
      <c r="AA1654" s="284">
        <v>0.7492063492063491</v>
      </c>
    </row>
    <row r="1655" spans="9:27">
      <c r="I1655" s="57" t="str">
        <f t="shared" si="338"/>
        <v>All TIP ProvidersTIPSep-14</v>
      </c>
      <c r="J1655" s="76" t="str">
        <f t="shared" si="333"/>
        <v>All TIP ProvidersTIP41883</v>
      </c>
      <c r="K1655" s="57" t="s">
        <v>378</v>
      </c>
      <c r="L1655" s="73">
        <v>41883</v>
      </c>
      <c r="M1655" s="258">
        <v>30</v>
      </c>
      <c r="N1655" s="258">
        <v>31</v>
      </c>
      <c r="O1655" s="68">
        <f t="shared" si="334"/>
        <v>0.967741935483871</v>
      </c>
      <c r="P1655" s="258">
        <v>239</v>
      </c>
      <c r="Q1655" s="258">
        <v>305</v>
      </c>
      <c r="R1655" s="68">
        <f t="shared" si="335"/>
        <v>0.78360655737704921</v>
      </c>
      <c r="S1655" s="258">
        <v>305</v>
      </c>
      <c r="T1655" s="68">
        <f t="shared" si="336"/>
        <v>1</v>
      </c>
      <c r="U1655" s="258">
        <v>231</v>
      </c>
      <c r="V1655" s="284"/>
      <c r="W1655" s="258">
        <v>4</v>
      </c>
      <c r="X1655" s="258">
        <v>13</v>
      </c>
      <c r="Y1655" s="68">
        <f t="shared" si="337"/>
        <v>0.30769230769230771</v>
      </c>
      <c r="Z1655" s="258">
        <v>8</v>
      </c>
      <c r="AA1655" s="284">
        <v>0</v>
      </c>
    </row>
    <row r="1656" spans="9:27">
      <c r="I1656" s="57" t="str">
        <f t="shared" si="338"/>
        <v>AllAllSep-14</v>
      </c>
      <c r="J1656" s="76" t="str">
        <f t="shared" si="333"/>
        <v>AllAll41883</v>
      </c>
      <c r="K1656" s="57" t="s">
        <v>367</v>
      </c>
      <c r="L1656" s="73">
        <v>41883</v>
      </c>
      <c r="M1656" s="124">
        <v>113</v>
      </c>
      <c r="N1656" s="124">
        <v>127</v>
      </c>
      <c r="O1656" s="68">
        <f t="shared" si="334"/>
        <v>0.88976377952755903</v>
      </c>
      <c r="P1656" s="124">
        <v>512</v>
      </c>
      <c r="Q1656" s="124">
        <v>780</v>
      </c>
      <c r="R1656" s="68">
        <f t="shared" si="335"/>
        <v>0.65641025641025641</v>
      </c>
      <c r="S1656" s="124">
        <v>849</v>
      </c>
      <c r="T1656" s="68">
        <f t="shared" si="336"/>
        <v>0.91872791519434627</v>
      </c>
      <c r="U1656" s="124">
        <v>426</v>
      </c>
      <c r="V1656" s="284"/>
      <c r="W1656" s="124">
        <v>40</v>
      </c>
      <c r="X1656" s="124">
        <v>61</v>
      </c>
      <c r="Y1656" s="68">
        <f t="shared" si="337"/>
        <v>0.65573770491803274</v>
      </c>
      <c r="Z1656" s="124">
        <v>86</v>
      </c>
      <c r="AA1656" s="284">
        <v>0.87736126984126983</v>
      </c>
    </row>
    <row r="1657" spans="9:27">
      <c r="I1657" s="57" t="str">
        <f t="shared" si="338"/>
        <v>Community ConnectionsAllSep-14</v>
      </c>
      <c r="J1657" s="204" t="str">
        <f t="shared" si="333"/>
        <v>Community ConnectionsAll41883</v>
      </c>
      <c r="K1657" s="57" t="s">
        <v>319</v>
      </c>
      <c r="L1657" s="73">
        <v>41883</v>
      </c>
      <c r="M1657" s="124">
        <v>11</v>
      </c>
      <c r="N1657" s="124">
        <v>11</v>
      </c>
      <c r="O1657" s="68">
        <f t="shared" si="334"/>
        <v>1</v>
      </c>
      <c r="P1657" s="124">
        <v>85</v>
      </c>
      <c r="Q1657" s="124">
        <v>80</v>
      </c>
      <c r="R1657" s="68">
        <f t="shared" si="335"/>
        <v>1.0625</v>
      </c>
      <c r="S1657" s="124">
        <v>80</v>
      </c>
      <c r="T1657" s="68">
        <f t="shared" si="336"/>
        <v>1</v>
      </c>
      <c r="U1657" s="124">
        <v>83</v>
      </c>
      <c r="V1657" s="284"/>
      <c r="W1657" s="124">
        <v>0</v>
      </c>
      <c r="X1657" s="124">
        <v>2</v>
      </c>
      <c r="Y1657" s="68">
        <f t="shared" si="337"/>
        <v>0</v>
      </c>
      <c r="Z1657" s="124">
        <v>2</v>
      </c>
      <c r="AA1657" s="284">
        <v>0.43</v>
      </c>
    </row>
    <row r="1658" spans="9:27">
      <c r="I1658" s="57" t="str">
        <f t="shared" si="338"/>
        <v>Community ConnectionsFFTSep-14</v>
      </c>
      <c r="J1658" s="204" t="str">
        <f t="shared" si="333"/>
        <v>Community ConnectionsFFT41883</v>
      </c>
      <c r="K1658" s="57" t="s">
        <v>321</v>
      </c>
      <c r="L1658" s="73">
        <v>41883</v>
      </c>
      <c r="M1658" s="124">
        <v>0</v>
      </c>
      <c r="N1658" s="124">
        <v>0</v>
      </c>
      <c r="O1658" s="68" t="e">
        <f t="shared" si="334"/>
        <v>#DIV/0!</v>
      </c>
      <c r="P1658" s="261">
        <v>0</v>
      </c>
      <c r="Q1658" s="124">
        <v>0</v>
      </c>
      <c r="R1658" s="68" t="e">
        <f t="shared" si="335"/>
        <v>#DIV/0!</v>
      </c>
      <c r="S1658" s="124">
        <v>0</v>
      </c>
      <c r="T1658" s="68" t="e">
        <f t="shared" si="336"/>
        <v>#DIV/0!</v>
      </c>
      <c r="U1658" s="124">
        <v>0</v>
      </c>
      <c r="V1658" s="284"/>
      <c r="W1658" s="124">
        <v>0</v>
      </c>
      <c r="X1658" s="124">
        <v>0</v>
      </c>
      <c r="Y1658" s="68" t="e">
        <f t="shared" si="337"/>
        <v>#DIV/0!</v>
      </c>
      <c r="Z1658" s="124">
        <v>0</v>
      </c>
      <c r="AA1658" s="284"/>
    </row>
    <row r="1659" spans="9:27">
      <c r="I1659" s="57" t="str">
        <f t="shared" si="338"/>
        <v>Community ConnectionsTF-CBTSep-14</v>
      </c>
      <c r="J1659" s="204" t="str">
        <f t="shared" si="333"/>
        <v>Community ConnectionsTF-CBT41883</v>
      </c>
      <c r="K1659" s="57" t="s">
        <v>320</v>
      </c>
      <c r="L1659" s="73">
        <v>41883</v>
      </c>
      <c r="M1659" s="124">
        <v>4</v>
      </c>
      <c r="N1659" s="124">
        <v>4</v>
      </c>
      <c r="O1659" s="68">
        <f t="shared" si="334"/>
        <v>1</v>
      </c>
      <c r="P1659" s="261">
        <v>7</v>
      </c>
      <c r="Q1659" s="124">
        <v>10</v>
      </c>
      <c r="R1659" s="68">
        <f t="shared" si="335"/>
        <v>0.7</v>
      </c>
      <c r="S1659" s="124">
        <v>10</v>
      </c>
      <c r="T1659" s="68">
        <f t="shared" si="336"/>
        <v>1</v>
      </c>
      <c r="U1659" s="124">
        <v>7</v>
      </c>
      <c r="V1659" s="284"/>
      <c r="W1659" s="124">
        <v>0</v>
      </c>
      <c r="X1659" s="124">
        <v>0</v>
      </c>
      <c r="Y1659" s="68">
        <v>0</v>
      </c>
      <c r="Z1659" s="124">
        <v>0</v>
      </c>
      <c r="AA1659" s="284">
        <v>0.42857142857142855</v>
      </c>
    </row>
    <row r="1660" spans="9:27">
      <c r="I1660" s="57" t="str">
        <f t="shared" si="338"/>
        <v>Community ConnectionsTIPSep-14</v>
      </c>
      <c r="J1660" s="204" t="str">
        <f t="shared" si="333"/>
        <v>Community ConnectionsTIP41883</v>
      </c>
      <c r="K1660" s="57" t="s">
        <v>322</v>
      </c>
      <c r="L1660" s="73">
        <v>41883</v>
      </c>
      <c r="M1660" s="124">
        <v>7</v>
      </c>
      <c r="N1660" s="124">
        <v>7</v>
      </c>
      <c r="O1660" s="68">
        <f t="shared" si="334"/>
        <v>1</v>
      </c>
      <c r="P1660" s="124">
        <v>78</v>
      </c>
      <c r="Q1660" s="124">
        <v>70</v>
      </c>
      <c r="R1660" s="68">
        <f t="shared" si="335"/>
        <v>1.1142857142857143</v>
      </c>
      <c r="S1660" s="124">
        <v>70</v>
      </c>
      <c r="T1660" s="68">
        <f t="shared" si="336"/>
        <v>1</v>
      </c>
      <c r="U1660" s="124">
        <v>76</v>
      </c>
      <c r="V1660" s="284"/>
      <c r="W1660" s="124">
        <v>0</v>
      </c>
      <c r="X1660" s="124">
        <v>2</v>
      </c>
      <c r="Y1660" s="68">
        <f t="shared" ref="Y1660:Y1665" si="339">W1660/X1660</f>
        <v>0</v>
      </c>
      <c r="Z1660" s="124">
        <v>2</v>
      </c>
      <c r="AA1660" s="284"/>
    </row>
    <row r="1661" spans="9:27">
      <c r="I1661" s="57" t="str">
        <f t="shared" si="338"/>
        <v>Federal CityA-CRASep-14</v>
      </c>
      <c r="J1661" s="76" t="str">
        <f t="shared" si="333"/>
        <v>Federal CityA-CRA41883</v>
      </c>
      <c r="K1661" s="57" t="s">
        <v>360</v>
      </c>
      <c r="L1661" s="73">
        <v>41883</v>
      </c>
      <c r="M1661" s="124">
        <v>4</v>
      </c>
      <c r="N1661" s="124">
        <v>4</v>
      </c>
      <c r="O1661" s="68">
        <f t="shared" si="334"/>
        <v>1</v>
      </c>
      <c r="P1661" s="124">
        <v>15</v>
      </c>
      <c r="Q1661" s="124">
        <v>28</v>
      </c>
      <c r="R1661" s="68">
        <f t="shared" si="335"/>
        <v>0.5357142857142857</v>
      </c>
      <c r="S1661" s="124">
        <v>28</v>
      </c>
      <c r="T1661" s="68">
        <f t="shared" si="336"/>
        <v>1</v>
      </c>
      <c r="U1661" s="124">
        <v>0</v>
      </c>
      <c r="V1661" s="284"/>
      <c r="W1661" s="124">
        <v>0</v>
      </c>
      <c r="X1661" s="124">
        <v>0</v>
      </c>
      <c r="Y1661" s="68" t="e">
        <f t="shared" si="339"/>
        <v>#DIV/0!</v>
      </c>
      <c r="Z1661" s="124">
        <v>15</v>
      </c>
      <c r="AA1661" s="284"/>
    </row>
    <row r="1662" spans="9:27">
      <c r="I1662" s="57" t="str">
        <f t="shared" si="338"/>
        <v>Federal CityAllSep-14</v>
      </c>
      <c r="J1662" s="76" t="str">
        <f t="shared" si="333"/>
        <v>Federal CityAll41883</v>
      </c>
      <c r="K1662" s="57" t="s">
        <v>359</v>
      </c>
      <c r="L1662" s="73">
        <v>41883</v>
      </c>
      <c r="M1662" s="124">
        <v>4</v>
      </c>
      <c r="N1662" s="124">
        <v>4</v>
      </c>
      <c r="O1662" s="68">
        <f t="shared" si="334"/>
        <v>1</v>
      </c>
      <c r="P1662" s="124">
        <v>15</v>
      </c>
      <c r="Q1662" s="124">
        <v>28</v>
      </c>
      <c r="R1662" s="68">
        <f t="shared" si="335"/>
        <v>0.5357142857142857</v>
      </c>
      <c r="S1662" s="124">
        <v>28</v>
      </c>
      <c r="T1662" s="68">
        <f t="shared" si="336"/>
        <v>1</v>
      </c>
      <c r="U1662" s="124">
        <v>0</v>
      </c>
      <c r="V1662" s="284"/>
      <c r="W1662" s="124">
        <v>0</v>
      </c>
      <c r="X1662" s="124">
        <v>0</v>
      </c>
      <c r="Y1662" s="68" t="e">
        <f t="shared" si="339"/>
        <v>#DIV/0!</v>
      </c>
      <c r="Z1662" s="124">
        <v>15</v>
      </c>
      <c r="AA1662" s="284"/>
    </row>
    <row r="1663" spans="9:27">
      <c r="I1663" s="57" t="str">
        <f t="shared" si="338"/>
        <v>First Home CareAllSep-14</v>
      </c>
      <c r="J1663" s="76" t="str">
        <f t="shared" si="333"/>
        <v>First Home CareAll41883</v>
      </c>
      <c r="K1663" s="57" t="s">
        <v>323</v>
      </c>
      <c r="L1663" s="73">
        <v>41883</v>
      </c>
      <c r="M1663" s="124">
        <v>13</v>
      </c>
      <c r="N1663" s="124">
        <v>14</v>
      </c>
      <c r="O1663" s="68">
        <f t="shared" si="334"/>
        <v>0.9285714285714286</v>
      </c>
      <c r="P1663" s="124">
        <v>66</v>
      </c>
      <c r="Q1663" s="124">
        <v>105</v>
      </c>
      <c r="R1663" s="68">
        <f t="shared" si="335"/>
        <v>0.62857142857142856</v>
      </c>
      <c r="S1663" s="124">
        <v>110</v>
      </c>
      <c r="T1663" s="68">
        <f t="shared" si="336"/>
        <v>0.95454545454545459</v>
      </c>
      <c r="U1663" s="124">
        <v>60</v>
      </c>
      <c r="V1663" s="284"/>
      <c r="W1663" s="124">
        <v>12</v>
      </c>
      <c r="X1663" s="124">
        <v>17</v>
      </c>
      <c r="Y1663" s="68">
        <f t="shared" si="339"/>
        <v>0.70588235294117652</v>
      </c>
      <c r="Z1663" s="124">
        <v>6</v>
      </c>
      <c r="AA1663" s="284">
        <v>0.86324786324786318</v>
      </c>
    </row>
    <row r="1664" spans="9:27">
      <c r="I1664" s="57" t="str">
        <f t="shared" si="338"/>
        <v>First Home CareFFTSep-14</v>
      </c>
      <c r="J1664" s="76" t="str">
        <f t="shared" si="333"/>
        <v>First Home CareFFT41883</v>
      </c>
      <c r="K1664" s="57" t="s">
        <v>325</v>
      </c>
      <c r="L1664" s="73">
        <v>41883</v>
      </c>
      <c r="M1664" s="124">
        <v>5</v>
      </c>
      <c r="N1664" s="124">
        <v>5</v>
      </c>
      <c r="O1664" s="68">
        <f t="shared" si="334"/>
        <v>1</v>
      </c>
      <c r="P1664" s="261">
        <v>25</v>
      </c>
      <c r="Q1664" s="124">
        <v>45</v>
      </c>
      <c r="R1664" s="68">
        <f t="shared" si="335"/>
        <v>0.55555555555555558</v>
      </c>
      <c r="S1664" s="124">
        <v>45</v>
      </c>
      <c r="T1664" s="68">
        <f t="shared" si="336"/>
        <v>1</v>
      </c>
      <c r="U1664" s="124">
        <v>20</v>
      </c>
      <c r="V1664" s="284">
        <v>1.1499999999999999</v>
      </c>
      <c r="W1664" s="124">
        <v>11</v>
      </c>
      <c r="X1664" s="124">
        <v>12</v>
      </c>
      <c r="Y1664" s="68">
        <f t="shared" si="339"/>
        <v>0.91666666666666663</v>
      </c>
      <c r="Z1664" s="124">
        <v>5</v>
      </c>
      <c r="AA1664" s="284">
        <v>1.1499999999999999</v>
      </c>
    </row>
    <row r="1665" spans="9:27">
      <c r="I1665" s="57" t="str">
        <f t="shared" si="338"/>
        <v>First Home CareTF-CBTSep-14</v>
      </c>
      <c r="J1665" s="76" t="str">
        <f t="shared" si="333"/>
        <v>First Home CareTF-CBT41883</v>
      </c>
      <c r="K1665" s="57" t="s">
        <v>324</v>
      </c>
      <c r="L1665" s="73">
        <v>41883</v>
      </c>
      <c r="M1665" s="124">
        <v>4</v>
      </c>
      <c r="N1665" s="124">
        <v>5</v>
      </c>
      <c r="O1665" s="68">
        <f t="shared" si="334"/>
        <v>0.8</v>
      </c>
      <c r="P1665" s="124">
        <v>9</v>
      </c>
      <c r="Q1665" s="124">
        <v>20</v>
      </c>
      <c r="R1665" s="68">
        <f t="shared" si="335"/>
        <v>0.45</v>
      </c>
      <c r="S1665" s="124">
        <v>25</v>
      </c>
      <c r="T1665" s="68">
        <f t="shared" si="336"/>
        <v>0.8</v>
      </c>
      <c r="U1665" s="124">
        <v>8</v>
      </c>
      <c r="V1665" s="284"/>
      <c r="W1665" s="124">
        <v>0</v>
      </c>
      <c r="X1665" s="124">
        <v>0</v>
      </c>
      <c r="Y1665" s="68" t="e">
        <f t="shared" si="339"/>
        <v>#DIV/0!</v>
      </c>
      <c r="Z1665" s="124">
        <v>1</v>
      </c>
      <c r="AA1665" s="284">
        <v>0.88888888888888884</v>
      </c>
    </row>
    <row r="1666" spans="9:27">
      <c r="I1666" s="57" t="str">
        <f t="shared" si="338"/>
        <v>First Home CareTIPSep-14</v>
      </c>
      <c r="J1666" s="76" t="str">
        <f t="shared" si="333"/>
        <v>First Home CareTIP41883</v>
      </c>
      <c r="K1666" s="57" t="s">
        <v>330</v>
      </c>
      <c r="L1666" s="73">
        <v>41883</v>
      </c>
      <c r="M1666" s="124">
        <v>4</v>
      </c>
      <c r="N1666" s="124">
        <v>4</v>
      </c>
      <c r="O1666" s="68">
        <f t="shared" si="334"/>
        <v>1</v>
      </c>
      <c r="P1666" s="124">
        <v>32</v>
      </c>
      <c r="Q1666" s="124">
        <v>40</v>
      </c>
      <c r="R1666" s="68">
        <f t="shared" si="335"/>
        <v>0.8</v>
      </c>
      <c r="S1666" s="124">
        <v>40</v>
      </c>
      <c r="T1666" s="68">
        <f t="shared" si="336"/>
        <v>1</v>
      </c>
      <c r="U1666" s="124">
        <v>32</v>
      </c>
      <c r="V1666" s="284"/>
      <c r="W1666" s="124">
        <v>1</v>
      </c>
      <c r="X1666" s="124">
        <v>5</v>
      </c>
      <c r="Y1666" s="68"/>
      <c r="Z1666" s="124">
        <v>0</v>
      </c>
      <c r="AA1666" s="284"/>
    </row>
    <row r="1667" spans="9:27">
      <c r="I1667" s="57" t="str">
        <f t="shared" si="338"/>
        <v>FPSAllSep-14</v>
      </c>
      <c r="J1667" s="76" t="str">
        <f t="shared" si="333"/>
        <v>FPSAll41883</v>
      </c>
      <c r="K1667" s="57" t="s">
        <v>355</v>
      </c>
      <c r="L1667" s="73">
        <v>41883</v>
      </c>
      <c r="M1667" s="124">
        <v>3</v>
      </c>
      <c r="N1667" s="124">
        <v>3</v>
      </c>
      <c r="O1667" s="68">
        <f t="shared" si="334"/>
        <v>1</v>
      </c>
      <c r="P1667" s="124">
        <v>20</v>
      </c>
      <c r="Q1667" s="124">
        <v>30</v>
      </c>
      <c r="R1667" s="68">
        <f t="shared" si="335"/>
        <v>0.66666666666666663</v>
      </c>
      <c r="S1667" s="124">
        <v>30</v>
      </c>
      <c r="T1667" s="68">
        <f t="shared" si="336"/>
        <v>1</v>
      </c>
      <c r="U1667" s="124">
        <v>20</v>
      </c>
      <c r="V1667" s="284"/>
      <c r="W1667" s="124">
        <v>0</v>
      </c>
      <c r="X1667" s="124">
        <v>0</v>
      </c>
      <c r="Y1667" s="68" t="e">
        <f t="shared" ref="Y1667:Y1692" si="340">W1667/X1667</f>
        <v>#DIV/0!</v>
      </c>
      <c r="Z1667" s="124">
        <v>0</v>
      </c>
      <c r="AA1667" s="284"/>
    </row>
    <row r="1668" spans="9:27">
      <c r="I1668" s="57" t="str">
        <f t="shared" si="338"/>
        <v>FPSTIPSep-14</v>
      </c>
      <c r="J1668" s="76" t="str">
        <f t="shared" si="333"/>
        <v>FPSTIP41883</v>
      </c>
      <c r="K1668" s="57" t="s">
        <v>356</v>
      </c>
      <c r="L1668" s="73">
        <v>41883</v>
      </c>
      <c r="M1668" s="124">
        <v>3</v>
      </c>
      <c r="N1668" s="124">
        <v>3</v>
      </c>
      <c r="O1668" s="68">
        <f t="shared" si="334"/>
        <v>1</v>
      </c>
      <c r="P1668" s="124">
        <v>20</v>
      </c>
      <c r="Q1668" s="124">
        <v>30</v>
      </c>
      <c r="R1668" s="68">
        <f t="shared" si="335"/>
        <v>0.66666666666666663</v>
      </c>
      <c r="S1668" s="124">
        <v>30</v>
      </c>
      <c r="T1668" s="68">
        <f t="shared" si="336"/>
        <v>1</v>
      </c>
      <c r="U1668" s="124">
        <v>20</v>
      </c>
      <c r="V1668" s="284"/>
      <c r="W1668" s="124">
        <v>0</v>
      </c>
      <c r="X1668" s="124">
        <v>0</v>
      </c>
      <c r="Y1668" s="68" t="e">
        <f t="shared" si="340"/>
        <v>#DIV/0!</v>
      </c>
      <c r="Z1668" s="124">
        <v>0</v>
      </c>
      <c r="AA1668" s="284"/>
    </row>
    <row r="1669" spans="9:27">
      <c r="I1669" s="57" t="str">
        <f t="shared" si="338"/>
        <v>HillcrestA-CRASep-14</v>
      </c>
      <c r="J1669" s="76" t="str">
        <f t="shared" si="333"/>
        <v>HillcrestA-CRA41883</v>
      </c>
      <c r="K1669" s="57" t="s">
        <v>336</v>
      </c>
      <c r="L1669" s="73">
        <v>41883</v>
      </c>
      <c r="M1669" s="124">
        <v>2</v>
      </c>
      <c r="N1669" s="124">
        <v>3</v>
      </c>
      <c r="O1669" s="68">
        <f t="shared" si="334"/>
        <v>0.66666666666666663</v>
      </c>
      <c r="P1669" s="124">
        <v>17</v>
      </c>
      <c r="Q1669" s="124">
        <v>16</v>
      </c>
      <c r="R1669" s="68">
        <f t="shared" si="335"/>
        <v>1.0625</v>
      </c>
      <c r="S1669" s="124">
        <v>24</v>
      </c>
      <c r="T1669" s="68">
        <f t="shared" si="336"/>
        <v>0.66666666666666663</v>
      </c>
      <c r="U1669" s="124">
        <v>12</v>
      </c>
      <c r="V1669" s="284"/>
      <c r="W1669" s="124">
        <v>0</v>
      </c>
      <c r="X1669" s="124">
        <v>0</v>
      </c>
      <c r="Y1669" s="68" t="e">
        <f t="shared" si="340"/>
        <v>#DIV/0!</v>
      </c>
      <c r="Z1669" s="124">
        <v>5</v>
      </c>
      <c r="AA1669" s="284"/>
    </row>
    <row r="1670" spans="9:27">
      <c r="I1670" s="57" t="str">
        <f t="shared" si="338"/>
        <v>HillcrestAllSep-14</v>
      </c>
      <c r="J1670" s="76" t="str">
        <f t="shared" si="333"/>
        <v>HillcrestAll41883</v>
      </c>
      <c r="K1670" s="57" t="s">
        <v>331</v>
      </c>
      <c r="L1670" s="73">
        <v>41883</v>
      </c>
      <c r="M1670" s="124">
        <v>9</v>
      </c>
      <c r="N1670" s="124">
        <v>10</v>
      </c>
      <c r="O1670" s="68">
        <f t="shared" si="334"/>
        <v>0.9</v>
      </c>
      <c r="P1670" s="124">
        <v>43</v>
      </c>
      <c r="Q1670" s="124">
        <v>61</v>
      </c>
      <c r="R1670" s="68">
        <f t="shared" si="335"/>
        <v>0.70491803278688525</v>
      </c>
      <c r="S1670" s="124">
        <v>69</v>
      </c>
      <c r="T1670" s="68">
        <f t="shared" si="336"/>
        <v>0.88405797101449279</v>
      </c>
      <c r="U1670" s="124">
        <v>29</v>
      </c>
      <c r="V1670" s="284"/>
      <c r="W1670" s="124">
        <v>5</v>
      </c>
      <c r="X1670" s="124">
        <v>8</v>
      </c>
      <c r="Y1670" s="68">
        <f t="shared" si="340"/>
        <v>0.625</v>
      </c>
      <c r="Z1670" s="124">
        <v>14</v>
      </c>
      <c r="AA1670" s="284">
        <v>1.4285714285714286</v>
      </c>
    </row>
    <row r="1671" spans="9:27">
      <c r="I1671" s="57" t="str">
        <f t="shared" si="338"/>
        <v>HillcrestCPP-FVSep-14</v>
      </c>
      <c r="J1671" s="76" t="str">
        <f t="shared" si="333"/>
        <v>HillcrestCPP-FV41883</v>
      </c>
      <c r="K1671" s="57" t="s">
        <v>334</v>
      </c>
      <c r="L1671" s="73">
        <v>41883</v>
      </c>
      <c r="M1671" s="124"/>
      <c r="N1671" s="124"/>
      <c r="O1671" s="68" t="e">
        <f t="shared" ref="O1671:O1697" si="341">M1671/N1671</f>
        <v>#DIV/0!</v>
      </c>
      <c r="P1671" s="124"/>
      <c r="Q1671" s="124"/>
      <c r="R1671" s="68" t="e">
        <f t="shared" ref="R1671:R1697" si="342">P1671/Q1671</f>
        <v>#DIV/0!</v>
      </c>
      <c r="S1671" s="124"/>
      <c r="T1671" s="68" t="e">
        <f t="shared" ref="T1671:T1697" si="343">Q1671/S1671</f>
        <v>#DIV/0!</v>
      </c>
      <c r="U1671" s="124"/>
      <c r="V1671" s="284"/>
      <c r="W1671" s="124"/>
      <c r="X1671" s="124"/>
      <c r="Y1671" s="68" t="e">
        <f t="shared" si="340"/>
        <v>#DIV/0!</v>
      </c>
      <c r="Z1671" s="124"/>
      <c r="AA1671" s="284"/>
    </row>
    <row r="1672" spans="9:27">
      <c r="I1672" s="57" t="str">
        <f t="shared" si="338"/>
        <v>HillcrestFFTSep-14</v>
      </c>
      <c r="J1672" s="76" t="str">
        <f t="shared" si="333"/>
        <v>HillcrestFFT41883</v>
      </c>
      <c r="K1672" s="57" t="s">
        <v>335</v>
      </c>
      <c r="L1672" s="73">
        <v>41883</v>
      </c>
      <c r="M1672" s="124">
        <v>5</v>
      </c>
      <c r="N1672" s="124">
        <v>5</v>
      </c>
      <c r="O1672" s="68">
        <f t="shared" si="341"/>
        <v>1</v>
      </c>
      <c r="P1672" s="124">
        <v>21</v>
      </c>
      <c r="Q1672" s="124">
        <v>35</v>
      </c>
      <c r="R1672" s="68">
        <f t="shared" si="342"/>
        <v>0.6</v>
      </c>
      <c r="S1672" s="124">
        <v>35</v>
      </c>
      <c r="T1672" s="68">
        <f t="shared" si="343"/>
        <v>1</v>
      </c>
      <c r="U1672" s="124">
        <v>12</v>
      </c>
      <c r="V1672" s="284">
        <v>1.2</v>
      </c>
      <c r="W1672" s="124">
        <v>5</v>
      </c>
      <c r="X1672" s="124">
        <v>8</v>
      </c>
      <c r="Y1672" s="68">
        <f t="shared" si="340"/>
        <v>0.625</v>
      </c>
      <c r="Z1672" s="124">
        <v>9</v>
      </c>
      <c r="AA1672" s="284">
        <v>1.2</v>
      </c>
    </row>
    <row r="1673" spans="9:27">
      <c r="I1673" s="57" t="str">
        <f t="shared" si="338"/>
        <v>HillcrestTF-CBTSep-14</v>
      </c>
      <c r="J1673" s="76" t="str">
        <f t="shared" si="333"/>
        <v>HillcrestTF-CBT41883</v>
      </c>
      <c r="K1673" s="57" t="s">
        <v>332</v>
      </c>
      <c r="L1673" s="73">
        <v>41883</v>
      </c>
      <c r="M1673" s="124">
        <v>2</v>
      </c>
      <c r="N1673" s="124">
        <v>2</v>
      </c>
      <c r="O1673" s="68">
        <f t="shared" si="341"/>
        <v>1</v>
      </c>
      <c r="P1673" s="124">
        <v>5</v>
      </c>
      <c r="Q1673" s="124">
        <v>10</v>
      </c>
      <c r="R1673" s="68">
        <f t="shared" si="342"/>
        <v>0.5</v>
      </c>
      <c r="S1673" s="124">
        <v>10</v>
      </c>
      <c r="T1673" s="68">
        <f t="shared" si="343"/>
        <v>1</v>
      </c>
      <c r="U1673" s="124">
        <v>5</v>
      </c>
      <c r="V1673" s="284"/>
      <c r="W1673" s="124">
        <v>0</v>
      </c>
      <c r="X1673" s="124">
        <v>0</v>
      </c>
      <c r="Y1673" s="68" t="e">
        <f t="shared" si="340"/>
        <v>#DIV/0!</v>
      </c>
      <c r="Z1673" s="124">
        <v>0</v>
      </c>
      <c r="AA1673" s="284">
        <v>1</v>
      </c>
    </row>
    <row r="1674" spans="9:27">
      <c r="I1674" s="57" t="str">
        <f t="shared" si="338"/>
        <v>LAYCA-CRASep-14</v>
      </c>
      <c r="J1674" s="76" t="str">
        <f t="shared" si="333"/>
        <v>LAYCA-CRA41883</v>
      </c>
      <c r="K1674" s="57" t="s">
        <v>339</v>
      </c>
      <c r="L1674" s="73">
        <v>41883</v>
      </c>
      <c r="M1674" s="124">
        <v>2</v>
      </c>
      <c r="N1674" s="124">
        <v>3</v>
      </c>
      <c r="O1674" s="68">
        <f t="shared" si="341"/>
        <v>0.66666666666666663</v>
      </c>
      <c r="P1674" s="124">
        <v>5</v>
      </c>
      <c r="Q1674" s="124">
        <v>12</v>
      </c>
      <c r="R1674" s="68">
        <f t="shared" si="342"/>
        <v>0.41666666666666669</v>
      </c>
      <c r="S1674" s="124">
        <v>20</v>
      </c>
      <c r="T1674" s="68">
        <f t="shared" si="343"/>
        <v>0.6</v>
      </c>
      <c r="U1674" s="124">
        <v>4</v>
      </c>
      <c r="V1674" s="284"/>
      <c r="W1674" s="124">
        <v>0</v>
      </c>
      <c r="X1674" s="124">
        <v>0</v>
      </c>
      <c r="Y1674" s="68" t="e">
        <f t="shared" si="340"/>
        <v>#DIV/0!</v>
      </c>
      <c r="Z1674" s="124">
        <v>1</v>
      </c>
      <c r="AA1674" s="284"/>
    </row>
    <row r="1675" spans="9:27">
      <c r="I1675" s="57" t="str">
        <f t="shared" si="338"/>
        <v>LAYCAllSep-14</v>
      </c>
      <c r="J1675" s="76" t="str">
        <f t="shared" si="333"/>
        <v>LAYCAll41883</v>
      </c>
      <c r="K1675" s="57" t="s">
        <v>337</v>
      </c>
      <c r="L1675" s="73">
        <v>41883</v>
      </c>
      <c r="M1675" s="124">
        <v>2</v>
      </c>
      <c r="N1675" s="124">
        <v>3</v>
      </c>
      <c r="O1675" s="68">
        <f t="shared" si="341"/>
        <v>0.66666666666666663</v>
      </c>
      <c r="P1675" s="124">
        <v>5</v>
      </c>
      <c r="Q1675" s="124">
        <v>12</v>
      </c>
      <c r="R1675" s="68">
        <f t="shared" si="342"/>
        <v>0.41666666666666669</v>
      </c>
      <c r="S1675" s="124">
        <v>20</v>
      </c>
      <c r="T1675" s="68">
        <f t="shared" si="343"/>
        <v>0.6</v>
      </c>
      <c r="U1675" s="124">
        <v>4</v>
      </c>
      <c r="V1675" s="284"/>
      <c r="W1675" s="124">
        <v>0</v>
      </c>
      <c r="X1675" s="124">
        <v>0</v>
      </c>
      <c r="Y1675" s="68" t="e">
        <f t="shared" si="340"/>
        <v>#DIV/0!</v>
      </c>
      <c r="Z1675" s="124">
        <v>1</v>
      </c>
      <c r="AA1675" s="284"/>
    </row>
    <row r="1676" spans="9:27">
      <c r="I1676" s="57" t="str">
        <f t="shared" si="338"/>
        <v>LAYCCPPSep-14</v>
      </c>
      <c r="J1676" s="76" t="str">
        <f t="shared" si="333"/>
        <v>LAYCCPP41883</v>
      </c>
      <c r="K1676" s="57" t="s">
        <v>338</v>
      </c>
      <c r="L1676" s="73">
        <v>41883</v>
      </c>
      <c r="M1676" s="124"/>
      <c r="N1676" s="124"/>
      <c r="O1676" s="68" t="e">
        <f t="shared" si="341"/>
        <v>#DIV/0!</v>
      </c>
      <c r="P1676" s="124"/>
      <c r="Q1676" s="124"/>
      <c r="R1676" s="68" t="e">
        <f t="shared" si="342"/>
        <v>#DIV/0!</v>
      </c>
      <c r="S1676" s="124"/>
      <c r="T1676" s="68" t="e">
        <f t="shared" si="343"/>
        <v>#DIV/0!</v>
      </c>
      <c r="U1676" s="124"/>
      <c r="V1676" s="284"/>
      <c r="W1676" s="124"/>
      <c r="X1676" s="124"/>
      <c r="Y1676" s="68" t="e">
        <f t="shared" si="340"/>
        <v>#DIV/0!</v>
      </c>
      <c r="Z1676" s="124"/>
      <c r="AA1676" s="284"/>
    </row>
    <row r="1677" spans="9:27">
      <c r="I1677" s="57" t="str">
        <f t="shared" si="338"/>
        <v>LESAllSep-14</v>
      </c>
      <c r="J1677" s="76" t="str">
        <f t="shared" si="333"/>
        <v>LESAll41883</v>
      </c>
      <c r="K1677" s="57" t="s">
        <v>357</v>
      </c>
      <c r="L1677" s="73">
        <v>41883</v>
      </c>
      <c r="M1677" s="124">
        <v>3</v>
      </c>
      <c r="N1677" s="124">
        <v>3</v>
      </c>
      <c r="O1677" s="68">
        <f t="shared" si="341"/>
        <v>1</v>
      </c>
      <c r="P1677" s="124">
        <v>25</v>
      </c>
      <c r="Q1677" s="124">
        <v>30</v>
      </c>
      <c r="R1677" s="68">
        <f t="shared" si="342"/>
        <v>0.83333333333333337</v>
      </c>
      <c r="S1677" s="124">
        <v>30</v>
      </c>
      <c r="T1677" s="68">
        <f t="shared" si="343"/>
        <v>1</v>
      </c>
      <c r="U1677" s="124">
        <v>25</v>
      </c>
      <c r="V1677" s="284"/>
      <c r="W1677" s="124">
        <v>0</v>
      </c>
      <c r="X1677" s="124">
        <v>0</v>
      </c>
      <c r="Y1677" s="68" t="e">
        <f t="shared" si="340"/>
        <v>#DIV/0!</v>
      </c>
      <c r="Z1677" s="124">
        <v>0</v>
      </c>
      <c r="AA1677" s="284"/>
    </row>
    <row r="1678" spans="9:27">
      <c r="I1678" s="57" t="str">
        <f t="shared" si="338"/>
        <v>LESTIPSep-14</v>
      </c>
      <c r="J1678" s="76" t="str">
        <f t="shared" si="333"/>
        <v>LESTIP41883</v>
      </c>
      <c r="K1678" s="57" t="s">
        <v>358</v>
      </c>
      <c r="L1678" s="73">
        <v>41883</v>
      </c>
      <c r="M1678" s="124">
        <v>3</v>
      </c>
      <c r="N1678" s="124">
        <v>3</v>
      </c>
      <c r="O1678" s="68">
        <f t="shared" si="341"/>
        <v>1</v>
      </c>
      <c r="P1678" s="124">
        <v>25</v>
      </c>
      <c r="Q1678" s="124">
        <v>30</v>
      </c>
      <c r="R1678" s="68">
        <f t="shared" si="342"/>
        <v>0.83333333333333337</v>
      </c>
      <c r="S1678" s="124">
        <v>30</v>
      </c>
      <c r="T1678" s="68">
        <f t="shared" si="343"/>
        <v>1</v>
      </c>
      <c r="U1678" s="124">
        <v>25</v>
      </c>
      <c r="V1678" s="284"/>
      <c r="W1678" s="124">
        <v>0</v>
      </c>
      <c r="X1678" s="124">
        <v>0</v>
      </c>
      <c r="Y1678" s="68" t="e">
        <f t="shared" si="340"/>
        <v>#DIV/0!</v>
      </c>
      <c r="Z1678" s="124">
        <v>0</v>
      </c>
      <c r="AA1678" s="284"/>
    </row>
    <row r="1679" spans="9:27">
      <c r="I1679" s="57" t="str">
        <f t="shared" si="338"/>
        <v>Marys CenterAllSep-14</v>
      </c>
      <c r="J1679" s="76" t="str">
        <f t="shared" si="333"/>
        <v>Marys CenterAll41883</v>
      </c>
      <c r="K1679" s="57" t="s">
        <v>341</v>
      </c>
      <c r="L1679" s="73">
        <v>41883</v>
      </c>
      <c r="M1679" s="124">
        <v>1</v>
      </c>
      <c r="N1679" s="124">
        <v>2</v>
      </c>
      <c r="O1679" s="68">
        <f t="shared" si="341"/>
        <v>0.5</v>
      </c>
      <c r="P1679" s="124">
        <v>5</v>
      </c>
      <c r="Q1679" s="124">
        <v>5</v>
      </c>
      <c r="R1679" s="68">
        <f t="shared" si="342"/>
        <v>1</v>
      </c>
      <c r="S1679" s="124">
        <v>10</v>
      </c>
      <c r="T1679" s="68">
        <f t="shared" si="343"/>
        <v>0.5</v>
      </c>
      <c r="U1679" s="124">
        <v>3</v>
      </c>
      <c r="V1679" s="284"/>
      <c r="W1679" s="124">
        <v>3</v>
      </c>
      <c r="X1679" s="124">
        <v>5</v>
      </c>
      <c r="Y1679" s="68">
        <f t="shared" si="340"/>
        <v>0.6</v>
      </c>
      <c r="Z1679" s="124">
        <v>2</v>
      </c>
      <c r="AA1679" s="284"/>
    </row>
    <row r="1680" spans="9:27">
      <c r="I1680" s="57" t="str">
        <f t="shared" si="338"/>
        <v>Marys CenterPCITSep-14</v>
      </c>
      <c r="J1680" s="76" t="str">
        <f t="shared" si="333"/>
        <v>Marys CenterPCIT41883</v>
      </c>
      <c r="K1680" s="57" t="s">
        <v>340</v>
      </c>
      <c r="L1680" s="73">
        <v>41883</v>
      </c>
      <c r="M1680" s="124">
        <v>1</v>
      </c>
      <c r="N1680" s="124">
        <v>2</v>
      </c>
      <c r="O1680" s="68">
        <f t="shared" si="341"/>
        <v>0.5</v>
      </c>
      <c r="P1680" s="124">
        <v>5</v>
      </c>
      <c r="Q1680" s="124">
        <v>5</v>
      </c>
      <c r="R1680" s="68">
        <f t="shared" si="342"/>
        <v>1</v>
      </c>
      <c r="S1680" s="124">
        <v>10</v>
      </c>
      <c r="T1680" s="68">
        <f t="shared" si="343"/>
        <v>0.5</v>
      </c>
      <c r="U1680" s="124">
        <v>3</v>
      </c>
      <c r="V1680" s="284"/>
      <c r="W1680" s="124">
        <v>3</v>
      </c>
      <c r="X1680" s="124">
        <v>5</v>
      </c>
      <c r="Y1680" s="68">
        <f t="shared" si="340"/>
        <v>0.6</v>
      </c>
      <c r="Z1680" s="124">
        <v>2</v>
      </c>
      <c r="AA1680" s="284"/>
    </row>
    <row r="1681" spans="9:27">
      <c r="I1681" s="57" t="str">
        <f t="shared" si="338"/>
        <v>MBI HSAllSep-14</v>
      </c>
      <c r="J1681" s="76" t="str">
        <f t="shared" si="333"/>
        <v>MBI HSAll41883</v>
      </c>
      <c r="K1681" s="57" t="s">
        <v>364</v>
      </c>
      <c r="L1681" s="73">
        <v>41883</v>
      </c>
      <c r="M1681" s="124">
        <v>5</v>
      </c>
      <c r="N1681" s="124">
        <v>5</v>
      </c>
      <c r="O1681" s="68">
        <f t="shared" si="341"/>
        <v>1</v>
      </c>
      <c r="P1681" s="124">
        <v>55</v>
      </c>
      <c r="Q1681" s="124">
        <v>45</v>
      </c>
      <c r="R1681" s="68">
        <f t="shared" si="342"/>
        <v>1.2222222222222223</v>
      </c>
      <c r="S1681" s="124">
        <v>45</v>
      </c>
      <c r="T1681" s="68">
        <f t="shared" si="343"/>
        <v>1</v>
      </c>
      <c r="U1681" s="124">
        <v>55</v>
      </c>
      <c r="V1681" s="284"/>
      <c r="W1681" s="124">
        <v>0</v>
      </c>
      <c r="X1681" s="124">
        <v>0</v>
      </c>
      <c r="Y1681" s="68" t="e">
        <f t="shared" si="340"/>
        <v>#DIV/0!</v>
      </c>
      <c r="Z1681" s="124">
        <v>0</v>
      </c>
      <c r="AA1681" s="284"/>
    </row>
    <row r="1682" spans="9:27">
      <c r="I1682" s="57" t="str">
        <f t="shared" si="338"/>
        <v>MBI HSTIPSep-14</v>
      </c>
      <c r="J1682" s="76" t="str">
        <f t="shared" si="333"/>
        <v>MBI HSTIP41883</v>
      </c>
      <c r="K1682" s="57" t="s">
        <v>363</v>
      </c>
      <c r="L1682" s="73">
        <v>41883</v>
      </c>
      <c r="M1682" s="124">
        <v>5</v>
      </c>
      <c r="N1682" s="124">
        <v>5</v>
      </c>
      <c r="O1682" s="68">
        <f t="shared" si="341"/>
        <v>1</v>
      </c>
      <c r="P1682" s="124">
        <v>55</v>
      </c>
      <c r="Q1682" s="124">
        <v>45</v>
      </c>
      <c r="R1682" s="68">
        <f t="shared" si="342"/>
        <v>1.2222222222222223</v>
      </c>
      <c r="S1682" s="124">
        <v>45</v>
      </c>
      <c r="T1682" s="68">
        <f t="shared" si="343"/>
        <v>1</v>
      </c>
      <c r="U1682" s="124">
        <v>55</v>
      </c>
      <c r="V1682" s="284"/>
      <c r="W1682" s="124">
        <v>0</v>
      </c>
      <c r="X1682" s="124">
        <v>0</v>
      </c>
      <c r="Y1682" s="68" t="e">
        <f t="shared" si="340"/>
        <v>#DIV/0!</v>
      </c>
      <c r="Z1682" s="124">
        <v>0</v>
      </c>
      <c r="AA1682" s="284"/>
    </row>
    <row r="1683" spans="9:27">
      <c r="I1683" s="57" t="str">
        <f t="shared" si="338"/>
        <v>MD Family ResourcesAllSep-14</v>
      </c>
      <c r="J1683" s="76" t="str">
        <f t="shared" si="333"/>
        <v>MD Family ResourcesAll41883</v>
      </c>
      <c r="K1683" s="57" t="s">
        <v>510</v>
      </c>
      <c r="L1683" s="73">
        <v>41883</v>
      </c>
      <c r="M1683" s="124">
        <v>5</v>
      </c>
      <c r="N1683" s="124">
        <v>5</v>
      </c>
      <c r="O1683" s="68">
        <f t="shared" si="341"/>
        <v>1</v>
      </c>
      <c r="P1683" s="124">
        <v>22</v>
      </c>
      <c r="Q1683" s="124">
        <v>25</v>
      </c>
      <c r="R1683" s="68">
        <f t="shared" si="342"/>
        <v>0.88</v>
      </c>
      <c r="S1683" s="124">
        <v>25</v>
      </c>
      <c r="T1683" s="68">
        <f t="shared" si="343"/>
        <v>1</v>
      </c>
      <c r="U1683" s="124">
        <v>22</v>
      </c>
      <c r="V1683" s="284"/>
      <c r="W1683" s="124">
        <v>0</v>
      </c>
      <c r="X1683" s="124">
        <v>0</v>
      </c>
      <c r="Y1683" s="68" t="e">
        <f t="shared" si="340"/>
        <v>#DIV/0!</v>
      </c>
      <c r="Z1683" s="124">
        <v>0</v>
      </c>
      <c r="AA1683" s="284">
        <v>0.42857142857142855</v>
      </c>
    </row>
    <row r="1684" spans="9:27">
      <c r="I1684" s="57" t="str">
        <f t="shared" si="338"/>
        <v>MD Family ResourcesTF-CBTSep-14</v>
      </c>
      <c r="J1684" s="76" t="str">
        <f t="shared" si="333"/>
        <v>MD Family ResourcesTF-CBT41883</v>
      </c>
      <c r="K1684" s="57" t="s">
        <v>509</v>
      </c>
      <c r="L1684" s="73">
        <v>41883</v>
      </c>
      <c r="M1684" s="124">
        <v>5</v>
      </c>
      <c r="N1684" s="124">
        <v>5</v>
      </c>
      <c r="O1684" s="68">
        <f t="shared" si="341"/>
        <v>1</v>
      </c>
      <c r="P1684" s="124">
        <v>22</v>
      </c>
      <c r="Q1684" s="124">
        <v>25</v>
      </c>
      <c r="R1684" s="68">
        <f t="shared" si="342"/>
        <v>0.88</v>
      </c>
      <c r="S1684" s="124">
        <v>25</v>
      </c>
      <c r="T1684" s="68">
        <f t="shared" si="343"/>
        <v>1</v>
      </c>
      <c r="U1684" s="124">
        <v>22</v>
      </c>
      <c r="V1684" s="284"/>
      <c r="W1684" s="124">
        <v>0</v>
      </c>
      <c r="X1684" s="124">
        <v>0</v>
      </c>
      <c r="Y1684" s="68" t="e">
        <f t="shared" si="340"/>
        <v>#DIV/0!</v>
      </c>
      <c r="Z1684" s="124">
        <v>0</v>
      </c>
      <c r="AA1684" s="284">
        <v>0.42857142857142855</v>
      </c>
    </row>
    <row r="1685" spans="9:27">
      <c r="I1685" s="57" t="str">
        <f t="shared" si="338"/>
        <v>PASSAllSep-14</v>
      </c>
      <c r="J1685" s="76" t="str">
        <f t="shared" si="333"/>
        <v>PASSAll41883</v>
      </c>
      <c r="K1685" s="57" t="s">
        <v>342</v>
      </c>
      <c r="L1685" s="73">
        <v>41883</v>
      </c>
      <c r="M1685" s="124">
        <v>13</v>
      </c>
      <c r="N1685" s="124">
        <v>14</v>
      </c>
      <c r="O1685" s="68">
        <f t="shared" si="341"/>
        <v>0.9285714285714286</v>
      </c>
      <c r="P1685" s="124">
        <v>69</v>
      </c>
      <c r="Q1685" s="124">
        <v>127</v>
      </c>
      <c r="R1685" s="68">
        <f t="shared" si="342"/>
        <v>0.54330708661417326</v>
      </c>
      <c r="S1685" s="124">
        <v>137</v>
      </c>
      <c r="T1685" s="68">
        <f t="shared" si="343"/>
        <v>0.92700729927007297</v>
      </c>
      <c r="U1685" s="124">
        <v>56</v>
      </c>
      <c r="V1685" s="284"/>
      <c r="W1685" s="124">
        <v>14</v>
      </c>
      <c r="X1685" s="124">
        <v>21</v>
      </c>
      <c r="Y1685" s="68">
        <f t="shared" si="340"/>
        <v>0.66666666666666663</v>
      </c>
      <c r="Z1685" s="124">
        <v>13</v>
      </c>
      <c r="AA1685" s="284">
        <v>1.5666666666666667</v>
      </c>
    </row>
    <row r="1686" spans="9:27">
      <c r="I1686" s="57" t="str">
        <f t="shared" si="338"/>
        <v>PASSFFTSep-14</v>
      </c>
      <c r="J1686" s="76" t="str">
        <f t="shared" ref="J1686:J1749" si="344">K1686&amp;L1686</f>
        <v>PASSFFT41883</v>
      </c>
      <c r="K1686" s="57" t="s">
        <v>343</v>
      </c>
      <c r="L1686" s="73">
        <v>41883</v>
      </c>
      <c r="M1686" s="124">
        <v>6</v>
      </c>
      <c r="N1686" s="124">
        <v>6</v>
      </c>
      <c r="O1686" s="68">
        <f t="shared" si="341"/>
        <v>1</v>
      </c>
      <c r="P1686" s="261">
        <v>41</v>
      </c>
      <c r="Q1686" s="124">
        <v>57</v>
      </c>
      <c r="R1686" s="68">
        <f t="shared" si="342"/>
        <v>0.7192982456140351</v>
      </c>
      <c r="S1686" s="124">
        <v>57</v>
      </c>
      <c r="T1686" s="68">
        <f t="shared" si="343"/>
        <v>1</v>
      </c>
      <c r="U1686" s="124">
        <v>33</v>
      </c>
      <c r="V1686" s="284">
        <v>1.175</v>
      </c>
      <c r="W1686" s="124">
        <v>11</v>
      </c>
      <c r="X1686" s="124">
        <v>15</v>
      </c>
      <c r="Y1686" s="68">
        <f t="shared" si="340"/>
        <v>0.73333333333333328</v>
      </c>
      <c r="Z1686" s="124">
        <v>8</v>
      </c>
      <c r="AA1686" s="284">
        <v>1.175</v>
      </c>
    </row>
    <row r="1687" spans="9:27">
      <c r="I1687" s="57" t="str">
        <f t="shared" si="338"/>
        <v>PASSTIPSep-14</v>
      </c>
      <c r="J1687" s="76" t="str">
        <f t="shared" si="344"/>
        <v>PASSTIP41883</v>
      </c>
      <c r="K1687" s="57" t="s">
        <v>344</v>
      </c>
      <c r="L1687" s="73">
        <v>41883</v>
      </c>
      <c r="M1687" s="124">
        <v>7</v>
      </c>
      <c r="N1687" s="124">
        <v>8</v>
      </c>
      <c r="O1687" s="68">
        <f t="shared" si="341"/>
        <v>0.875</v>
      </c>
      <c r="P1687" s="124">
        <v>28</v>
      </c>
      <c r="Q1687" s="124">
        <v>70</v>
      </c>
      <c r="R1687" s="68">
        <f t="shared" si="342"/>
        <v>0.4</v>
      </c>
      <c r="S1687" s="124">
        <v>80</v>
      </c>
      <c r="T1687" s="68">
        <f t="shared" si="343"/>
        <v>0.875</v>
      </c>
      <c r="U1687" s="124">
        <v>23</v>
      </c>
      <c r="V1687" s="284"/>
      <c r="W1687" s="124">
        <v>3</v>
      </c>
      <c r="X1687" s="124">
        <v>6</v>
      </c>
      <c r="Y1687" s="68">
        <f t="shared" si="340"/>
        <v>0.5</v>
      </c>
      <c r="Z1687" s="124">
        <v>5</v>
      </c>
      <c r="AA1687" s="284"/>
    </row>
    <row r="1688" spans="9:27">
      <c r="I1688" s="57" t="str">
        <f t="shared" si="338"/>
        <v>PIECEAllSep-14</v>
      </c>
      <c r="J1688" s="76" t="str">
        <f t="shared" si="344"/>
        <v>PIECEAll41883</v>
      </c>
      <c r="K1688" s="57" t="s">
        <v>345</v>
      </c>
      <c r="L1688" s="73">
        <v>41883</v>
      </c>
      <c r="M1688" s="124">
        <v>11</v>
      </c>
      <c r="N1688" s="124">
        <v>11</v>
      </c>
      <c r="O1688" s="68">
        <f t="shared" si="341"/>
        <v>1</v>
      </c>
      <c r="P1688" s="124">
        <v>18</v>
      </c>
      <c r="Q1688" s="124">
        <v>52</v>
      </c>
      <c r="R1688" s="68">
        <f t="shared" si="342"/>
        <v>0.34615384615384615</v>
      </c>
      <c r="S1688" s="124">
        <v>52</v>
      </c>
      <c r="T1688" s="68">
        <f t="shared" si="343"/>
        <v>1</v>
      </c>
      <c r="U1688" s="124">
        <v>16</v>
      </c>
      <c r="V1688" s="284"/>
      <c r="W1688" s="124">
        <v>1</v>
      </c>
      <c r="X1688" s="124">
        <v>2</v>
      </c>
      <c r="Y1688" s="68">
        <f t="shared" si="340"/>
        <v>0.5</v>
      </c>
      <c r="Z1688" s="124">
        <v>2</v>
      </c>
      <c r="AA1688" s="284">
        <v>0.54545454545454541</v>
      </c>
    </row>
    <row r="1689" spans="9:27">
      <c r="I1689" s="57" t="str">
        <f t="shared" si="338"/>
        <v>PIECECPP-FVSep-14</v>
      </c>
      <c r="J1689" s="76" t="str">
        <f t="shared" si="344"/>
        <v>PIECECPP-FV41883</v>
      </c>
      <c r="K1689" s="57" t="s">
        <v>346</v>
      </c>
      <c r="L1689" s="73">
        <v>41883</v>
      </c>
      <c r="M1689" s="124">
        <v>6</v>
      </c>
      <c r="N1689" s="124">
        <v>6</v>
      </c>
      <c r="O1689" s="68">
        <f t="shared" si="341"/>
        <v>1</v>
      </c>
      <c r="P1689" s="124">
        <v>4</v>
      </c>
      <c r="Q1689" s="124">
        <v>27</v>
      </c>
      <c r="R1689" s="68">
        <f t="shared" si="342"/>
        <v>0.14814814814814814</v>
      </c>
      <c r="S1689" s="124">
        <v>27</v>
      </c>
      <c r="T1689" s="68">
        <f t="shared" si="343"/>
        <v>1</v>
      </c>
      <c r="U1689" s="124"/>
      <c r="V1689" s="284"/>
      <c r="W1689" s="124"/>
      <c r="X1689" s="124"/>
      <c r="Y1689" s="68" t="e">
        <f t="shared" si="340"/>
        <v>#DIV/0!</v>
      </c>
      <c r="Z1689" s="124">
        <v>4</v>
      </c>
      <c r="AA1689" s="284">
        <v>1</v>
      </c>
    </row>
    <row r="1690" spans="9:27">
      <c r="I1690" s="57" t="str">
        <f t="shared" si="338"/>
        <v>PIECEPCITSep-14</v>
      </c>
      <c r="J1690" s="76" t="str">
        <f t="shared" si="344"/>
        <v>PIECEPCIT41883</v>
      </c>
      <c r="K1690" s="57" t="s">
        <v>347</v>
      </c>
      <c r="L1690" s="73">
        <v>41883</v>
      </c>
      <c r="M1690" s="124">
        <v>5</v>
      </c>
      <c r="N1690" s="124">
        <v>5</v>
      </c>
      <c r="O1690" s="68">
        <f t="shared" si="341"/>
        <v>1</v>
      </c>
      <c r="P1690" s="124">
        <v>14</v>
      </c>
      <c r="Q1690" s="124">
        <v>25</v>
      </c>
      <c r="R1690" s="68">
        <f t="shared" si="342"/>
        <v>0.56000000000000005</v>
      </c>
      <c r="S1690" s="124">
        <v>25</v>
      </c>
      <c r="T1690" s="68">
        <f t="shared" si="343"/>
        <v>1</v>
      </c>
      <c r="U1690" s="124">
        <v>12</v>
      </c>
      <c r="V1690" s="284"/>
      <c r="W1690" s="124">
        <v>1</v>
      </c>
      <c r="X1690" s="124">
        <v>2</v>
      </c>
      <c r="Y1690" s="68">
        <f t="shared" si="340"/>
        <v>0.5</v>
      </c>
      <c r="Z1690" s="124">
        <v>2</v>
      </c>
      <c r="AA1690" s="284"/>
    </row>
    <row r="1691" spans="9:27">
      <c r="I1691" s="57" t="str">
        <f t="shared" si="338"/>
        <v>RiversideA-CRASep-14</v>
      </c>
      <c r="J1691" s="76" t="str">
        <f t="shared" si="344"/>
        <v>RiversideA-CRA41883</v>
      </c>
      <c r="K1691" s="57" t="s">
        <v>361</v>
      </c>
      <c r="L1691" s="73">
        <v>41883</v>
      </c>
      <c r="M1691" s="124">
        <v>2</v>
      </c>
      <c r="N1691" s="124">
        <v>4</v>
      </c>
      <c r="O1691" s="68">
        <f t="shared" si="341"/>
        <v>0.5</v>
      </c>
      <c r="P1691" s="124">
        <v>0</v>
      </c>
      <c r="Q1691" s="124">
        <v>12</v>
      </c>
      <c r="R1691" s="68">
        <f t="shared" si="342"/>
        <v>0</v>
      </c>
      <c r="S1691" s="124">
        <v>24</v>
      </c>
      <c r="T1691" s="68">
        <f t="shared" si="343"/>
        <v>0.5</v>
      </c>
      <c r="U1691" s="124">
        <v>0</v>
      </c>
      <c r="V1691" s="284"/>
      <c r="W1691" s="124">
        <v>0</v>
      </c>
      <c r="X1691" s="124">
        <v>0</v>
      </c>
      <c r="Y1691" s="68" t="e">
        <f t="shared" si="340"/>
        <v>#DIV/0!</v>
      </c>
      <c r="Z1691" s="124"/>
      <c r="AA1691" s="284"/>
    </row>
    <row r="1692" spans="9:27">
      <c r="I1692" s="57" t="str">
        <f t="shared" si="338"/>
        <v>RiversideAllSep-14</v>
      </c>
      <c r="J1692" s="76" t="str">
        <f t="shared" si="344"/>
        <v>RiversideAll41883</v>
      </c>
      <c r="K1692" s="57" t="s">
        <v>362</v>
      </c>
      <c r="L1692" s="73">
        <v>41883</v>
      </c>
      <c r="M1692" s="124">
        <v>2</v>
      </c>
      <c r="N1692" s="124">
        <v>4</v>
      </c>
      <c r="O1692" s="68">
        <f t="shared" si="341"/>
        <v>0.5</v>
      </c>
      <c r="P1692" s="124">
        <v>0</v>
      </c>
      <c r="Q1692" s="124">
        <v>12</v>
      </c>
      <c r="R1692" s="68">
        <f t="shared" si="342"/>
        <v>0</v>
      </c>
      <c r="S1692" s="124">
        <v>24</v>
      </c>
      <c r="T1692" s="68">
        <f t="shared" si="343"/>
        <v>0.5</v>
      </c>
      <c r="U1692" s="124">
        <v>0</v>
      </c>
      <c r="V1692" s="284"/>
      <c r="W1692" s="124">
        <v>0</v>
      </c>
      <c r="X1692" s="124">
        <v>0</v>
      </c>
      <c r="Y1692" s="68" t="e">
        <f t="shared" si="340"/>
        <v>#DIV/0!</v>
      </c>
      <c r="Z1692" s="124"/>
      <c r="AA1692" s="284"/>
    </row>
    <row r="1693" spans="9:27">
      <c r="I1693" s="57" t="str">
        <f t="shared" si="338"/>
        <v>TFCCAllSep-14</v>
      </c>
      <c r="J1693" s="76" t="str">
        <f t="shared" si="344"/>
        <v>TFCCAll41883</v>
      </c>
      <c r="K1693" s="57" t="s">
        <v>366</v>
      </c>
      <c r="L1693" s="73">
        <v>41883</v>
      </c>
      <c r="M1693" s="124">
        <v>1</v>
      </c>
      <c r="N1693" s="124">
        <v>1</v>
      </c>
      <c r="O1693" s="68">
        <f t="shared" si="341"/>
        <v>1</v>
      </c>
      <c r="P1693" s="124">
        <v>1</v>
      </c>
      <c r="Q1693" s="124">
        <v>10</v>
      </c>
      <c r="R1693" s="68">
        <f t="shared" si="342"/>
        <v>0.1</v>
      </c>
      <c r="S1693" s="124">
        <v>10</v>
      </c>
      <c r="T1693" s="68">
        <f t="shared" si="343"/>
        <v>1</v>
      </c>
      <c r="U1693" s="124">
        <v>0</v>
      </c>
      <c r="V1693" s="284"/>
      <c r="W1693" s="124"/>
      <c r="X1693" s="124"/>
      <c r="Y1693" s="68"/>
      <c r="Z1693" s="124">
        <v>1</v>
      </c>
      <c r="AA1693" s="284"/>
    </row>
    <row r="1694" spans="9:27">
      <c r="I1694" s="57" t="str">
        <f t="shared" si="338"/>
        <v>TFCCTIPSep-14</v>
      </c>
      <c r="J1694" s="76" t="str">
        <f t="shared" si="344"/>
        <v>TFCCTIP41883</v>
      </c>
      <c r="K1694" s="57" t="s">
        <v>365</v>
      </c>
      <c r="L1694" s="73">
        <v>41883</v>
      </c>
      <c r="M1694" s="124">
        <v>1</v>
      </c>
      <c r="N1694" s="124">
        <v>1</v>
      </c>
      <c r="O1694" s="68">
        <f t="shared" si="341"/>
        <v>1</v>
      </c>
      <c r="P1694" s="124">
        <v>1</v>
      </c>
      <c r="Q1694" s="124">
        <v>10</v>
      </c>
      <c r="R1694" s="68">
        <f t="shared" si="342"/>
        <v>0.1</v>
      </c>
      <c r="S1694" s="124">
        <v>10</v>
      </c>
      <c r="T1694" s="68">
        <f t="shared" si="343"/>
        <v>1</v>
      </c>
      <c r="U1694" s="124">
        <v>0</v>
      </c>
      <c r="V1694" s="284"/>
      <c r="W1694" s="124"/>
      <c r="X1694" s="124"/>
      <c r="Y1694" s="68"/>
      <c r="Z1694" s="124">
        <v>1</v>
      </c>
      <c r="AA1694" s="284"/>
    </row>
    <row r="1695" spans="9:27">
      <c r="I1695" s="57" t="str">
        <f t="shared" si="338"/>
        <v>UniversalAllSep-14</v>
      </c>
      <c r="J1695" s="76" t="str">
        <f t="shared" si="344"/>
        <v>UniversalAll41883</v>
      </c>
      <c r="K1695" s="57" t="s">
        <v>348</v>
      </c>
      <c r="L1695" s="73">
        <v>41883</v>
      </c>
      <c r="M1695" s="124">
        <v>4</v>
      </c>
      <c r="N1695" s="124">
        <v>4</v>
      </c>
      <c r="O1695" s="68">
        <f t="shared" si="341"/>
        <v>1</v>
      </c>
      <c r="P1695" s="124">
        <v>6</v>
      </c>
      <c r="Q1695" s="124">
        <v>20</v>
      </c>
      <c r="R1695" s="68">
        <f t="shared" si="342"/>
        <v>0.3</v>
      </c>
      <c r="S1695" s="124">
        <v>20</v>
      </c>
      <c r="T1695" s="68">
        <f t="shared" si="343"/>
        <v>1</v>
      </c>
      <c r="U1695" s="124">
        <v>6</v>
      </c>
      <c r="V1695" s="284"/>
      <c r="W1695" s="124">
        <v>0</v>
      </c>
      <c r="X1695" s="124">
        <v>1</v>
      </c>
      <c r="Y1695" s="68">
        <f>W1695/X1695</f>
        <v>0</v>
      </c>
      <c r="Z1695" s="124">
        <v>0</v>
      </c>
      <c r="AA1695" s="284">
        <v>1</v>
      </c>
    </row>
    <row r="1696" spans="9:27">
      <c r="I1696" s="57" t="str">
        <f t="shared" si="338"/>
        <v>UniversalCPP-FVSep-14</v>
      </c>
      <c r="J1696" s="76" t="str">
        <f t="shared" si="344"/>
        <v>UniversalCPP-FV41883</v>
      </c>
      <c r="K1696" s="56" t="s">
        <v>350</v>
      </c>
      <c r="L1696" s="73">
        <v>41883</v>
      </c>
      <c r="M1696" s="124"/>
      <c r="N1696" s="124"/>
      <c r="O1696" s="68" t="e">
        <f t="shared" si="341"/>
        <v>#DIV/0!</v>
      </c>
      <c r="P1696" s="124"/>
      <c r="Q1696" s="124"/>
      <c r="R1696" s="68" t="e">
        <f t="shared" si="342"/>
        <v>#DIV/0!</v>
      </c>
      <c r="S1696" s="124"/>
      <c r="T1696" s="68" t="e">
        <f t="shared" si="343"/>
        <v>#DIV/0!</v>
      </c>
      <c r="U1696" s="124"/>
      <c r="V1696" s="284"/>
      <c r="W1696" s="124"/>
      <c r="X1696" s="124"/>
      <c r="Y1696" s="68" t="e">
        <f>W1696/X1696</f>
        <v>#DIV/0!</v>
      </c>
      <c r="Z1696" s="124"/>
      <c r="AA1696" s="284"/>
    </row>
    <row r="1697" spans="9:27">
      <c r="I1697" s="57" t="str">
        <f t="shared" si="338"/>
        <v>UniversalTF-CBTSep-14</v>
      </c>
      <c r="J1697" s="76" t="str">
        <f t="shared" si="344"/>
        <v>UniversalTF-CBT41883</v>
      </c>
      <c r="K1697" s="57" t="s">
        <v>349</v>
      </c>
      <c r="L1697" s="73">
        <v>41883</v>
      </c>
      <c r="M1697" s="124">
        <v>4</v>
      </c>
      <c r="N1697" s="124">
        <v>4</v>
      </c>
      <c r="O1697" s="68">
        <f t="shared" si="341"/>
        <v>1</v>
      </c>
      <c r="P1697" s="261">
        <v>6</v>
      </c>
      <c r="Q1697" s="124">
        <v>20</v>
      </c>
      <c r="R1697" s="68">
        <f t="shared" si="342"/>
        <v>0.3</v>
      </c>
      <c r="S1697" s="124">
        <v>20</v>
      </c>
      <c r="T1697" s="68">
        <f t="shared" si="343"/>
        <v>1</v>
      </c>
      <c r="U1697" s="124">
        <v>6</v>
      </c>
      <c r="V1697" s="284"/>
      <c r="W1697" s="124">
        <v>0</v>
      </c>
      <c r="X1697" s="124">
        <v>1</v>
      </c>
      <c r="Y1697" s="68">
        <f>W1697/X1697</f>
        <v>0</v>
      </c>
      <c r="Z1697" s="124">
        <v>0</v>
      </c>
      <c r="AA1697" s="284">
        <v>1</v>
      </c>
    </row>
    <row r="1698" spans="9:27">
      <c r="I1698" s="57" t="str">
        <f t="shared" si="338"/>
        <v>UniversalTIPSep-14</v>
      </c>
      <c r="J1698" s="76" t="str">
        <f t="shared" si="344"/>
        <v>UniversalTIP41883</v>
      </c>
      <c r="K1698" s="57" t="s">
        <v>351</v>
      </c>
      <c r="L1698" s="73">
        <v>41883</v>
      </c>
      <c r="M1698" s="124"/>
      <c r="N1698" s="124"/>
      <c r="O1698" s="68"/>
      <c r="P1698" s="124"/>
      <c r="Q1698" s="124"/>
      <c r="R1698" s="68"/>
      <c r="S1698" s="124"/>
      <c r="T1698" s="68"/>
      <c r="U1698" s="124"/>
      <c r="V1698" s="284"/>
      <c r="W1698" s="124"/>
      <c r="X1698" s="124"/>
      <c r="Y1698" s="68"/>
      <c r="Z1698" s="124"/>
      <c r="AA1698" s="284"/>
    </row>
    <row r="1699" spans="9:27">
      <c r="I1699" s="57" t="str">
        <f t="shared" si="338"/>
        <v>Youth VillagesAllSep-14</v>
      </c>
      <c r="J1699" s="76" t="str">
        <f t="shared" si="344"/>
        <v>Youth VillagesAll41883</v>
      </c>
      <c r="K1699" s="57" t="s">
        <v>352</v>
      </c>
      <c r="L1699" s="73">
        <v>41883</v>
      </c>
      <c r="M1699" s="124">
        <v>14</v>
      </c>
      <c r="N1699" s="124">
        <v>16</v>
      </c>
      <c r="O1699" s="68">
        <f t="shared" ref="O1699:O1730" si="345">M1699/N1699</f>
        <v>0.875</v>
      </c>
      <c r="P1699" s="124">
        <v>37</v>
      </c>
      <c r="Q1699" s="124">
        <v>40</v>
      </c>
      <c r="R1699" s="68">
        <f t="shared" ref="R1699:R1730" si="346">P1699/Q1699</f>
        <v>0.92500000000000004</v>
      </c>
      <c r="S1699" s="124">
        <v>48</v>
      </c>
      <c r="T1699" s="68">
        <f t="shared" ref="T1699:T1730" si="347">Q1699/S1699</f>
        <v>0.83333333333333337</v>
      </c>
      <c r="U1699" s="124">
        <v>28</v>
      </c>
      <c r="V1699" s="284"/>
      <c r="W1699" s="124">
        <v>5</v>
      </c>
      <c r="X1699" s="124">
        <v>5</v>
      </c>
      <c r="Y1699" s="68">
        <f t="shared" ref="Y1699:Y1730" si="348">W1699/X1699</f>
        <v>1</v>
      </c>
      <c r="Z1699" s="124">
        <v>9</v>
      </c>
      <c r="AA1699" s="284">
        <v>0.78157142857142858</v>
      </c>
    </row>
    <row r="1700" spans="9:27">
      <c r="I1700" s="57" t="str">
        <f t="shared" si="338"/>
        <v>Youth VillagesMSTSep-14</v>
      </c>
      <c r="J1700" s="76" t="str">
        <f t="shared" si="344"/>
        <v>Youth VillagesMST41883</v>
      </c>
      <c r="K1700" s="57" t="s">
        <v>353</v>
      </c>
      <c r="L1700" s="73">
        <v>41883</v>
      </c>
      <c r="M1700" s="124">
        <v>10</v>
      </c>
      <c r="N1700" s="124">
        <v>12</v>
      </c>
      <c r="O1700" s="68">
        <f t="shared" si="345"/>
        <v>0.83333333333333337</v>
      </c>
      <c r="P1700" s="124">
        <v>31</v>
      </c>
      <c r="Q1700" s="124">
        <v>32</v>
      </c>
      <c r="R1700" s="68">
        <f t="shared" si="346"/>
        <v>0.96875</v>
      </c>
      <c r="S1700" s="124">
        <v>40</v>
      </c>
      <c r="T1700" s="68">
        <f t="shared" si="347"/>
        <v>0.8</v>
      </c>
      <c r="U1700" s="124">
        <v>22</v>
      </c>
      <c r="V1700" s="284">
        <v>0.84860000000000002</v>
      </c>
      <c r="W1700" s="124">
        <v>5</v>
      </c>
      <c r="X1700" s="124">
        <v>5</v>
      </c>
      <c r="Y1700" s="68">
        <f t="shared" si="348"/>
        <v>1</v>
      </c>
      <c r="Z1700" s="124">
        <v>9</v>
      </c>
      <c r="AA1700" s="284">
        <v>0.84860000000000002</v>
      </c>
    </row>
    <row r="1701" spans="9:27">
      <c r="I1701" s="57" t="str">
        <f>K1701&amp;"Sep-14"</f>
        <v>Youth VillagesMST-PSBSep-14</v>
      </c>
      <c r="J1701" s="76" t="str">
        <f t="shared" si="344"/>
        <v>Youth VillagesMST-PSB41883</v>
      </c>
      <c r="K1701" s="57" t="s">
        <v>354</v>
      </c>
      <c r="L1701" s="73">
        <v>41883</v>
      </c>
      <c r="M1701" s="124">
        <v>4</v>
      </c>
      <c r="N1701" s="124">
        <v>4</v>
      </c>
      <c r="O1701" s="68">
        <f t="shared" si="345"/>
        <v>1</v>
      </c>
      <c r="P1701" s="124">
        <v>6</v>
      </c>
      <c r="Q1701" s="124">
        <v>8</v>
      </c>
      <c r="R1701" s="68">
        <f t="shared" si="346"/>
        <v>0.75</v>
      </c>
      <c r="S1701" s="124">
        <v>8</v>
      </c>
      <c r="T1701" s="68">
        <f t="shared" si="347"/>
        <v>1</v>
      </c>
      <c r="U1701" s="124">
        <v>6</v>
      </c>
      <c r="V1701" s="284">
        <v>0.61399999999999999</v>
      </c>
      <c r="W1701" s="124">
        <v>0</v>
      </c>
      <c r="X1701" s="124">
        <v>0</v>
      </c>
      <c r="Y1701" s="68" t="e">
        <f t="shared" si="348"/>
        <v>#DIV/0!</v>
      </c>
      <c r="Z1701" s="124">
        <v>0</v>
      </c>
      <c r="AA1701" s="284">
        <v>0.61399999999999999</v>
      </c>
    </row>
    <row r="1702" spans="9:27">
      <c r="I1702" s="57" t="str">
        <f t="shared" ref="I1702:I1756" si="349">K1702&amp;"Oct-14"</f>
        <v>Adoptions TogetherAllOct-14</v>
      </c>
      <c r="J1702" s="76" t="str">
        <f t="shared" si="344"/>
        <v>Adoptions TogetherAll41913</v>
      </c>
      <c r="K1702" s="57" t="s">
        <v>318</v>
      </c>
      <c r="L1702" s="73">
        <v>41913</v>
      </c>
      <c r="M1702" s="124">
        <v>2</v>
      </c>
      <c r="N1702" s="124">
        <v>3</v>
      </c>
      <c r="O1702" s="68">
        <f t="shared" si="345"/>
        <v>0.66666666666666663</v>
      </c>
      <c r="P1702" s="124">
        <v>3</v>
      </c>
      <c r="Q1702" s="124">
        <v>10</v>
      </c>
      <c r="R1702" s="68">
        <f t="shared" si="346"/>
        <v>0.3</v>
      </c>
      <c r="S1702" s="124">
        <v>15</v>
      </c>
      <c r="T1702" s="68">
        <f t="shared" si="347"/>
        <v>0.66666666666666663</v>
      </c>
      <c r="U1702" s="124">
        <v>3</v>
      </c>
      <c r="V1702" s="284"/>
      <c r="W1702" s="124">
        <v>0</v>
      </c>
      <c r="X1702" s="124">
        <v>0</v>
      </c>
      <c r="Y1702" s="68" t="e">
        <f t="shared" si="348"/>
        <v>#DIV/0!</v>
      </c>
      <c r="Z1702" s="124">
        <v>0</v>
      </c>
      <c r="AA1702" s="284">
        <v>1</v>
      </c>
    </row>
    <row r="1703" spans="9:27">
      <c r="I1703" s="57" t="str">
        <f t="shared" si="349"/>
        <v>Adoptions TogetherCPP-FVOct-14</v>
      </c>
      <c r="J1703" s="76" t="str">
        <f t="shared" si="344"/>
        <v>Adoptions TogetherCPP-FV41913</v>
      </c>
      <c r="K1703" s="57" t="s">
        <v>317</v>
      </c>
      <c r="L1703" s="73">
        <v>41913</v>
      </c>
      <c r="M1703" s="124">
        <v>2</v>
      </c>
      <c r="N1703" s="124">
        <v>3</v>
      </c>
      <c r="O1703" s="68">
        <f t="shared" si="345"/>
        <v>0.66666666666666663</v>
      </c>
      <c r="P1703" s="124">
        <v>3</v>
      </c>
      <c r="Q1703" s="124">
        <v>10</v>
      </c>
      <c r="R1703" s="68">
        <f t="shared" si="346"/>
        <v>0.3</v>
      </c>
      <c r="S1703" s="124">
        <v>15</v>
      </c>
      <c r="T1703" s="68">
        <f t="shared" si="347"/>
        <v>0.66666666666666663</v>
      </c>
      <c r="U1703" s="124">
        <v>3</v>
      </c>
      <c r="V1703" s="284"/>
      <c r="W1703" s="124">
        <v>0</v>
      </c>
      <c r="X1703" s="124">
        <v>0</v>
      </c>
      <c r="Y1703" s="68" t="e">
        <f t="shared" si="348"/>
        <v>#DIV/0!</v>
      </c>
      <c r="Z1703" s="124">
        <v>0</v>
      </c>
      <c r="AA1703" s="284">
        <v>1</v>
      </c>
    </row>
    <row r="1704" spans="9:27">
      <c r="I1704" s="57" t="str">
        <f t="shared" si="349"/>
        <v>All A-CRA ProvidersA-CRAOct-14</v>
      </c>
      <c r="J1704" s="76" t="str">
        <f t="shared" si="344"/>
        <v>All A-CRA ProvidersA-CRA41913</v>
      </c>
      <c r="K1704" s="57" t="s">
        <v>379</v>
      </c>
      <c r="L1704" s="73">
        <v>41913</v>
      </c>
      <c r="M1704" s="258">
        <v>9</v>
      </c>
      <c r="N1704" s="258">
        <v>13</v>
      </c>
      <c r="O1704" s="68">
        <f t="shared" si="345"/>
        <v>0.69230769230769229</v>
      </c>
      <c r="P1704" s="258">
        <v>36</v>
      </c>
      <c r="Q1704" s="258">
        <v>61</v>
      </c>
      <c r="R1704" s="68">
        <f t="shared" si="346"/>
        <v>0.5901639344262295</v>
      </c>
      <c r="S1704" s="258">
        <v>89</v>
      </c>
      <c r="T1704" s="68">
        <f t="shared" si="347"/>
        <v>0.6853932584269663</v>
      </c>
      <c r="U1704" s="258">
        <v>32</v>
      </c>
      <c r="V1704" s="284"/>
      <c r="W1704" s="258">
        <v>0</v>
      </c>
      <c r="X1704" s="258">
        <v>2</v>
      </c>
      <c r="Y1704" s="68">
        <f t="shared" si="348"/>
        <v>0</v>
      </c>
      <c r="Z1704" s="258">
        <v>4</v>
      </c>
      <c r="AA1704" s="284">
        <v>0</v>
      </c>
    </row>
    <row r="1705" spans="9:27">
      <c r="I1705" s="57" t="str">
        <f t="shared" si="349"/>
        <v>All CPP-FV ProvidersCPP-FVOct-14</v>
      </c>
      <c r="J1705" s="57" t="str">
        <f t="shared" si="344"/>
        <v>All CPP-FV ProvidersCPP-FV41913</v>
      </c>
      <c r="K1705" s="57" t="s">
        <v>373</v>
      </c>
      <c r="L1705" s="73">
        <v>41913</v>
      </c>
      <c r="M1705" s="258">
        <v>7</v>
      </c>
      <c r="N1705" s="258">
        <v>8</v>
      </c>
      <c r="O1705" s="68">
        <f t="shared" si="345"/>
        <v>0.875</v>
      </c>
      <c r="P1705" s="258">
        <v>23</v>
      </c>
      <c r="Q1705" s="258">
        <v>35</v>
      </c>
      <c r="R1705" s="68">
        <f t="shared" si="346"/>
        <v>0.65714285714285714</v>
      </c>
      <c r="S1705" s="258">
        <v>40</v>
      </c>
      <c r="T1705" s="68">
        <f t="shared" si="347"/>
        <v>0.875</v>
      </c>
      <c r="U1705" s="258">
        <v>23</v>
      </c>
      <c r="V1705" s="284"/>
      <c r="W1705" s="258">
        <v>0</v>
      </c>
      <c r="X1705" s="258">
        <v>0</v>
      </c>
      <c r="Y1705" s="68" t="e">
        <f t="shared" si="348"/>
        <v>#DIV/0!</v>
      </c>
      <c r="Z1705" s="258">
        <v>0</v>
      </c>
      <c r="AA1705" s="284">
        <v>0.9642857142857143</v>
      </c>
    </row>
    <row r="1706" spans="9:27">
      <c r="I1706" s="57" t="str">
        <f t="shared" si="349"/>
        <v>All FFT ProvidersFFTOct-14</v>
      </c>
      <c r="J1706" s="76" t="str">
        <f t="shared" si="344"/>
        <v>All FFT ProvidersFFT41913</v>
      </c>
      <c r="K1706" s="57" t="s">
        <v>372</v>
      </c>
      <c r="L1706" s="73">
        <v>41913</v>
      </c>
      <c r="M1706" s="258">
        <v>16</v>
      </c>
      <c r="N1706" s="258">
        <v>16</v>
      </c>
      <c r="O1706" s="68">
        <f t="shared" si="345"/>
        <v>1</v>
      </c>
      <c r="P1706" s="258">
        <v>103</v>
      </c>
      <c r="Q1706" s="258">
        <v>137</v>
      </c>
      <c r="R1706" s="68">
        <f t="shared" si="346"/>
        <v>0.75182481751824815</v>
      </c>
      <c r="S1706" s="258">
        <v>137</v>
      </c>
      <c r="T1706" s="68">
        <f t="shared" si="347"/>
        <v>1</v>
      </c>
      <c r="U1706" s="258">
        <v>67</v>
      </c>
      <c r="V1706" s="284">
        <v>1.0833333333333333</v>
      </c>
      <c r="W1706" s="258">
        <v>12</v>
      </c>
      <c r="X1706" s="258">
        <v>15</v>
      </c>
      <c r="Y1706" s="68">
        <f t="shared" si="348"/>
        <v>0.8</v>
      </c>
      <c r="Z1706" s="258">
        <v>36</v>
      </c>
      <c r="AA1706" s="284">
        <v>1.0833333333333333</v>
      </c>
    </row>
    <row r="1707" spans="9:27">
      <c r="I1707" s="57" t="str">
        <f t="shared" si="349"/>
        <v>All MST ProvidersMSTOct-14</v>
      </c>
      <c r="J1707" s="76" t="str">
        <f t="shared" si="344"/>
        <v>All MST ProvidersMST41913</v>
      </c>
      <c r="K1707" s="57" t="s">
        <v>374</v>
      </c>
      <c r="L1707" s="73">
        <v>41913</v>
      </c>
      <c r="M1707" s="258">
        <v>11</v>
      </c>
      <c r="N1707" s="258">
        <v>12</v>
      </c>
      <c r="O1707" s="68">
        <f t="shared" si="345"/>
        <v>0.91666666666666663</v>
      </c>
      <c r="P1707" s="258">
        <v>30</v>
      </c>
      <c r="Q1707" s="258">
        <v>38</v>
      </c>
      <c r="R1707" s="68">
        <f t="shared" si="346"/>
        <v>0.78947368421052633</v>
      </c>
      <c r="S1707" s="258">
        <v>40</v>
      </c>
      <c r="T1707" s="68">
        <f t="shared" si="347"/>
        <v>0.95</v>
      </c>
      <c r="U1707" s="258">
        <v>23</v>
      </c>
      <c r="V1707" s="284">
        <v>0.83450000000000002</v>
      </c>
      <c r="W1707" s="258">
        <v>1</v>
      </c>
      <c r="X1707" s="258">
        <v>5</v>
      </c>
      <c r="Y1707" s="68">
        <f t="shared" si="348"/>
        <v>0.2</v>
      </c>
      <c r="Z1707" s="258">
        <v>7</v>
      </c>
      <c r="AA1707" s="284">
        <v>0.83450000000000002</v>
      </c>
    </row>
    <row r="1708" spans="9:27">
      <c r="I1708" s="57" t="str">
        <f t="shared" si="349"/>
        <v>All MST-PSB ProvidersMST-PSBOct-14</v>
      </c>
      <c r="J1708" s="76" t="str">
        <f t="shared" si="344"/>
        <v>All MST-PSB ProvidersMST-PSB41913</v>
      </c>
      <c r="K1708" s="57" t="s">
        <v>375</v>
      </c>
      <c r="L1708" s="73">
        <v>41913</v>
      </c>
      <c r="M1708" s="258">
        <v>3</v>
      </c>
      <c r="N1708" s="258">
        <v>4</v>
      </c>
      <c r="O1708" s="68">
        <f t="shared" si="345"/>
        <v>0.75</v>
      </c>
      <c r="P1708" s="258">
        <v>5</v>
      </c>
      <c r="Q1708" s="258">
        <v>6</v>
      </c>
      <c r="R1708" s="68">
        <f t="shared" si="346"/>
        <v>0.83333333333333337</v>
      </c>
      <c r="S1708" s="258">
        <v>8</v>
      </c>
      <c r="T1708" s="68">
        <f t="shared" si="347"/>
        <v>0.75</v>
      </c>
      <c r="U1708" s="258">
        <v>4</v>
      </c>
      <c r="V1708" s="284">
        <v>0.66900000000000004</v>
      </c>
      <c r="W1708" s="258">
        <v>1</v>
      </c>
      <c r="X1708" s="258">
        <v>1</v>
      </c>
      <c r="Y1708" s="68">
        <f t="shared" si="348"/>
        <v>1</v>
      </c>
      <c r="Z1708" s="258">
        <v>1</v>
      </c>
      <c r="AA1708" s="284">
        <v>0.66900000000000004</v>
      </c>
    </row>
    <row r="1709" spans="9:27">
      <c r="I1709" s="57" t="str">
        <f t="shared" si="349"/>
        <v>All PCIT ProvidersPCITOct-14</v>
      </c>
      <c r="J1709" s="76" t="str">
        <f t="shared" si="344"/>
        <v>All PCIT ProvidersPCIT41913</v>
      </c>
      <c r="K1709" s="57" t="s">
        <v>376</v>
      </c>
      <c r="L1709" s="73">
        <v>41913</v>
      </c>
      <c r="M1709" s="258">
        <v>8</v>
      </c>
      <c r="N1709" s="258">
        <v>9</v>
      </c>
      <c r="O1709" s="68">
        <f t="shared" si="345"/>
        <v>0.88888888888888884</v>
      </c>
      <c r="P1709" s="258">
        <v>20</v>
      </c>
      <c r="Q1709" s="258">
        <v>34</v>
      </c>
      <c r="R1709" s="68">
        <f t="shared" si="346"/>
        <v>0.58823529411764708</v>
      </c>
      <c r="S1709" s="258">
        <v>39</v>
      </c>
      <c r="T1709" s="68">
        <f t="shared" si="347"/>
        <v>0.87179487179487181</v>
      </c>
      <c r="U1709" s="258">
        <v>18</v>
      </c>
      <c r="V1709" s="284"/>
      <c r="W1709" s="258">
        <v>0</v>
      </c>
      <c r="X1709" s="258">
        <v>1</v>
      </c>
      <c r="Y1709" s="68">
        <f t="shared" si="348"/>
        <v>0</v>
      </c>
      <c r="Z1709" s="258">
        <v>2</v>
      </c>
      <c r="AA1709" s="284">
        <v>0.97857142857142865</v>
      </c>
    </row>
    <row r="1710" spans="9:27">
      <c r="I1710" s="57" t="str">
        <f t="shared" si="349"/>
        <v>All TF-CBT ProvidersTF-CBTOct-14</v>
      </c>
      <c r="J1710" s="76" t="str">
        <f t="shared" si="344"/>
        <v>All TF-CBT ProvidersTF-CBT41913</v>
      </c>
      <c r="K1710" s="57" t="s">
        <v>377</v>
      </c>
      <c r="L1710" s="73">
        <v>41913</v>
      </c>
      <c r="M1710" s="258">
        <v>19</v>
      </c>
      <c r="N1710" s="258">
        <v>20</v>
      </c>
      <c r="O1710" s="68">
        <f t="shared" si="345"/>
        <v>0.95</v>
      </c>
      <c r="P1710" s="258">
        <v>45</v>
      </c>
      <c r="Q1710" s="258">
        <v>85</v>
      </c>
      <c r="R1710" s="68">
        <f t="shared" si="346"/>
        <v>0.52941176470588236</v>
      </c>
      <c r="S1710" s="258">
        <v>90</v>
      </c>
      <c r="T1710" s="68">
        <f t="shared" si="347"/>
        <v>0.94444444444444442</v>
      </c>
      <c r="U1710" s="258">
        <v>43</v>
      </c>
      <c r="V1710" s="284"/>
      <c r="W1710" s="258">
        <v>5</v>
      </c>
      <c r="X1710" s="258">
        <v>9</v>
      </c>
      <c r="Y1710" s="68">
        <f t="shared" si="348"/>
        <v>0.55555555555555558</v>
      </c>
      <c r="Z1710" s="258">
        <v>2</v>
      </c>
      <c r="AA1710" s="284">
        <v>0.69271428571428573</v>
      </c>
    </row>
    <row r="1711" spans="9:27">
      <c r="I1711" s="57" t="str">
        <f t="shared" si="349"/>
        <v>All TIP ProvidersTIPOct-14</v>
      </c>
      <c r="J1711" s="76" t="str">
        <f t="shared" si="344"/>
        <v>All TIP ProvidersTIP41913</v>
      </c>
      <c r="K1711" s="57" t="s">
        <v>378</v>
      </c>
      <c r="L1711" s="73">
        <v>41913</v>
      </c>
      <c r="M1711" s="258">
        <v>33</v>
      </c>
      <c r="N1711" s="258">
        <v>34</v>
      </c>
      <c r="O1711" s="68">
        <f t="shared" si="345"/>
        <v>0.97058823529411764</v>
      </c>
      <c r="P1711" s="258">
        <v>272</v>
      </c>
      <c r="Q1711" s="258">
        <v>335</v>
      </c>
      <c r="R1711" s="68">
        <f t="shared" si="346"/>
        <v>0.81194029850746263</v>
      </c>
      <c r="S1711" s="258">
        <v>335</v>
      </c>
      <c r="T1711" s="68">
        <f t="shared" si="347"/>
        <v>1</v>
      </c>
      <c r="U1711" s="258">
        <v>261</v>
      </c>
      <c r="V1711" s="284"/>
      <c r="W1711" s="258">
        <v>0</v>
      </c>
      <c r="X1711" s="258">
        <v>5</v>
      </c>
      <c r="Y1711" s="68">
        <f t="shared" si="348"/>
        <v>0</v>
      </c>
      <c r="Z1711" s="258">
        <v>11</v>
      </c>
      <c r="AA1711" s="284">
        <v>0</v>
      </c>
    </row>
    <row r="1712" spans="9:27">
      <c r="I1712" s="57" t="str">
        <f t="shared" si="349"/>
        <v>AllAllOct-14</v>
      </c>
      <c r="J1712" s="76" t="str">
        <f t="shared" si="344"/>
        <v>AllAll41913</v>
      </c>
      <c r="K1712" s="57" t="s">
        <v>367</v>
      </c>
      <c r="L1712" s="73">
        <v>41913</v>
      </c>
      <c r="M1712" s="124">
        <v>115</v>
      </c>
      <c r="N1712" s="124">
        <v>129</v>
      </c>
      <c r="O1712" s="68">
        <f t="shared" si="345"/>
        <v>0.89147286821705429</v>
      </c>
      <c r="P1712" s="124">
        <v>570</v>
      </c>
      <c r="Q1712" s="124">
        <v>804</v>
      </c>
      <c r="R1712" s="68">
        <f t="shared" si="346"/>
        <v>0.70895522388059706</v>
      </c>
      <c r="S1712" s="124">
        <v>867</v>
      </c>
      <c r="T1712" s="68">
        <f t="shared" si="347"/>
        <v>0.9273356401384083</v>
      </c>
      <c r="U1712" s="124">
        <v>503</v>
      </c>
      <c r="V1712" s="284"/>
      <c r="W1712" s="124">
        <v>19</v>
      </c>
      <c r="X1712" s="124">
        <v>40</v>
      </c>
      <c r="Y1712" s="68">
        <f t="shared" si="348"/>
        <v>0.47499999999999998</v>
      </c>
      <c r="Z1712" s="124">
        <v>67</v>
      </c>
      <c r="AA1712" s="284">
        <v>0.87040079365079359</v>
      </c>
    </row>
    <row r="1713" spans="9:27">
      <c r="I1713" s="57" t="str">
        <f t="shared" si="349"/>
        <v>Community ConnectionsAllOct-14</v>
      </c>
      <c r="J1713" s="204" t="str">
        <f t="shared" si="344"/>
        <v>Community ConnectionsAll41913</v>
      </c>
      <c r="K1713" s="57" t="s">
        <v>319</v>
      </c>
      <c r="L1713" s="73">
        <v>41913</v>
      </c>
      <c r="M1713" s="124">
        <v>11</v>
      </c>
      <c r="N1713" s="124">
        <v>11</v>
      </c>
      <c r="O1713" s="68">
        <f t="shared" si="345"/>
        <v>1</v>
      </c>
      <c r="P1713" s="124">
        <v>87</v>
      </c>
      <c r="Q1713" s="124">
        <v>80</v>
      </c>
      <c r="R1713" s="68">
        <f t="shared" si="346"/>
        <v>1.0874999999999999</v>
      </c>
      <c r="S1713" s="124">
        <v>80</v>
      </c>
      <c r="T1713" s="68">
        <f t="shared" si="347"/>
        <v>1</v>
      </c>
      <c r="U1713" s="124">
        <v>87</v>
      </c>
      <c r="V1713" s="284"/>
      <c r="W1713" s="124">
        <v>0</v>
      </c>
      <c r="X1713" s="124">
        <v>2</v>
      </c>
      <c r="Y1713" s="68">
        <f t="shared" si="348"/>
        <v>0</v>
      </c>
      <c r="Z1713" s="124">
        <v>0</v>
      </c>
      <c r="AA1713" s="284">
        <v>0.43</v>
      </c>
    </row>
    <row r="1714" spans="9:27">
      <c r="I1714" s="57" t="str">
        <f t="shared" si="349"/>
        <v>Community ConnectionsFFTOct-14</v>
      </c>
      <c r="J1714" s="204" t="str">
        <f t="shared" si="344"/>
        <v>Community ConnectionsFFT41913</v>
      </c>
      <c r="K1714" s="57" t="s">
        <v>321</v>
      </c>
      <c r="L1714" s="73">
        <v>41913</v>
      </c>
      <c r="M1714" s="124">
        <v>0</v>
      </c>
      <c r="N1714" s="124">
        <v>0</v>
      </c>
      <c r="O1714" s="68" t="e">
        <f t="shared" si="345"/>
        <v>#DIV/0!</v>
      </c>
      <c r="P1714" s="124">
        <v>0</v>
      </c>
      <c r="Q1714" s="124">
        <v>0</v>
      </c>
      <c r="R1714" s="68" t="e">
        <f t="shared" si="346"/>
        <v>#DIV/0!</v>
      </c>
      <c r="S1714" s="124">
        <v>0</v>
      </c>
      <c r="T1714" s="68" t="e">
        <f t="shared" si="347"/>
        <v>#DIV/0!</v>
      </c>
      <c r="U1714" s="124">
        <v>0</v>
      </c>
      <c r="V1714" s="284"/>
      <c r="W1714" s="124">
        <v>0</v>
      </c>
      <c r="X1714" s="124">
        <v>0</v>
      </c>
      <c r="Y1714" s="68" t="e">
        <f t="shared" si="348"/>
        <v>#DIV/0!</v>
      </c>
      <c r="Z1714" s="124">
        <v>0</v>
      </c>
      <c r="AA1714" s="284"/>
    </row>
    <row r="1715" spans="9:27">
      <c r="I1715" s="57" t="str">
        <f t="shared" si="349"/>
        <v>Community ConnectionsTF-CBTOct-14</v>
      </c>
      <c r="J1715" s="204" t="str">
        <f t="shared" si="344"/>
        <v>Community ConnectionsTF-CBT41913</v>
      </c>
      <c r="K1715" s="57" t="s">
        <v>320</v>
      </c>
      <c r="L1715" s="73">
        <v>41913</v>
      </c>
      <c r="M1715" s="124">
        <v>4</v>
      </c>
      <c r="N1715" s="124">
        <v>4</v>
      </c>
      <c r="O1715" s="68">
        <f t="shared" si="345"/>
        <v>1</v>
      </c>
      <c r="P1715" s="124">
        <v>7</v>
      </c>
      <c r="Q1715" s="124">
        <v>10</v>
      </c>
      <c r="R1715" s="68">
        <f t="shared" si="346"/>
        <v>0.7</v>
      </c>
      <c r="S1715" s="124">
        <v>10</v>
      </c>
      <c r="T1715" s="68">
        <f t="shared" si="347"/>
        <v>1</v>
      </c>
      <c r="U1715" s="124">
        <v>7</v>
      </c>
      <c r="V1715" s="284"/>
      <c r="W1715" s="124">
        <v>0</v>
      </c>
      <c r="X1715" s="124">
        <v>0</v>
      </c>
      <c r="Y1715" s="68" t="e">
        <f t="shared" si="348"/>
        <v>#DIV/0!</v>
      </c>
      <c r="Z1715" s="124">
        <v>0</v>
      </c>
      <c r="AA1715" s="284">
        <v>0.42857142857142855</v>
      </c>
    </row>
    <row r="1716" spans="9:27">
      <c r="I1716" s="57" t="str">
        <f t="shared" si="349"/>
        <v>Community ConnectionsTIPOct-14</v>
      </c>
      <c r="J1716" s="204" t="str">
        <f t="shared" si="344"/>
        <v>Community ConnectionsTIP41913</v>
      </c>
      <c r="K1716" s="57" t="s">
        <v>322</v>
      </c>
      <c r="L1716" s="73">
        <v>41913</v>
      </c>
      <c r="M1716" s="124">
        <v>7</v>
      </c>
      <c r="N1716" s="124">
        <v>7</v>
      </c>
      <c r="O1716" s="68">
        <f t="shared" si="345"/>
        <v>1</v>
      </c>
      <c r="P1716" s="124">
        <v>80</v>
      </c>
      <c r="Q1716" s="124">
        <v>70</v>
      </c>
      <c r="R1716" s="68">
        <f t="shared" si="346"/>
        <v>1.1428571428571428</v>
      </c>
      <c r="S1716" s="124">
        <v>70</v>
      </c>
      <c r="T1716" s="68">
        <f t="shared" si="347"/>
        <v>1</v>
      </c>
      <c r="U1716" s="124">
        <v>80</v>
      </c>
      <c r="V1716" s="284"/>
      <c r="W1716" s="124">
        <v>0</v>
      </c>
      <c r="X1716" s="124">
        <v>2</v>
      </c>
      <c r="Y1716" s="68">
        <f t="shared" si="348"/>
        <v>0</v>
      </c>
      <c r="Z1716" s="124">
        <v>0</v>
      </c>
      <c r="AA1716" s="284"/>
    </row>
    <row r="1717" spans="9:27">
      <c r="I1717" s="57" t="str">
        <f t="shared" si="349"/>
        <v>Federal CityA-CRAOct-14</v>
      </c>
      <c r="J1717" s="76" t="str">
        <f t="shared" si="344"/>
        <v>Federal CityA-CRA41913</v>
      </c>
      <c r="K1717" s="57" t="s">
        <v>360</v>
      </c>
      <c r="L1717" s="73">
        <v>41913</v>
      </c>
      <c r="M1717" s="124">
        <v>3</v>
      </c>
      <c r="N1717" s="124">
        <v>3</v>
      </c>
      <c r="O1717" s="68">
        <f t="shared" si="345"/>
        <v>1</v>
      </c>
      <c r="P1717" s="124">
        <v>13</v>
      </c>
      <c r="Q1717" s="124">
        <v>21</v>
      </c>
      <c r="R1717" s="68">
        <f t="shared" si="346"/>
        <v>0.61904761904761907</v>
      </c>
      <c r="S1717" s="124">
        <v>21</v>
      </c>
      <c r="T1717" s="68">
        <f t="shared" si="347"/>
        <v>1</v>
      </c>
      <c r="U1717" s="124">
        <v>11</v>
      </c>
      <c r="V1717" s="284"/>
      <c r="W1717" s="124">
        <v>0</v>
      </c>
      <c r="X1717" s="124">
        <v>0</v>
      </c>
      <c r="Y1717" s="68" t="e">
        <f t="shared" si="348"/>
        <v>#DIV/0!</v>
      </c>
      <c r="Z1717" s="124">
        <v>2</v>
      </c>
      <c r="AA1717" s="284"/>
    </row>
    <row r="1718" spans="9:27">
      <c r="I1718" s="57" t="str">
        <f t="shared" si="349"/>
        <v>Federal CityAllOct-14</v>
      </c>
      <c r="J1718" s="76" t="str">
        <f t="shared" si="344"/>
        <v>Federal CityAll41913</v>
      </c>
      <c r="K1718" s="57" t="s">
        <v>359</v>
      </c>
      <c r="L1718" s="73">
        <v>41913</v>
      </c>
      <c r="M1718" s="124">
        <v>3</v>
      </c>
      <c r="N1718" s="124">
        <v>3</v>
      </c>
      <c r="O1718" s="68">
        <f t="shared" si="345"/>
        <v>1</v>
      </c>
      <c r="P1718" s="124">
        <v>13</v>
      </c>
      <c r="Q1718" s="124">
        <v>21</v>
      </c>
      <c r="R1718" s="68">
        <f t="shared" si="346"/>
        <v>0.61904761904761907</v>
      </c>
      <c r="S1718" s="124">
        <v>21</v>
      </c>
      <c r="T1718" s="68">
        <f t="shared" si="347"/>
        <v>1</v>
      </c>
      <c r="U1718" s="124">
        <v>11</v>
      </c>
      <c r="V1718" s="284"/>
      <c r="W1718" s="124">
        <v>0</v>
      </c>
      <c r="X1718" s="124">
        <v>0</v>
      </c>
      <c r="Y1718" s="68" t="e">
        <f t="shared" si="348"/>
        <v>#DIV/0!</v>
      </c>
      <c r="Z1718" s="124">
        <v>2</v>
      </c>
      <c r="AA1718" s="284"/>
    </row>
    <row r="1719" spans="9:27">
      <c r="I1719" s="57" t="str">
        <f t="shared" si="349"/>
        <v>First Home CareAllOct-14</v>
      </c>
      <c r="J1719" s="76" t="str">
        <f t="shared" si="344"/>
        <v>First Home CareAll41913</v>
      </c>
      <c r="K1719" s="57" t="s">
        <v>323</v>
      </c>
      <c r="L1719" s="73">
        <v>41913</v>
      </c>
      <c r="M1719" s="124">
        <v>13</v>
      </c>
      <c r="N1719" s="124">
        <v>14</v>
      </c>
      <c r="O1719" s="68">
        <f t="shared" si="345"/>
        <v>0.9285714285714286</v>
      </c>
      <c r="P1719" s="124">
        <v>73</v>
      </c>
      <c r="Q1719" s="124">
        <v>105</v>
      </c>
      <c r="R1719" s="68">
        <f t="shared" si="346"/>
        <v>0.69523809523809521</v>
      </c>
      <c r="S1719" s="124">
        <v>110</v>
      </c>
      <c r="T1719" s="68">
        <f t="shared" si="347"/>
        <v>0.95454545454545459</v>
      </c>
      <c r="U1719" s="124">
        <v>60</v>
      </c>
      <c r="V1719" s="284"/>
      <c r="W1719" s="124">
        <v>2</v>
      </c>
      <c r="X1719" s="124">
        <v>6</v>
      </c>
      <c r="Y1719" s="68">
        <f t="shared" si="348"/>
        <v>0.33333333333333331</v>
      </c>
      <c r="Z1719" s="124">
        <v>13</v>
      </c>
      <c r="AA1719" s="284">
        <v>0.79487179487179482</v>
      </c>
    </row>
    <row r="1720" spans="9:27">
      <c r="I1720" s="57" t="str">
        <f t="shared" si="349"/>
        <v>First Home CareFFTOct-14</v>
      </c>
      <c r="J1720" s="76" t="str">
        <f t="shared" si="344"/>
        <v>First Home CareFFT41913</v>
      </c>
      <c r="K1720" s="57" t="s">
        <v>325</v>
      </c>
      <c r="L1720" s="73">
        <v>41913</v>
      </c>
      <c r="M1720" s="124">
        <v>5</v>
      </c>
      <c r="N1720" s="124">
        <v>5</v>
      </c>
      <c r="O1720" s="68">
        <f t="shared" si="345"/>
        <v>1</v>
      </c>
      <c r="P1720" s="261">
        <v>33</v>
      </c>
      <c r="Q1720" s="124">
        <v>45</v>
      </c>
      <c r="R1720" s="68">
        <f t="shared" si="346"/>
        <v>0.73333333333333328</v>
      </c>
      <c r="S1720" s="124">
        <v>45</v>
      </c>
      <c r="T1720" s="68">
        <f t="shared" si="347"/>
        <v>1</v>
      </c>
      <c r="U1720" s="124">
        <v>20</v>
      </c>
      <c r="V1720" s="284">
        <v>1.0249999999999999</v>
      </c>
      <c r="W1720" s="124">
        <v>2</v>
      </c>
      <c r="X1720" s="124">
        <v>2</v>
      </c>
      <c r="Y1720" s="68">
        <f t="shared" si="348"/>
        <v>1</v>
      </c>
      <c r="Z1720" s="124">
        <v>13</v>
      </c>
      <c r="AA1720" s="284">
        <v>1.0249999999999999</v>
      </c>
    </row>
    <row r="1721" spans="9:27">
      <c r="I1721" s="57" t="str">
        <f t="shared" si="349"/>
        <v>First Home CareTF-CBTOct-14</v>
      </c>
      <c r="J1721" s="76" t="str">
        <f t="shared" si="344"/>
        <v>First Home CareTF-CBT41913</v>
      </c>
      <c r="K1721" s="57" t="s">
        <v>324</v>
      </c>
      <c r="L1721" s="73">
        <v>41913</v>
      </c>
      <c r="M1721" s="124">
        <v>4</v>
      </c>
      <c r="N1721" s="124">
        <v>5</v>
      </c>
      <c r="O1721" s="68">
        <f t="shared" si="345"/>
        <v>0.8</v>
      </c>
      <c r="P1721" s="124">
        <v>8</v>
      </c>
      <c r="Q1721" s="124">
        <v>20</v>
      </c>
      <c r="R1721" s="68">
        <f t="shared" si="346"/>
        <v>0.4</v>
      </c>
      <c r="S1721" s="124">
        <v>25</v>
      </c>
      <c r="T1721" s="68">
        <f t="shared" si="347"/>
        <v>0.8</v>
      </c>
      <c r="U1721" s="124">
        <v>8</v>
      </c>
      <c r="V1721" s="284"/>
      <c r="W1721" s="124">
        <v>0</v>
      </c>
      <c r="X1721" s="124">
        <v>4</v>
      </c>
      <c r="Y1721" s="68">
        <f t="shared" si="348"/>
        <v>0</v>
      </c>
      <c r="Z1721" s="124">
        <v>0</v>
      </c>
      <c r="AA1721" s="284">
        <v>0.875</v>
      </c>
    </row>
    <row r="1722" spans="9:27">
      <c r="I1722" s="57" t="str">
        <f t="shared" si="349"/>
        <v>First Home CareTIPOct-14</v>
      </c>
      <c r="J1722" s="76" t="str">
        <f t="shared" si="344"/>
        <v>First Home CareTIP41913</v>
      </c>
      <c r="K1722" s="57" t="s">
        <v>330</v>
      </c>
      <c r="L1722" s="73">
        <v>41913</v>
      </c>
      <c r="M1722" s="124">
        <v>4</v>
      </c>
      <c r="N1722" s="124">
        <v>4</v>
      </c>
      <c r="O1722" s="68">
        <f t="shared" si="345"/>
        <v>1</v>
      </c>
      <c r="P1722" s="124">
        <v>32</v>
      </c>
      <c r="Q1722" s="124">
        <v>40</v>
      </c>
      <c r="R1722" s="68">
        <f t="shared" si="346"/>
        <v>0.8</v>
      </c>
      <c r="S1722" s="124">
        <v>40</v>
      </c>
      <c r="T1722" s="68">
        <f t="shared" si="347"/>
        <v>1</v>
      </c>
      <c r="U1722" s="124">
        <v>32</v>
      </c>
      <c r="V1722" s="284"/>
      <c r="W1722" s="124">
        <v>0</v>
      </c>
      <c r="X1722" s="124">
        <v>0</v>
      </c>
      <c r="Y1722" s="68" t="e">
        <f t="shared" si="348"/>
        <v>#DIV/0!</v>
      </c>
      <c r="Z1722" s="124">
        <v>0</v>
      </c>
      <c r="AA1722" s="284"/>
    </row>
    <row r="1723" spans="9:27">
      <c r="I1723" s="57" t="str">
        <f t="shared" si="349"/>
        <v>FPSAllOct-14</v>
      </c>
      <c r="J1723" s="76" t="str">
        <f t="shared" si="344"/>
        <v>FPSAll41913</v>
      </c>
      <c r="K1723" s="57" t="s">
        <v>355</v>
      </c>
      <c r="L1723" s="73">
        <v>41913</v>
      </c>
      <c r="M1723" s="124">
        <v>3</v>
      </c>
      <c r="N1723" s="124">
        <v>3</v>
      </c>
      <c r="O1723" s="68">
        <f t="shared" si="345"/>
        <v>1</v>
      </c>
      <c r="P1723" s="124">
        <v>23</v>
      </c>
      <c r="Q1723" s="124">
        <v>30</v>
      </c>
      <c r="R1723" s="68">
        <f t="shared" si="346"/>
        <v>0.76666666666666672</v>
      </c>
      <c r="S1723" s="124">
        <v>30</v>
      </c>
      <c r="T1723" s="68">
        <f t="shared" si="347"/>
        <v>1</v>
      </c>
      <c r="U1723" s="124">
        <v>20</v>
      </c>
      <c r="V1723" s="284"/>
      <c r="W1723" s="124">
        <v>0</v>
      </c>
      <c r="X1723" s="124">
        <v>0</v>
      </c>
      <c r="Y1723" s="68" t="e">
        <f t="shared" si="348"/>
        <v>#DIV/0!</v>
      </c>
      <c r="Z1723" s="124">
        <v>3</v>
      </c>
      <c r="AA1723" s="284"/>
    </row>
    <row r="1724" spans="9:27">
      <c r="I1724" s="57" t="str">
        <f t="shared" si="349"/>
        <v>FPSTIPOct-14</v>
      </c>
      <c r="J1724" s="76" t="str">
        <f t="shared" si="344"/>
        <v>FPSTIP41913</v>
      </c>
      <c r="K1724" s="57" t="s">
        <v>356</v>
      </c>
      <c r="L1724" s="73">
        <v>41913</v>
      </c>
      <c r="M1724" s="124">
        <v>3</v>
      </c>
      <c r="N1724" s="124">
        <v>3</v>
      </c>
      <c r="O1724" s="68">
        <f t="shared" si="345"/>
        <v>1</v>
      </c>
      <c r="P1724" s="124">
        <v>23</v>
      </c>
      <c r="Q1724" s="124">
        <v>30</v>
      </c>
      <c r="R1724" s="68">
        <f t="shared" si="346"/>
        <v>0.76666666666666672</v>
      </c>
      <c r="S1724" s="124">
        <v>30</v>
      </c>
      <c r="T1724" s="68">
        <f t="shared" si="347"/>
        <v>1</v>
      </c>
      <c r="U1724" s="124">
        <v>20</v>
      </c>
      <c r="V1724" s="284"/>
      <c r="W1724" s="124">
        <v>0</v>
      </c>
      <c r="X1724" s="124">
        <v>0</v>
      </c>
      <c r="Y1724" s="68" t="e">
        <f t="shared" si="348"/>
        <v>#DIV/0!</v>
      </c>
      <c r="Z1724" s="124">
        <v>3</v>
      </c>
      <c r="AA1724" s="284"/>
    </row>
    <row r="1725" spans="9:27">
      <c r="I1725" s="57" t="str">
        <f t="shared" si="349"/>
        <v>HillcrestA-CRAOct-14</v>
      </c>
      <c r="J1725" s="76" t="str">
        <f t="shared" si="344"/>
        <v>HillcrestA-CRA41913</v>
      </c>
      <c r="K1725" s="57" t="s">
        <v>336</v>
      </c>
      <c r="L1725" s="73">
        <v>41913</v>
      </c>
      <c r="M1725" s="124">
        <v>2</v>
      </c>
      <c r="N1725" s="124">
        <v>3</v>
      </c>
      <c r="O1725" s="68">
        <f t="shared" si="345"/>
        <v>0.66666666666666663</v>
      </c>
      <c r="P1725" s="124">
        <v>18</v>
      </c>
      <c r="Q1725" s="124">
        <v>16</v>
      </c>
      <c r="R1725" s="68">
        <f t="shared" si="346"/>
        <v>1.125</v>
      </c>
      <c r="S1725" s="124">
        <v>24</v>
      </c>
      <c r="T1725" s="68">
        <f t="shared" si="347"/>
        <v>0.66666666666666663</v>
      </c>
      <c r="U1725" s="124">
        <v>17</v>
      </c>
      <c r="V1725" s="284"/>
      <c r="W1725" s="124">
        <v>0</v>
      </c>
      <c r="X1725" s="124">
        <v>2</v>
      </c>
      <c r="Y1725" s="68">
        <f t="shared" si="348"/>
        <v>0</v>
      </c>
      <c r="Z1725" s="124">
        <v>1</v>
      </c>
      <c r="AA1725" s="284"/>
    </row>
    <row r="1726" spans="9:27">
      <c r="I1726" s="57" t="str">
        <f t="shared" si="349"/>
        <v>HillcrestAllOct-14</v>
      </c>
      <c r="J1726" s="76" t="str">
        <f t="shared" si="344"/>
        <v>HillcrestAll41913</v>
      </c>
      <c r="K1726" s="57" t="s">
        <v>331</v>
      </c>
      <c r="L1726" s="73">
        <v>41913</v>
      </c>
      <c r="M1726" s="124">
        <v>9</v>
      </c>
      <c r="N1726" s="124">
        <v>10</v>
      </c>
      <c r="O1726" s="68">
        <f t="shared" si="345"/>
        <v>0.9</v>
      </c>
      <c r="P1726" s="124">
        <v>46</v>
      </c>
      <c r="Q1726" s="124">
        <v>61</v>
      </c>
      <c r="R1726" s="68">
        <f t="shared" si="346"/>
        <v>0.75409836065573765</v>
      </c>
      <c r="S1726" s="124">
        <v>69</v>
      </c>
      <c r="T1726" s="68">
        <f t="shared" si="347"/>
        <v>0.88405797101449279</v>
      </c>
      <c r="U1726" s="124">
        <v>38</v>
      </c>
      <c r="V1726" s="284"/>
      <c r="W1726" s="124">
        <v>3</v>
      </c>
      <c r="X1726" s="124">
        <v>6</v>
      </c>
      <c r="Y1726" s="68">
        <f t="shared" si="348"/>
        <v>0.5</v>
      </c>
      <c r="Z1726" s="124">
        <v>8</v>
      </c>
      <c r="AA1726" s="284">
        <v>1.2666666666666664</v>
      </c>
    </row>
    <row r="1727" spans="9:27">
      <c r="I1727" s="57" t="str">
        <f t="shared" si="349"/>
        <v>HillcrestCPP-FVOct-14</v>
      </c>
      <c r="J1727" s="76" t="str">
        <f t="shared" si="344"/>
        <v>HillcrestCPP-FV41913</v>
      </c>
      <c r="K1727" s="57" t="s">
        <v>334</v>
      </c>
      <c r="L1727" s="73">
        <v>41913</v>
      </c>
      <c r="M1727" s="124"/>
      <c r="N1727" s="124"/>
      <c r="O1727" s="68" t="e">
        <f t="shared" si="345"/>
        <v>#DIV/0!</v>
      </c>
      <c r="P1727" s="124"/>
      <c r="Q1727" s="124"/>
      <c r="R1727" s="68" t="e">
        <f t="shared" si="346"/>
        <v>#DIV/0!</v>
      </c>
      <c r="S1727" s="124"/>
      <c r="T1727" s="68" t="e">
        <f t="shared" si="347"/>
        <v>#DIV/0!</v>
      </c>
      <c r="U1727" s="124"/>
      <c r="V1727" s="284"/>
      <c r="W1727" s="124"/>
      <c r="X1727" s="124"/>
      <c r="Y1727" s="68" t="e">
        <f t="shared" si="348"/>
        <v>#DIV/0!</v>
      </c>
      <c r="Z1727" s="124"/>
      <c r="AA1727" s="284"/>
    </row>
    <row r="1728" spans="9:27">
      <c r="I1728" s="57" t="str">
        <f t="shared" si="349"/>
        <v>HillcrestFFTOct-14</v>
      </c>
      <c r="J1728" s="76" t="str">
        <f t="shared" si="344"/>
        <v>HillcrestFFT41913</v>
      </c>
      <c r="K1728" s="57" t="s">
        <v>335</v>
      </c>
      <c r="L1728" s="73">
        <v>41913</v>
      </c>
      <c r="M1728" s="124">
        <v>5</v>
      </c>
      <c r="N1728" s="124">
        <v>5</v>
      </c>
      <c r="O1728" s="68">
        <f t="shared" si="345"/>
        <v>1</v>
      </c>
      <c r="P1728" s="124">
        <v>23</v>
      </c>
      <c r="Q1728" s="124">
        <v>35</v>
      </c>
      <c r="R1728" s="68">
        <f t="shared" si="346"/>
        <v>0.65714285714285714</v>
      </c>
      <c r="S1728" s="124">
        <v>35</v>
      </c>
      <c r="T1728" s="68">
        <f t="shared" si="347"/>
        <v>1</v>
      </c>
      <c r="U1728" s="124">
        <v>16</v>
      </c>
      <c r="V1728" s="284">
        <v>1.1499999999999999</v>
      </c>
      <c r="W1728" s="124">
        <v>3</v>
      </c>
      <c r="X1728" s="124">
        <v>4</v>
      </c>
      <c r="Y1728" s="68">
        <f t="shared" si="348"/>
        <v>0.75</v>
      </c>
      <c r="Z1728" s="124">
        <v>7</v>
      </c>
      <c r="AA1728" s="284">
        <v>1.1499999999999999</v>
      </c>
    </row>
    <row r="1729" spans="9:27">
      <c r="I1729" s="57" t="str">
        <f t="shared" si="349"/>
        <v>HillcrestTF-CBTOct-14</v>
      </c>
      <c r="J1729" s="76" t="str">
        <f t="shared" si="344"/>
        <v>HillcrestTF-CBT41913</v>
      </c>
      <c r="K1729" s="57" t="s">
        <v>332</v>
      </c>
      <c r="L1729" s="73">
        <v>41913</v>
      </c>
      <c r="M1729" s="124">
        <v>2</v>
      </c>
      <c r="N1729" s="124">
        <v>2</v>
      </c>
      <c r="O1729" s="68">
        <f t="shared" si="345"/>
        <v>1</v>
      </c>
      <c r="P1729" s="124">
        <v>5</v>
      </c>
      <c r="Q1729" s="124">
        <v>10</v>
      </c>
      <c r="R1729" s="68">
        <f t="shared" si="346"/>
        <v>0.5</v>
      </c>
      <c r="S1729" s="124">
        <v>10</v>
      </c>
      <c r="T1729" s="68">
        <f t="shared" si="347"/>
        <v>1</v>
      </c>
      <c r="U1729" s="124">
        <v>5</v>
      </c>
      <c r="V1729" s="284"/>
      <c r="W1729" s="124">
        <v>0</v>
      </c>
      <c r="X1729" s="124">
        <v>0</v>
      </c>
      <c r="Y1729" s="68" t="e">
        <f t="shared" si="348"/>
        <v>#DIV/0!</v>
      </c>
      <c r="Z1729" s="124">
        <v>0</v>
      </c>
      <c r="AA1729" s="284">
        <v>0.6</v>
      </c>
    </row>
    <row r="1730" spans="9:27">
      <c r="I1730" s="57" t="str">
        <f t="shared" si="349"/>
        <v>LAYCA-CRAOct-14</v>
      </c>
      <c r="J1730" s="76" t="str">
        <f t="shared" si="344"/>
        <v>LAYCA-CRA41913</v>
      </c>
      <c r="K1730" s="57" t="s">
        <v>339</v>
      </c>
      <c r="L1730" s="73">
        <v>41913</v>
      </c>
      <c r="M1730" s="124">
        <v>2</v>
      </c>
      <c r="N1730" s="124">
        <v>3</v>
      </c>
      <c r="O1730" s="68">
        <f t="shared" si="345"/>
        <v>0.66666666666666663</v>
      </c>
      <c r="P1730" s="124">
        <v>5</v>
      </c>
      <c r="Q1730" s="124">
        <v>12</v>
      </c>
      <c r="R1730" s="68">
        <f t="shared" si="346"/>
        <v>0.41666666666666669</v>
      </c>
      <c r="S1730" s="124">
        <v>20</v>
      </c>
      <c r="T1730" s="68">
        <f t="shared" si="347"/>
        <v>0.6</v>
      </c>
      <c r="U1730" s="124">
        <v>4</v>
      </c>
      <c r="V1730" s="284"/>
      <c r="W1730" s="124">
        <v>0</v>
      </c>
      <c r="X1730" s="124">
        <v>0</v>
      </c>
      <c r="Y1730" s="68" t="e">
        <f t="shared" si="348"/>
        <v>#DIV/0!</v>
      </c>
      <c r="Z1730" s="124">
        <v>1</v>
      </c>
      <c r="AA1730" s="284"/>
    </row>
    <row r="1731" spans="9:27">
      <c r="I1731" s="57" t="str">
        <f t="shared" si="349"/>
        <v>LAYCAllOct-14</v>
      </c>
      <c r="J1731" s="76" t="str">
        <f t="shared" si="344"/>
        <v>LAYCAll41913</v>
      </c>
      <c r="K1731" s="57" t="s">
        <v>337</v>
      </c>
      <c r="L1731" s="73">
        <v>41913</v>
      </c>
      <c r="M1731" s="124">
        <v>2</v>
      </c>
      <c r="N1731" s="124">
        <v>3</v>
      </c>
      <c r="O1731" s="68">
        <f t="shared" ref="O1731:O1762" si="350">M1731/N1731</f>
        <v>0.66666666666666663</v>
      </c>
      <c r="P1731" s="124">
        <v>5</v>
      </c>
      <c r="Q1731" s="124">
        <v>12</v>
      </c>
      <c r="R1731" s="68">
        <f t="shared" ref="R1731:R1762" si="351">P1731/Q1731</f>
        <v>0.41666666666666669</v>
      </c>
      <c r="S1731" s="124">
        <v>20</v>
      </c>
      <c r="T1731" s="68">
        <f t="shared" ref="T1731:T1762" si="352">Q1731/S1731</f>
        <v>0.6</v>
      </c>
      <c r="U1731" s="124">
        <v>4</v>
      </c>
      <c r="V1731" s="284"/>
      <c r="W1731" s="124">
        <v>0</v>
      </c>
      <c r="X1731" s="124">
        <v>0</v>
      </c>
      <c r="Y1731" s="68" t="e">
        <f t="shared" ref="Y1731:Y1748" si="353">W1731/X1731</f>
        <v>#DIV/0!</v>
      </c>
      <c r="Z1731" s="124">
        <v>1</v>
      </c>
      <c r="AA1731" s="284"/>
    </row>
    <row r="1732" spans="9:27">
      <c r="I1732" s="57" t="str">
        <f t="shared" si="349"/>
        <v>LAYCCPPOct-14</v>
      </c>
      <c r="J1732" s="76" t="str">
        <f t="shared" si="344"/>
        <v>LAYCCPP41913</v>
      </c>
      <c r="K1732" s="57" t="s">
        <v>338</v>
      </c>
      <c r="L1732" s="73">
        <v>41913</v>
      </c>
      <c r="M1732" s="124"/>
      <c r="N1732" s="124"/>
      <c r="O1732" s="68" t="e">
        <f t="shared" si="350"/>
        <v>#DIV/0!</v>
      </c>
      <c r="P1732" s="124"/>
      <c r="Q1732" s="124"/>
      <c r="R1732" s="68" t="e">
        <f t="shared" si="351"/>
        <v>#DIV/0!</v>
      </c>
      <c r="S1732" s="124"/>
      <c r="T1732" s="68" t="e">
        <f t="shared" si="352"/>
        <v>#DIV/0!</v>
      </c>
      <c r="U1732" s="124"/>
      <c r="V1732" s="284"/>
      <c r="W1732" s="124"/>
      <c r="X1732" s="124"/>
      <c r="Y1732" s="68" t="e">
        <f t="shared" si="353"/>
        <v>#DIV/0!</v>
      </c>
      <c r="Z1732" s="124"/>
      <c r="AA1732" s="284"/>
    </row>
    <row r="1733" spans="9:27">
      <c r="I1733" s="57" t="str">
        <f t="shared" si="349"/>
        <v>LESAllOct-14</v>
      </c>
      <c r="J1733" s="76" t="str">
        <f t="shared" si="344"/>
        <v>LESAll41913</v>
      </c>
      <c r="K1733" s="57" t="s">
        <v>357</v>
      </c>
      <c r="L1733" s="73">
        <v>41913</v>
      </c>
      <c r="M1733" s="124">
        <v>3</v>
      </c>
      <c r="N1733" s="124">
        <v>3</v>
      </c>
      <c r="O1733" s="68">
        <f t="shared" si="350"/>
        <v>1</v>
      </c>
      <c r="P1733" s="124">
        <v>25</v>
      </c>
      <c r="Q1733" s="124">
        <v>30</v>
      </c>
      <c r="R1733" s="68">
        <f t="shared" si="351"/>
        <v>0.83333333333333337</v>
      </c>
      <c r="S1733" s="124">
        <v>30</v>
      </c>
      <c r="T1733" s="68">
        <f t="shared" si="352"/>
        <v>1</v>
      </c>
      <c r="U1733" s="124">
        <v>25</v>
      </c>
      <c r="V1733" s="284"/>
      <c r="W1733" s="124">
        <v>0</v>
      </c>
      <c r="X1733" s="124">
        <v>2</v>
      </c>
      <c r="Y1733" s="68">
        <f t="shared" si="353"/>
        <v>0</v>
      </c>
      <c r="Z1733" s="124">
        <v>0</v>
      </c>
      <c r="AA1733" s="284"/>
    </row>
    <row r="1734" spans="9:27">
      <c r="I1734" s="57" t="str">
        <f t="shared" si="349"/>
        <v>LESTIPOct-14</v>
      </c>
      <c r="J1734" s="76" t="str">
        <f t="shared" si="344"/>
        <v>LESTIP41913</v>
      </c>
      <c r="K1734" s="57" t="s">
        <v>358</v>
      </c>
      <c r="L1734" s="73">
        <v>41913</v>
      </c>
      <c r="M1734" s="124">
        <v>3</v>
      </c>
      <c r="N1734" s="124">
        <v>3</v>
      </c>
      <c r="O1734" s="68">
        <f t="shared" si="350"/>
        <v>1</v>
      </c>
      <c r="P1734" s="124">
        <v>25</v>
      </c>
      <c r="Q1734" s="124">
        <v>30</v>
      </c>
      <c r="R1734" s="68">
        <f t="shared" si="351"/>
        <v>0.83333333333333337</v>
      </c>
      <c r="S1734" s="124">
        <v>30</v>
      </c>
      <c r="T1734" s="68">
        <f t="shared" si="352"/>
        <v>1</v>
      </c>
      <c r="U1734" s="124">
        <v>25</v>
      </c>
      <c r="V1734" s="284"/>
      <c r="W1734" s="124">
        <v>0</v>
      </c>
      <c r="X1734" s="124">
        <v>2</v>
      </c>
      <c r="Y1734" s="68">
        <f t="shared" si="353"/>
        <v>0</v>
      </c>
      <c r="Z1734" s="124">
        <v>0</v>
      </c>
      <c r="AA1734" s="284"/>
    </row>
    <row r="1735" spans="9:27">
      <c r="I1735" s="57" t="str">
        <f t="shared" si="349"/>
        <v>Marys CenterAllOct-14</v>
      </c>
      <c r="J1735" s="76" t="str">
        <f t="shared" si="344"/>
        <v>Marys CenterAll41913</v>
      </c>
      <c r="K1735" s="57" t="s">
        <v>341</v>
      </c>
      <c r="L1735" s="73">
        <v>41913</v>
      </c>
      <c r="M1735" s="124">
        <v>3</v>
      </c>
      <c r="N1735" s="124">
        <v>4</v>
      </c>
      <c r="O1735" s="68">
        <f t="shared" si="350"/>
        <v>0.75</v>
      </c>
      <c r="P1735" s="124">
        <v>8</v>
      </c>
      <c r="Q1735" s="124">
        <v>9</v>
      </c>
      <c r="R1735" s="68">
        <f t="shared" si="351"/>
        <v>0.88888888888888884</v>
      </c>
      <c r="S1735" s="124">
        <v>14</v>
      </c>
      <c r="T1735" s="68">
        <f t="shared" si="352"/>
        <v>0.6428571428571429</v>
      </c>
      <c r="U1735" s="124">
        <v>6</v>
      </c>
      <c r="V1735" s="284"/>
      <c r="W1735" s="124">
        <v>0</v>
      </c>
      <c r="X1735" s="124">
        <v>1</v>
      </c>
      <c r="Y1735" s="68">
        <f t="shared" si="353"/>
        <v>0</v>
      </c>
      <c r="Z1735" s="124">
        <v>2</v>
      </c>
      <c r="AA1735" s="284">
        <v>1.0571428571428572</v>
      </c>
    </row>
    <row r="1736" spans="9:27">
      <c r="I1736" s="57" t="str">
        <f t="shared" si="349"/>
        <v>Marys CenterPCITOct-14</v>
      </c>
      <c r="J1736" s="76" t="str">
        <f t="shared" si="344"/>
        <v>Marys CenterPCIT41913</v>
      </c>
      <c r="K1736" s="57" t="s">
        <v>340</v>
      </c>
      <c r="L1736" s="73">
        <v>41913</v>
      </c>
      <c r="M1736" s="124">
        <v>3</v>
      </c>
      <c r="N1736" s="124">
        <v>4</v>
      </c>
      <c r="O1736" s="68">
        <f t="shared" si="350"/>
        <v>0.75</v>
      </c>
      <c r="P1736" s="124">
        <v>8</v>
      </c>
      <c r="Q1736" s="124">
        <v>9</v>
      </c>
      <c r="R1736" s="68">
        <f t="shared" si="351"/>
        <v>0.88888888888888884</v>
      </c>
      <c r="S1736" s="124">
        <v>14</v>
      </c>
      <c r="T1736" s="68">
        <f t="shared" si="352"/>
        <v>0.6428571428571429</v>
      </c>
      <c r="U1736" s="124">
        <v>6</v>
      </c>
      <c r="V1736" s="284"/>
      <c r="W1736" s="124">
        <v>0</v>
      </c>
      <c r="X1736" s="124">
        <v>1</v>
      </c>
      <c r="Y1736" s="68">
        <f t="shared" si="353"/>
        <v>0</v>
      </c>
      <c r="Z1736" s="124">
        <v>2</v>
      </c>
      <c r="AA1736" s="284">
        <v>1.0571428571428572</v>
      </c>
    </row>
    <row r="1737" spans="9:27">
      <c r="I1737" s="57" t="str">
        <f t="shared" si="349"/>
        <v>MBI HSAllOct-14</v>
      </c>
      <c r="J1737" s="76" t="str">
        <f t="shared" si="344"/>
        <v>MBI HSAll41913</v>
      </c>
      <c r="K1737" s="57" t="s">
        <v>364</v>
      </c>
      <c r="L1737" s="73">
        <v>41913</v>
      </c>
      <c r="M1737" s="124">
        <v>5</v>
      </c>
      <c r="N1737" s="124">
        <v>5</v>
      </c>
      <c r="O1737" s="68">
        <f t="shared" si="350"/>
        <v>1</v>
      </c>
      <c r="P1737" s="124">
        <v>59</v>
      </c>
      <c r="Q1737" s="124">
        <v>45</v>
      </c>
      <c r="R1737" s="68">
        <f t="shared" si="351"/>
        <v>1.3111111111111111</v>
      </c>
      <c r="S1737" s="124">
        <v>45</v>
      </c>
      <c r="T1737" s="68">
        <f t="shared" si="352"/>
        <v>1</v>
      </c>
      <c r="U1737" s="124">
        <v>59</v>
      </c>
      <c r="V1737" s="284"/>
      <c r="W1737" s="124">
        <v>0</v>
      </c>
      <c r="X1737" s="124">
        <v>0</v>
      </c>
      <c r="Y1737" s="68" t="e">
        <f t="shared" si="353"/>
        <v>#DIV/0!</v>
      </c>
      <c r="Z1737" s="124">
        <v>0</v>
      </c>
      <c r="AA1737" s="284"/>
    </row>
    <row r="1738" spans="9:27">
      <c r="I1738" s="57" t="str">
        <f t="shared" si="349"/>
        <v>MBI HSTIPOct-14</v>
      </c>
      <c r="J1738" s="76" t="str">
        <f t="shared" si="344"/>
        <v>MBI HSTIP41913</v>
      </c>
      <c r="K1738" s="57" t="s">
        <v>363</v>
      </c>
      <c r="L1738" s="73">
        <v>41913</v>
      </c>
      <c r="M1738" s="124">
        <v>5</v>
      </c>
      <c r="N1738" s="124">
        <v>5</v>
      </c>
      <c r="O1738" s="68">
        <f t="shared" si="350"/>
        <v>1</v>
      </c>
      <c r="P1738" s="124">
        <v>59</v>
      </c>
      <c r="Q1738" s="124">
        <v>45</v>
      </c>
      <c r="R1738" s="68">
        <f t="shared" si="351"/>
        <v>1.3111111111111111</v>
      </c>
      <c r="S1738" s="124">
        <v>45</v>
      </c>
      <c r="T1738" s="68">
        <f t="shared" si="352"/>
        <v>1</v>
      </c>
      <c r="U1738" s="124">
        <v>59</v>
      </c>
      <c r="V1738" s="284"/>
      <c r="W1738" s="124">
        <v>0</v>
      </c>
      <c r="X1738" s="124">
        <v>0</v>
      </c>
      <c r="Y1738" s="68" t="e">
        <f t="shared" si="353"/>
        <v>#DIV/0!</v>
      </c>
      <c r="Z1738" s="124">
        <v>0</v>
      </c>
      <c r="AA1738" s="284"/>
    </row>
    <row r="1739" spans="9:27">
      <c r="I1739" s="57" t="str">
        <f t="shared" si="349"/>
        <v>MD Family ResourcesAllOct-14</v>
      </c>
      <c r="J1739" s="76" t="str">
        <f t="shared" si="344"/>
        <v>MD Family ResourcesAll41913</v>
      </c>
      <c r="K1739" s="57" t="s">
        <v>510</v>
      </c>
      <c r="L1739" s="73">
        <v>41913</v>
      </c>
      <c r="M1739" s="124">
        <v>5</v>
      </c>
      <c r="N1739" s="124">
        <v>5</v>
      </c>
      <c r="O1739" s="68">
        <f t="shared" si="350"/>
        <v>1</v>
      </c>
      <c r="P1739" s="124">
        <v>25</v>
      </c>
      <c r="Q1739" s="124">
        <v>25</v>
      </c>
      <c r="R1739" s="68">
        <f t="shared" si="351"/>
        <v>1</v>
      </c>
      <c r="S1739" s="124">
        <v>25</v>
      </c>
      <c r="T1739" s="68">
        <f t="shared" si="352"/>
        <v>1</v>
      </c>
      <c r="U1739" s="124">
        <v>23</v>
      </c>
      <c r="V1739" s="284"/>
      <c r="W1739" s="124">
        <v>5</v>
      </c>
      <c r="X1739" s="124">
        <v>5</v>
      </c>
      <c r="Y1739" s="68">
        <f t="shared" si="353"/>
        <v>1</v>
      </c>
      <c r="Z1739" s="124">
        <v>2</v>
      </c>
      <c r="AA1739" s="284">
        <v>0.56000000000000005</v>
      </c>
    </row>
    <row r="1740" spans="9:27">
      <c r="I1740" s="57" t="str">
        <f t="shared" si="349"/>
        <v>MD Family ResourcesTF-CBTOct-14</v>
      </c>
      <c r="J1740" s="76" t="str">
        <f t="shared" si="344"/>
        <v>MD Family ResourcesTF-CBT41913</v>
      </c>
      <c r="K1740" s="57" t="s">
        <v>509</v>
      </c>
      <c r="L1740" s="73">
        <v>41913</v>
      </c>
      <c r="M1740" s="124">
        <v>5</v>
      </c>
      <c r="N1740" s="124">
        <v>5</v>
      </c>
      <c r="O1740" s="68">
        <f t="shared" si="350"/>
        <v>1</v>
      </c>
      <c r="P1740" s="124">
        <v>25</v>
      </c>
      <c r="Q1740" s="124">
        <v>25</v>
      </c>
      <c r="R1740" s="68">
        <f t="shared" si="351"/>
        <v>1</v>
      </c>
      <c r="S1740" s="124">
        <v>25</v>
      </c>
      <c r="T1740" s="68">
        <f t="shared" si="352"/>
        <v>1</v>
      </c>
      <c r="U1740" s="124">
        <v>23</v>
      </c>
      <c r="V1740" s="284"/>
      <c r="W1740" s="124">
        <v>5</v>
      </c>
      <c r="X1740" s="124">
        <v>5</v>
      </c>
      <c r="Y1740" s="68">
        <f t="shared" si="353"/>
        <v>1</v>
      </c>
      <c r="Z1740" s="124">
        <v>2</v>
      </c>
      <c r="AA1740" s="284">
        <v>0.56000000000000005</v>
      </c>
    </row>
    <row r="1741" spans="9:27">
      <c r="I1741" s="57" t="str">
        <f t="shared" si="349"/>
        <v>PASSAllOct-14</v>
      </c>
      <c r="J1741" s="76" t="str">
        <f t="shared" si="344"/>
        <v>PASSAll41913</v>
      </c>
      <c r="K1741" s="57" t="s">
        <v>342</v>
      </c>
      <c r="L1741" s="73">
        <v>41913</v>
      </c>
      <c r="M1741" s="124">
        <v>13</v>
      </c>
      <c r="N1741" s="124">
        <v>14</v>
      </c>
      <c r="O1741" s="68">
        <f t="shared" si="350"/>
        <v>0.9285714285714286</v>
      </c>
      <c r="P1741" s="124">
        <v>85</v>
      </c>
      <c r="Q1741" s="124">
        <v>127</v>
      </c>
      <c r="R1741" s="68">
        <f t="shared" si="351"/>
        <v>0.6692913385826772</v>
      </c>
      <c r="S1741" s="124">
        <v>137</v>
      </c>
      <c r="T1741" s="68">
        <f t="shared" si="352"/>
        <v>0.92700729927007297</v>
      </c>
      <c r="U1741" s="124">
        <v>63</v>
      </c>
      <c r="V1741" s="284"/>
      <c r="W1741" s="124">
        <v>7</v>
      </c>
      <c r="X1741" s="124">
        <v>10</v>
      </c>
      <c r="Y1741" s="68">
        <f t="shared" si="353"/>
        <v>0.7</v>
      </c>
      <c r="Z1741" s="124">
        <v>22</v>
      </c>
      <c r="AA1741" s="284">
        <v>1.4333333333333333</v>
      </c>
    </row>
    <row r="1742" spans="9:27">
      <c r="I1742" s="57" t="str">
        <f t="shared" si="349"/>
        <v>PASSFFTOct-14</v>
      </c>
      <c r="J1742" s="76" t="str">
        <f t="shared" si="344"/>
        <v>PASSFFT41913</v>
      </c>
      <c r="K1742" s="57" t="s">
        <v>343</v>
      </c>
      <c r="L1742" s="73">
        <v>41913</v>
      </c>
      <c r="M1742" s="124">
        <v>6</v>
      </c>
      <c r="N1742" s="124">
        <v>6</v>
      </c>
      <c r="O1742" s="68">
        <f t="shared" si="350"/>
        <v>1</v>
      </c>
      <c r="P1742" s="261">
        <v>47</v>
      </c>
      <c r="Q1742" s="124">
        <v>57</v>
      </c>
      <c r="R1742" s="68">
        <f t="shared" si="351"/>
        <v>0.82456140350877194</v>
      </c>
      <c r="S1742" s="124">
        <v>57</v>
      </c>
      <c r="T1742" s="68">
        <f t="shared" si="352"/>
        <v>1</v>
      </c>
      <c r="U1742" s="124">
        <v>31</v>
      </c>
      <c r="V1742" s="284">
        <v>1.075</v>
      </c>
      <c r="W1742" s="124">
        <v>7</v>
      </c>
      <c r="X1742" s="124">
        <v>9</v>
      </c>
      <c r="Y1742" s="68">
        <f t="shared" si="353"/>
        <v>0.77777777777777779</v>
      </c>
      <c r="Z1742" s="124">
        <v>16</v>
      </c>
      <c r="AA1742" s="284">
        <v>1.075</v>
      </c>
    </row>
    <row r="1743" spans="9:27">
      <c r="I1743" s="57" t="str">
        <f t="shared" si="349"/>
        <v>PASSTIPOct-14</v>
      </c>
      <c r="J1743" s="76" t="str">
        <f t="shared" si="344"/>
        <v>PASSTIP41913</v>
      </c>
      <c r="K1743" s="57" t="s">
        <v>344</v>
      </c>
      <c r="L1743" s="73">
        <v>41913</v>
      </c>
      <c r="M1743" s="124">
        <v>7</v>
      </c>
      <c r="N1743" s="124">
        <v>8</v>
      </c>
      <c r="O1743" s="68">
        <f t="shared" si="350"/>
        <v>0.875</v>
      </c>
      <c r="P1743" s="124">
        <v>38</v>
      </c>
      <c r="Q1743" s="124">
        <v>70</v>
      </c>
      <c r="R1743" s="68">
        <f t="shared" si="351"/>
        <v>0.54285714285714282</v>
      </c>
      <c r="S1743" s="124">
        <v>80</v>
      </c>
      <c r="T1743" s="68">
        <f t="shared" si="352"/>
        <v>0.875</v>
      </c>
      <c r="U1743" s="124">
        <v>32</v>
      </c>
      <c r="V1743" s="284"/>
      <c r="W1743" s="124">
        <v>0</v>
      </c>
      <c r="X1743" s="124">
        <v>1</v>
      </c>
      <c r="Y1743" s="68">
        <f t="shared" si="353"/>
        <v>0</v>
      </c>
      <c r="Z1743" s="124">
        <v>6</v>
      </c>
      <c r="AA1743" s="284"/>
    </row>
    <row r="1744" spans="9:27">
      <c r="I1744" s="57" t="str">
        <f t="shared" si="349"/>
        <v>PIECEAllOct-14</v>
      </c>
      <c r="J1744" s="76" t="str">
        <f t="shared" si="344"/>
        <v>PIECEAll41913</v>
      </c>
      <c r="K1744" s="57" t="s">
        <v>345</v>
      </c>
      <c r="L1744" s="73">
        <v>41913</v>
      </c>
      <c r="M1744" s="124">
        <v>10</v>
      </c>
      <c r="N1744" s="124">
        <v>10</v>
      </c>
      <c r="O1744" s="68">
        <f t="shared" si="350"/>
        <v>1</v>
      </c>
      <c r="P1744" s="124">
        <v>32</v>
      </c>
      <c r="Q1744" s="124">
        <v>50</v>
      </c>
      <c r="R1744" s="68">
        <f t="shared" si="351"/>
        <v>0.64</v>
      </c>
      <c r="S1744" s="124">
        <v>50</v>
      </c>
      <c r="T1744" s="68">
        <f t="shared" si="352"/>
        <v>1</v>
      </c>
      <c r="U1744" s="124">
        <v>32</v>
      </c>
      <c r="V1744" s="284"/>
      <c r="W1744" s="124">
        <v>0</v>
      </c>
      <c r="X1744" s="124">
        <v>0</v>
      </c>
      <c r="Y1744" s="68" t="e">
        <f t="shared" si="353"/>
        <v>#DIV/0!</v>
      </c>
      <c r="Z1744" s="124">
        <v>0</v>
      </c>
      <c r="AA1744" s="284">
        <v>0.92500000000000004</v>
      </c>
    </row>
    <row r="1745" spans="9:27">
      <c r="I1745" s="57" t="str">
        <f t="shared" si="349"/>
        <v>PIECECPP-FVOct-14</v>
      </c>
      <c r="J1745" s="76" t="str">
        <f t="shared" si="344"/>
        <v>PIECECPP-FV41913</v>
      </c>
      <c r="K1745" s="57" t="s">
        <v>346</v>
      </c>
      <c r="L1745" s="73">
        <v>41913</v>
      </c>
      <c r="M1745" s="124">
        <v>5</v>
      </c>
      <c r="N1745" s="124">
        <v>5</v>
      </c>
      <c r="O1745" s="68">
        <f t="shared" si="350"/>
        <v>1</v>
      </c>
      <c r="P1745" s="124">
        <v>20</v>
      </c>
      <c r="Q1745" s="124">
        <v>25</v>
      </c>
      <c r="R1745" s="68">
        <f t="shared" si="351"/>
        <v>0.8</v>
      </c>
      <c r="S1745" s="124">
        <v>25</v>
      </c>
      <c r="T1745" s="68">
        <f t="shared" si="352"/>
        <v>1</v>
      </c>
      <c r="U1745" s="124">
        <v>20</v>
      </c>
      <c r="V1745" s="284"/>
      <c r="W1745" s="124">
        <v>0</v>
      </c>
      <c r="X1745" s="124">
        <v>0</v>
      </c>
      <c r="Y1745" s="68" t="e">
        <f t="shared" si="353"/>
        <v>#DIV/0!</v>
      </c>
      <c r="Z1745" s="124"/>
      <c r="AA1745" s="284">
        <v>0.95</v>
      </c>
    </row>
    <row r="1746" spans="9:27">
      <c r="I1746" s="57" t="str">
        <f t="shared" si="349"/>
        <v>PIECEPCITOct-14</v>
      </c>
      <c r="J1746" s="76" t="str">
        <f t="shared" si="344"/>
        <v>PIECEPCIT41913</v>
      </c>
      <c r="K1746" s="57" t="s">
        <v>347</v>
      </c>
      <c r="L1746" s="73">
        <v>41913</v>
      </c>
      <c r="M1746" s="124">
        <v>5</v>
      </c>
      <c r="N1746" s="124">
        <v>5</v>
      </c>
      <c r="O1746" s="68">
        <f t="shared" si="350"/>
        <v>1</v>
      </c>
      <c r="P1746" s="124">
        <v>12</v>
      </c>
      <c r="Q1746" s="124">
        <v>25</v>
      </c>
      <c r="R1746" s="68">
        <f t="shared" si="351"/>
        <v>0.48</v>
      </c>
      <c r="S1746" s="124">
        <v>25</v>
      </c>
      <c r="T1746" s="68">
        <f t="shared" si="352"/>
        <v>1</v>
      </c>
      <c r="U1746" s="124">
        <v>12</v>
      </c>
      <c r="V1746" s="284"/>
      <c r="W1746" s="124">
        <v>0</v>
      </c>
      <c r="X1746" s="124">
        <v>0</v>
      </c>
      <c r="Y1746" s="68" t="e">
        <f t="shared" si="353"/>
        <v>#DIV/0!</v>
      </c>
      <c r="Z1746" s="124">
        <v>0</v>
      </c>
      <c r="AA1746" s="284">
        <v>0.9</v>
      </c>
    </row>
    <row r="1747" spans="9:27">
      <c r="I1747" s="57" t="str">
        <f t="shared" si="349"/>
        <v>RiversideA-CRAOct-14</v>
      </c>
      <c r="J1747" s="76" t="str">
        <f t="shared" si="344"/>
        <v>RiversideA-CRA41913</v>
      </c>
      <c r="K1747" s="57" t="s">
        <v>361</v>
      </c>
      <c r="L1747" s="73">
        <v>41913</v>
      </c>
      <c r="M1747" s="124">
        <v>2</v>
      </c>
      <c r="N1747" s="124">
        <v>4</v>
      </c>
      <c r="O1747" s="68">
        <f t="shared" si="350"/>
        <v>0.5</v>
      </c>
      <c r="P1747" s="124">
        <v>0</v>
      </c>
      <c r="Q1747" s="124">
        <v>12</v>
      </c>
      <c r="R1747" s="68">
        <f t="shared" si="351"/>
        <v>0</v>
      </c>
      <c r="S1747" s="124">
        <v>24</v>
      </c>
      <c r="T1747" s="68">
        <f t="shared" si="352"/>
        <v>0.5</v>
      </c>
      <c r="U1747" s="124">
        <v>0</v>
      </c>
      <c r="V1747" s="284"/>
      <c r="W1747" s="124">
        <v>0</v>
      </c>
      <c r="X1747" s="124">
        <v>0</v>
      </c>
      <c r="Y1747" s="68" t="e">
        <f t="shared" si="353"/>
        <v>#DIV/0!</v>
      </c>
      <c r="Z1747" s="124"/>
      <c r="AA1747" s="284"/>
    </row>
    <row r="1748" spans="9:27">
      <c r="I1748" s="57" t="str">
        <f t="shared" si="349"/>
        <v>RiversideAllOct-14</v>
      </c>
      <c r="J1748" s="76" t="str">
        <f t="shared" si="344"/>
        <v>RiversideAll41913</v>
      </c>
      <c r="K1748" s="57" t="s">
        <v>362</v>
      </c>
      <c r="L1748" s="73">
        <v>41913</v>
      </c>
      <c r="M1748" s="124">
        <v>2</v>
      </c>
      <c r="N1748" s="124">
        <v>4</v>
      </c>
      <c r="O1748" s="68">
        <f t="shared" si="350"/>
        <v>0.5</v>
      </c>
      <c r="P1748" s="124">
        <v>0</v>
      </c>
      <c r="Q1748" s="124">
        <v>12</v>
      </c>
      <c r="R1748" s="68">
        <f t="shared" si="351"/>
        <v>0</v>
      </c>
      <c r="S1748" s="124">
        <v>24</v>
      </c>
      <c r="T1748" s="68">
        <f t="shared" si="352"/>
        <v>0.5</v>
      </c>
      <c r="U1748" s="124">
        <v>0</v>
      </c>
      <c r="V1748" s="284"/>
      <c r="W1748" s="124">
        <v>0</v>
      </c>
      <c r="X1748" s="124">
        <v>0</v>
      </c>
      <c r="Y1748" s="68" t="e">
        <f t="shared" si="353"/>
        <v>#DIV/0!</v>
      </c>
      <c r="Z1748" s="124"/>
      <c r="AA1748" s="284"/>
    </row>
    <row r="1749" spans="9:27">
      <c r="I1749" s="57" t="str">
        <f t="shared" si="349"/>
        <v>TFCCAllOct-14</v>
      </c>
      <c r="J1749" s="76" t="str">
        <f t="shared" si="344"/>
        <v>TFCCAll41913</v>
      </c>
      <c r="K1749" s="57" t="s">
        <v>366</v>
      </c>
      <c r="L1749" s="73">
        <v>41913</v>
      </c>
      <c r="M1749" s="124">
        <v>1</v>
      </c>
      <c r="N1749" s="124">
        <v>1</v>
      </c>
      <c r="O1749" s="68">
        <f t="shared" si="350"/>
        <v>1</v>
      </c>
      <c r="P1749" s="124">
        <v>3</v>
      </c>
      <c r="Q1749" s="124">
        <v>10</v>
      </c>
      <c r="R1749" s="68">
        <f t="shared" si="351"/>
        <v>0.3</v>
      </c>
      <c r="S1749" s="124">
        <v>10</v>
      </c>
      <c r="T1749" s="68">
        <f t="shared" si="352"/>
        <v>1</v>
      </c>
      <c r="U1749" s="124">
        <v>1</v>
      </c>
      <c r="V1749" s="284"/>
      <c r="W1749" s="124"/>
      <c r="X1749" s="124"/>
      <c r="Y1749" s="68"/>
      <c r="Z1749" s="124">
        <v>2</v>
      </c>
      <c r="AA1749" s="284"/>
    </row>
    <row r="1750" spans="9:27">
      <c r="I1750" s="57" t="str">
        <f t="shared" si="349"/>
        <v>TFCCTIPOct-14</v>
      </c>
      <c r="J1750" s="76" t="str">
        <f t="shared" ref="J1750:J1813" si="354">K1750&amp;L1750</f>
        <v>TFCCTIP41913</v>
      </c>
      <c r="K1750" s="57" t="s">
        <v>365</v>
      </c>
      <c r="L1750" s="73">
        <v>41913</v>
      </c>
      <c r="M1750" s="124">
        <v>1</v>
      </c>
      <c r="N1750" s="124">
        <v>1</v>
      </c>
      <c r="O1750" s="68">
        <f t="shared" si="350"/>
        <v>1</v>
      </c>
      <c r="P1750" s="124">
        <v>3</v>
      </c>
      <c r="Q1750" s="124">
        <v>10</v>
      </c>
      <c r="R1750" s="68">
        <f t="shared" si="351"/>
        <v>0.3</v>
      </c>
      <c r="S1750" s="124">
        <v>10</v>
      </c>
      <c r="T1750" s="68">
        <f t="shared" si="352"/>
        <v>1</v>
      </c>
      <c r="U1750" s="124">
        <v>1</v>
      </c>
      <c r="V1750" s="284"/>
      <c r="W1750" s="124"/>
      <c r="X1750" s="124"/>
      <c r="Y1750" s="68"/>
      <c r="Z1750" s="124">
        <v>2</v>
      </c>
      <c r="AA1750" s="284"/>
    </row>
    <row r="1751" spans="9:27">
      <c r="I1751" s="57" t="str">
        <f t="shared" si="349"/>
        <v>UniversalAllOct-14</v>
      </c>
      <c r="J1751" s="76" t="str">
        <f t="shared" si="354"/>
        <v>UniversalAll41913</v>
      </c>
      <c r="K1751" s="57" t="s">
        <v>348</v>
      </c>
      <c r="L1751" s="73">
        <v>41913</v>
      </c>
      <c r="M1751" s="124">
        <v>7</v>
      </c>
      <c r="N1751" s="124">
        <v>7</v>
      </c>
      <c r="O1751" s="68">
        <f t="shared" si="350"/>
        <v>1</v>
      </c>
      <c r="P1751" s="124">
        <v>12</v>
      </c>
      <c r="Q1751" s="124">
        <v>50</v>
      </c>
      <c r="R1751" s="68">
        <f t="shared" si="351"/>
        <v>0.24</v>
      </c>
      <c r="S1751" s="124">
        <v>50</v>
      </c>
      <c r="T1751" s="68">
        <f t="shared" si="352"/>
        <v>1</v>
      </c>
      <c r="U1751" s="124">
        <v>12</v>
      </c>
      <c r="V1751" s="284"/>
      <c r="W1751" s="124">
        <v>0</v>
      </c>
      <c r="X1751" s="124">
        <v>0</v>
      </c>
      <c r="Y1751" s="68" t="e">
        <f t="shared" ref="Y1751:Y1782" si="355">W1751/X1751</f>
        <v>#DIV/0!</v>
      </c>
      <c r="Z1751" s="124">
        <v>0</v>
      </c>
      <c r="AA1751" s="284">
        <v>0.5714285714285714</v>
      </c>
    </row>
    <row r="1752" spans="9:27">
      <c r="I1752" s="57" t="str">
        <f t="shared" si="349"/>
        <v>UniversalCPP-FVOct-14</v>
      </c>
      <c r="J1752" s="76" t="str">
        <f t="shared" si="354"/>
        <v>UniversalCPP-FV41913</v>
      </c>
      <c r="K1752" s="56" t="s">
        <v>350</v>
      </c>
      <c r="L1752" s="73">
        <v>41913</v>
      </c>
      <c r="M1752" s="124"/>
      <c r="N1752" s="124"/>
      <c r="O1752" s="68" t="e">
        <f t="shared" si="350"/>
        <v>#DIV/0!</v>
      </c>
      <c r="P1752" s="124"/>
      <c r="Q1752" s="124"/>
      <c r="R1752" s="68" t="e">
        <f t="shared" si="351"/>
        <v>#DIV/0!</v>
      </c>
      <c r="S1752" s="124"/>
      <c r="T1752" s="68" t="e">
        <f t="shared" si="352"/>
        <v>#DIV/0!</v>
      </c>
      <c r="U1752" s="124"/>
      <c r="V1752" s="284"/>
      <c r="W1752" s="124"/>
      <c r="X1752" s="124"/>
      <c r="Y1752" s="68" t="e">
        <f t="shared" si="355"/>
        <v>#DIV/0!</v>
      </c>
      <c r="Z1752" s="124"/>
      <c r="AA1752" s="284"/>
    </row>
    <row r="1753" spans="9:27">
      <c r="I1753" s="57" t="str">
        <f t="shared" si="349"/>
        <v>UniversalTF-CBTOct-14</v>
      </c>
      <c r="J1753" s="76" t="str">
        <f t="shared" si="354"/>
        <v>UniversalTF-CBT41913</v>
      </c>
      <c r="K1753" s="57" t="s">
        <v>349</v>
      </c>
      <c r="L1753" s="73">
        <v>41913</v>
      </c>
      <c r="M1753" s="124">
        <v>4</v>
      </c>
      <c r="N1753" s="124">
        <v>4</v>
      </c>
      <c r="O1753" s="68">
        <f t="shared" si="350"/>
        <v>1</v>
      </c>
      <c r="P1753" s="261">
        <v>0</v>
      </c>
      <c r="Q1753" s="124">
        <v>20</v>
      </c>
      <c r="R1753" s="68">
        <f t="shared" si="351"/>
        <v>0</v>
      </c>
      <c r="S1753" s="124">
        <v>20</v>
      </c>
      <c r="T1753" s="68">
        <f t="shared" si="352"/>
        <v>1</v>
      </c>
      <c r="U1753" s="124">
        <v>0</v>
      </c>
      <c r="V1753" s="284"/>
      <c r="W1753" s="124">
        <v>0</v>
      </c>
      <c r="X1753" s="124">
        <v>0</v>
      </c>
      <c r="Y1753" s="68" t="e">
        <f t="shared" si="355"/>
        <v>#DIV/0!</v>
      </c>
      <c r="Z1753" s="124">
        <v>0</v>
      </c>
      <c r="AA1753" s="284">
        <v>1</v>
      </c>
    </row>
    <row r="1754" spans="9:27">
      <c r="I1754" s="57" t="str">
        <f t="shared" si="349"/>
        <v>UniversalTIPOct-14</v>
      </c>
      <c r="J1754" s="76" t="str">
        <f t="shared" si="354"/>
        <v>UniversalTIP41913</v>
      </c>
      <c r="K1754" s="57" t="s">
        <v>351</v>
      </c>
      <c r="L1754" s="73">
        <v>41913</v>
      </c>
      <c r="M1754" s="124">
        <v>3</v>
      </c>
      <c r="N1754" s="124">
        <v>3</v>
      </c>
      <c r="O1754" s="68">
        <f t="shared" si="350"/>
        <v>1</v>
      </c>
      <c r="P1754" s="124">
        <v>12</v>
      </c>
      <c r="Q1754" s="124">
        <v>30</v>
      </c>
      <c r="R1754" s="68">
        <f t="shared" si="351"/>
        <v>0.4</v>
      </c>
      <c r="S1754" s="124">
        <v>30</v>
      </c>
      <c r="T1754" s="68">
        <f t="shared" si="352"/>
        <v>1</v>
      </c>
      <c r="U1754" s="124">
        <v>12</v>
      </c>
      <c r="V1754" s="284"/>
      <c r="W1754" s="124">
        <v>0</v>
      </c>
      <c r="X1754" s="124">
        <v>0</v>
      </c>
      <c r="Y1754" s="68" t="e">
        <f t="shared" si="355"/>
        <v>#DIV/0!</v>
      </c>
      <c r="Z1754" s="124">
        <v>0</v>
      </c>
      <c r="AA1754" s="284"/>
    </row>
    <row r="1755" spans="9:27">
      <c r="I1755" s="57" t="str">
        <f t="shared" si="349"/>
        <v>Youth VillagesAllOct-14</v>
      </c>
      <c r="J1755" s="76" t="str">
        <f t="shared" si="354"/>
        <v>Youth VillagesAll41913</v>
      </c>
      <c r="K1755" s="57" t="s">
        <v>352</v>
      </c>
      <c r="L1755" s="73">
        <v>41913</v>
      </c>
      <c r="M1755" s="124">
        <v>14</v>
      </c>
      <c r="N1755" s="124">
        <v>16</v>
      </c>
      <c r="O1755" s="68">
        <f t="shared" si="350"/>
        <v>0.875</v>
      </c>
      <c r="P1755" s="124">
        <v>35</v>
      </c>
      <c r="Q1755" s="124">
        <v>44</v>
      </c>
      <c r="R1755" s="68">
        <f t="shared" si="351"/>
        <v>0.79545454545454541</v>
      </c>
      <c r="S1755" s="124">
        <v>48</v>
      </c>
      <c r="T1755" s="68">
        <f t="shared" si="352"/>
        <v>0.91666666666666663</v>
      </c>
      <c r="U1755" s="124">
        <v>27</v>
      </c>
      <c r="V1755" s="284"/>
      <c r="W1755" s="124">
        <v>2</v>
      </c>
      <c r="X1755" s="124">
        <v>6</v>
      </c>
      <c r="Y1755" s="68">
        <f t="shared" si="355"/>
        <v>0.33333333333333331</v>
      </c>
      <c r="Z1755" s="124">
        <v>8</v>
      </c>
      <c r="AA1755" s="284">
        <v>0.79903571428571429</v>
      </c>
    </row>
    <row r="1756" spans="9:27">
      <c r="I1756" s="57" t="str">
        <f t="shared" si="349"/>
        <v>Youth VillagesMSTOct-14</v>
      </c>
      <c r="J1756" s="76" t="str">
        <f t="shared" si="354"/>
        <v>Youth VillagesMST41913</v>
      </c>
      <c r="K1756" s="57" t="s">
        <v>353</v>
      </c>
      <c r="L1756" s="73">
        <v>41913</v>
      </c>
      <c r="M1756" s="124">
        <v>11</v>
      </c>
      <c r="N1756" s="124">
        <v>12</v>
      </c>
      <c r="O1756" s="68">
        <f t="shared" si="350"/>
        <v>0.91666666666666663</v>
      </c>
      <c r="P1756" s="124">
        <v>30</v>
      </c>
      <c r="Q1756" s="124">
        <v>38</v>
      </c>
      <c r="R1756" s="68">
        <f t="shared" si="351"/>
        <v>0.78947368421052633</v>
      </c>
      <c r="S1756" s="124">
        <v>40</v>
      </c>
      <c r="T1756" s="68">
        <f t="shared" si="352"/>
        <v>0.95</v>
      </c>
      <c r="U1756" s="124">
        <v>23</v>
      </c>
      <c r="V1756" s="284">
        <v>0.83450000000000002</v>
      </c>
      <c r="W1756" s="124">
        <v>1</v>
      </c>
      <c r="X1756" s="124">
        <v>5</v>
      </c>
      <c r="Y1756" s="68">
        <f t="shared" si="355"/>
        <v>0.2</v>
      </c>
      <c r="Z1756" s="124">
        <v>7</v>
      </c>
      <c r="AA1756" s="284">
        <v>0.83450000000000002</v>
      </c>
    </row>
    <row r="1757" spans="9:27">
      <c r="I1757" s="57" t="str">
        <f>K1757&amp;"Oct-14"</f>
        <v>Youth VillagesMST-PSBOct-14</v>
      </c>
      <c r="J1757" s="76" t="str">
        <f t="shared" si="354"/>
        <v>Youth VillagesMST-PSB41913</v>
      </c>
      <c r="K1757" s="57" t="s">
        <v>354</v>
      </c>
      <c r="L1757" s="73">
        <v>41913</v>
      </c>
      <c r="M1757" s="124">
        <v>3</v>
      </c>
      <c r="N1757" s="124">
        <v>4</v>
      </c>
      <c r="O1757" s="68">
        <f t="shared" si="350"/>
        <v>0.75</v>
      </c>
      <c r="P1757" s="124">
        <v>5</v>
      </c>
      <c r="Q1757" s="124">
        <v>6</v>
      </c>
      <c r="R1757" s="68">
        <f t="shared" si="351"/>
        <v>0.83333333333333337</v>
      </c>
      <c r="S1757" s="124">
        <v>8</v>
      </c>
      <c r="T1757" s="68">
        <f t="shared" si="352"/>
        <v>0.75</v>
      </c>
      <c r="U1757" s="124">
        <v>4</v>
      </c>
      <c r="V1757" s="284">
        <v>0.66900000000000004</v>
      </c>
      <c r="W1757" s="124">
        <v>1</v>
      </c>
      <c r="X1757" s="124">
        <v>1</v>
      </c>
      <c r="Y1757" s="68">
        <f t="shared" si="355"/>
        <v>1</v>
      </c>
      <c r="Z1757" s="124">
        <v>1</v>
      </c>
      <c r="AA1757" s="284">
        <v>0.66900000000000004</v>
      </c>
    </row>
    <row r="1758" spans="9:27">
      <c r="I1758" s="57" t="str">
        <f t="shared" ref="I1758:I1812" si="356">K1758&amp;"Nov-14"</f>
        <v>Adoptions TogetherAllNov-14</v>
      </c>
      <c r="J1758" s="76" t="str">
        <f t="shared" si="354"/>
        <v>Adoptions TogetherAll41944</v>
      </c>
      <c r="K1758" s="57" t="s">
        <v>318</v>
      </c>
      <c r="L1758" s="73">
        <v>41944</v>
      </c>
      <c r="M1758" s="124">
        <v>2</v>
      </c>
      <c r="N1758" s="124">
        <v>3</v>
      </c>
      <c r="O1758" s="68">
        <f t="shared" si="350"/>
        <v>0.66666666666666663</v>
      </c>
      <c r="P1758" s="124">
        <v>3</v>
      </c>
      <c r="Q1758" s="124">
        <v>10</v>
      </c>
      <c r="R1758" s="68">
        <f t="shared" si="351"/>
        <v>0.3</v>
      </c>
      <c r="S1758" s="124">
        <v>15</v>
      </c>
      <c r="T1758" s="68">
        <f t="shared" si="352"/>
        <v>0.66666666666666663</v>
      </c>
      <c r="U1758" s="124">
        <v>3</v>
      </c>
      <c r="V1758" s="284"/>
      <c r="W1758" s="124">
        <v>0</v>
      </c>
      <c r="X1758" s="124">
        <v>0</v>
      </c>
      <c r="Y1758" s="68" t="e">
        <f t="shared" si="355"/>
        <v>#DIV/0!</v>
      </c>
      <c r="Z1758" s="124">
        <v>0</v>
      </c>
      <c r="AA1758" s="284">
        <v>1</v>
      </c>
    </row>
    <row r="1759" spans="9:27">
      <c r="I1759" s="57" t="str">
        <f t="shared" si="356"/>
        <v>Adoptions TogetherCPP-FVNov-14</v>
      </c>
      <c r="J1759" s="76" t="str">
        <f t="shared" si="354"/>
        <v>Adoptions TogetherCPP-FV41944</v>
      </c>
      <c r="K1759" s="57" t="s">
        <v>317</v>
      </c>
      <c r="L1759" s="73">
        <v>41944</v>
      </c>
      <c r="M1759" s="124">
        <v>2</v>
      </c>
      <c r="N1759" s="124">
        <v>3</v>
      </c>
      <c r="O1759" s="68">
        <f t="shared" si="350"/>
        <v>0.66666666666666663</v>
      </c>
      <c r="P1759" s="124">
        <v>3</v>
      </c>
      <c r="Q1759" s="124">
        <v>10</v>
      </c>
      <c r="R1759" s="68">
        <f t="shared" si="351"/>
        <v>0.3</v>
      </c>
      <c r="S1759" s="124">
        <v>15</v>
      </c>
      <c r="T1759" s="68">
        <f t="shared" si="352"/>
        <v>0.66666666666666663</v>
      </c>
      <c r="U1759" s="124">
        <v>3</v>
      </c>
      <c r="V1759" s="284"/>
      <c r="W1759" s="124">
        <v>0</v>
      </c>
      <c r="X1759" s="124">
        <v>0</v>
      </c>
      <c r="Y1759" s="68" t="e">
        <f t="shared" si="355"/>
        <v>#DIV/0!</v>
      </c>
      <c r="Z1759" s="124">
        <v>0</v>
      </c>
      <c r="AA1759" s="284">
        <v>1</v>
      </c>
    </row>
    <row r="1760" spans="9:27">
      <c r="I1760" s="57" t="str">
        <f t="shared" si="356"/>
        <v>All A-CRA ProvidersA-CRANov-14</v>
      </c>
      <c r="J1760" s="76" t="str">
        <f t="shared" si="354"/>
        <v>All A-CRA ProvidersA-CRA41944</v>
      </c>
      <c r="K1760" s="57" t="s">
        <v>379</v>
      </c>
      <c r="L1760" s="73">
        <v>41944</v>
      </c>
      <c r="M1760" s="258">
        <v>8</v>
      </c>
      <c r="N1760" s="258">
        <v>11</v>
      </c>
      <c r="O1760" s="68">
        <f t="shared" si="350"/>
        <v>0.72727272727272729</v>
      </c>
      <c r="P1760" s="258">
        <v>52</v>
      </c>
      <c r="Q1760" s="258">
        <v>54</v>
      </c>
      <c r="R1760" s="68">
        <f t="shared" si="351"/>
        <v>0.96296296296296291</v>
      </c>
      <c r="S1760" s="258">
        <v>76</v>
      </c>
      <c r="T1760" s="68">
        <f t="shared" si="352"/>
        <v>0.71052631578947367</v>
      </c>
      <c r="U1760" s="258">
        <v>44</v>
      </c>
      <c r="V1760" s="284"/>
      <c r="W1760" s="258">
        <v>2</v>
      </c>
      <c r="X1760" s="258">
        <v>10</v>
      </c>
      <c r="Y1760" s="68">
        <f t="shared" si="355"/>
        <v>0.2</v>
      </c>
      <c r="Z1760" s="258">
        <v>8</v>
      </c>
      <c r="AA1760" s="284">
        <v>0</v>
      </c>
    </row>
    <row r="1761" spans="9:27">
      <c r="I1761" s="57" t="str">
        <f t="shared" si="356"/>
        <v>All CPP-FV ProvidersCPP-FVNov-14</v>
      </c>
      <c r="J1761" s="57" t="str">
        <f t="shared" si="354"/>
        <v>All CPP-FV ProvidersCPP-FV41944</v>
      </c>
      <c r="K1761" s="57" t="s">
        <v>373</v>
      </c>
      <c r="L1761" s="73">
        <v>41944</v>
      </c>
      <c r="M1761" s="258">
        <v>7</v>
      </c>
      <c r="N1761" s="258">
        <v>8</v>
      </c>
      <c r="O1761" s="68">
        <f t="shared" si="350"/>
        <v>0.875</v>
      </c>
      <c r="P1761" s="258">
        <v>20</v>
      </c>
      <c r="Q1761" s="258">
        <v>40</v>
      </c>
      <c r="R1761" s="68">
        <f t="shared" si="351"/>
        <v>0.5</v>
      </c>
      <c r="S1761" s="258">
        <v>40</v>
      </c>
      <c r="T1761" s="68">
        <f t="shared" si="352"/>
        <v>1</v>
      </c>
      <c r="U1761" s="258">
        <v>19</v>
      </c>
      <c r="V1761" s="284"/>
      <c r="W1761" s="258">
        <v>3</v>
      </c>
      <c r="X1761" s="258">
        <v>3</v>
      </c>
      <c r="Y1761" s="68">
        <f t="shared" si="355"/>
        <v>1</v>
      </c>
      <c r="Z1761" s="258">
        <v>1</v>
      </c>
      <c r="AA1761" s="284">
        <v>0.9642857142857143</v>
      </c>
    </row>
    <row r="1762" spans="9:27">
      <c r="I1762" s="57" t="str">
        <f t="shared" si="356"/>
        <v>All FFT ProvidersFFTNov-14</v>
      </c>
      <c r="J1762" s="76" t="str">
        <f t="shared" si="354"/>
        <v>All FFT ProvidersFFT41944</v>
      </c>
      <c r="K1762" s="57" t="s">
        <v>372</v>
      </c>
      <c r="L1762" s="73">
        <v>41944</v>
      </c>
      <c r="M1762" s="258">
        <v>16</v>
      </c>
      <c r="N1762" s="258">
        <v>16</v>
      </c>
      <c r="O1762" s="68">
        <f t="shared" si="350"/>
        <v>1</v>
      </c>
      <c r="P1762" s="258">
        <v>90</v>
      </c>
      <c r="Q1762" s="258">
        <v>135</v>
      </c>
      <c r="R1762" s="68">
        <f t="shared" si="351"/>
        <v>0.66666666666666663</v>
      </c>
      <c r="S1762" s="258">
        <v>135</v>
      </c>
      <c r="T1762" s="68">
        <f t="shared" si="352"/>
        <v>1</v>
      </c>
      <c r="U1762" s="258">
        <v>66</v>
      </c>
      <c r="V1762" s="284">
        <v>1.0583333333333333</v>
      </c>
      <c r="W1762" s="258">
        <v>24</v>
      </c>
      <c r="X1762" s="258">
        <v>34</v>
      </c>
      <c r="Y1762" s="68">
        <f t="shared" si="355"/>
        <v>0.70588235294117652</v>
      </c>
      <c r="Z1762" s="258">
        <v>24</v>
      </c>
      <c r="AA1762" s="284">
        <v>1.0583333333333333</v>
      </c>
    </row>
    <row r="1763" spans="9:27">
      <c r="I1763" s="57" t="str">
        <f t="shared" si="356"/>
        <v>All MST ProvidersMSTNov-14</v>
      </c>
      <c r="J1763" s="76" t="str">
        <f t="shared" si="354"/>
        <v>All MST ProvidersMST41944</v>
      </c>
      <c r="K1763" s="57" t="s">
        <v>374</v>
      </c>
      <c r="L1763" s="73">
        <v>41944</v>
      </c>
      <c r="M1763" s="258">
        <v>11</v>
      </c>
      <c r="N1763" s="258">
        <v>12</v>
      </c>
      <c r="O1763" s="68">
        <f t="shared" ref="O1763:O1794" si="357">M1763/N1763</f>
        <v>0.91666666666666663</v>
      </c>
      <c r="P1763" s="258">
        <v>34</v>
      </c>
      <c r="Q1763" s="258">
        <v>38</v>
      </c>
      <c r="R1763" s="68">
        <f t="shared" ref="R1763:R1794" si="358">P1763/Q1763</f>
        <v>0.89473684210526316</v>
      </c>
      <c r="S1763" s="258">
        <v>40</v>
      </c>
      <c r="T1763" s="68">
        <f t="shared" ref="T1763:T1794" si="359">Q1763/S1763</f>
        <v>0.95</v>
      </c>
      <c r="U1763" s="258">
        <v>27</v>
      </c>
      <c r="V1763" s="284">
        <v>0.78369999999999995</v>
      </c>
      <c r="W1763" s="258">
        <v>2</v>
      </c>
      <c r="X1763" s="258">
        <v>3</v>
      </c>
      <c r="Y1763" s="68">
        <f t="shared" si="355"/>
        <v>0.66666666666666663</v>
      </c>
      <c r="Z1763" s="258">
        <v>7</v>
      </c>
      <c r="AA1763" s="284">
        <v>0.78369999999999995</v>
      </c>
    </row>
    <row r="1764" spans="9:27">
      <c r="I1764" s="57" t="str">
        <f t="shared" si="356"/>
        <v>All MST-PSB ProvidersMST-PSBNov-14</v>
      </c>
      <c r="J1764" s="76" t="str">
        <f t="shared" si="354"/>
        <v>All MST-PSB ProvidersMST-PSB41944</v>
      </c>
      <c r="K1764" s="57" t="s">
        <v>375</v>
      </c>
      <c r="L1764" s="73">
        <v>41944</v>
      </c>
      <c r="M1764" s="258">
        <v>3</v>
      </c>
      <c r="N1764" s="258">
        <v>4</v>
      </c>
      <c r="O1764" s="68">
        <f t="shared" si="357"/>
        <v>0.75</v>
      </c>
      <c r="P1764" s="258">
        <v>6</v>
      </c>
      <c r="Q1764" s="258">
        <v>6</v>
      </c>
      <c r="R1764" s="68">
        <f t="shared" si="358"/>
        <v>1</v>
      </c>
      <c r="S1764" s="258">
        <v>8</v>
      </c>
      <c r="T1764" s="68">
        <f t="shared" si="359"/>
        <v>0.75</v>
      </c>
      <c r="U1764" s="258">
        <v>4</v>
      </c>
      <c r="V1764" s="284">
        <v>0.67900000000000005</v>
      </c>
      <c r="W1764" s="258">
        <v>1</v>
      </c>
      <c r="X1764" s="258">
        <v>1</v>
      </c>
      <c r="Y1764" s="68">
        <f t="shared" si="355"/>
        <v>1</v>
      </c>
      <c r="Z1764" s="258">
        <v>2</v>
      </c>
      <c r="AA1764" s="284">
        <v>0.67900000000000005</v>
      </c>
    </row>
    <row r="1765" spans="9:27">
      <c r="I1765" s="57" t="str">
        <f t="shared" si="356"/>
        <v>All PCIT ProvidersPCITNov-14</v>
      </c>
      <c r="J1765" s="76" t="str">
        <f t="shared" si="354"/>
        <v>All PCIT ProvidersPCIT41944</v>
      </c>
      <c r="K1765" s="57" t="s">
        <v>376</v>
      </c>
      <c r="L1765" s="73">
        <v>41944</v>
      </c>
      <c r="M1765" s="258">
        <v>8</v>
      </c>
      <c r="N1765" s="258">
        <v>9</v>
      </c>
      <c r="O1765" s="68">
        <f t="shared" si="357"/>
        <v>0.88888888888888884</v>
      </c>
      <c r="P1765" s="258">
        <v>19</v>
      </c>
      <c r="Q1765" s="258">
        <v>39</v>
      </c>
      <c r="R1765" s="68">
        <f t="shared" si="358"/>
        <v>0.48717948717948717</v>
      </c>
      <c r="S1765" s="258">
        <v>39</v>
      </c>
      <c r="T1765" s="68">
        <f t="shared" si="359"/>
        <v>1</v>
      </c>
      <c r="U1765" s="258">
        <v>16</v>
      </c>
      <c r="V1765" s="284"/>
      <c r="W1765" s="258">
        <v>0</v>
      </c>
      <c r="X1765" s="258">
        <v>2</v>
      </c>
      <c r="Y1765" s="68">
        <f t="shared" si="355"/>
        <v>0</v>
      </c>
      <c r="Z1765" s="258">
        <v>3</v>
      </c>
      <c r="AA1765" s="284">
        <v>0.97857142857142865</v>
      </c>
    </row>
    <row r="1766" spans="9:27">
      <c r="I1766" s="57" t="str">
        <f t="shared" si="356"/>
        <v>All TF-CBT ProvidersTF-CBTNov-14</v>
      </c>
      <c r="J1766" s="76" t="str">
        <f t="shared" si="354"/>
        <v>All TF-CBT ProvidersTF-CBT41944</v>
      </c>
      <c r="K1766" s="57" t="s">
        <v>377</v>
      </c>
      <c r="L1766" s="73">
        <v>41944</v>
      </c>
      <c r="M1766" s="258">
        <v>28</v>
      </c>
      <c r="N1766" s="258">
        <v>29</v>
      </c>
      <c r="O1766" s="68">
        <f t="shared" si="357"/>
        <v>0.96551724137931039</v>
      </c>
      <c r="P1766" s="258">
        <v>42</v>
      </c>
      <c r="Q1766" s="258">
        <v>113</v>
      </c>
      <c r="R1766" s="68">
        <f t="shared" si="358"/>
        <v>0.37168141592920356</v>
      </c>
      <c r="S1766" s="258">
        <v>118</v>
      </c>
      <c r="T1766" s="68">
        <f t="shared" si="359"/>
        <v>0.9576271186440678</v>
      </c>
      <c r="U1766" s="258">
        <v>31</v>
      </c>
      <c r="V1766" s="284"/>
      <c r="W1766" s="258">
        <v>5</v>
      </c>
      <c r="X1766" s="258">
        <v>6</v>
      </c>
      <c r="Y1766" s="68">
        <f t="shared" si="355"/>
        <v>0.83333333333333337</v>
      </c>
      <c r="Z1766" s="258">
        <v>11</v>
      </c>
      <c r="AA1766" s="284">
        <v>0.84560386473429949</v>
      </c>
    </row>
    <row r="1767" spans="9:27">
      <c r="I1767" s="57" t="str">
        <f t="shared" si="356"/>
        <v>All TIP ProvidersTIPNov-14</v>
      </c>
      <c r="J1767" s="76" t="str">
        <f t="shared" si="354"/>
        <v>All TIP ProvidersTIP41944</v>
      </c>
      <c r="K1767" s="57" t="s">
        <v>378</v>
      </c>
      <c r="L1767" s="73">
        <v>41944</v>
      </c>
      <c r="M1767" s="258">
        <v>40</v>
      </c>
      <c r="N1767" s="258">
        <v>42</v>
      </c>
      <c r="O1767" s="68">
        <f t="shared" si="357"/>
        <v>0.95238095238095233</v>
      </c>
      <c r="P1767" s="258">
        <v>280</v>
      </c>
      <c r="Q1767" s="258">
        <v>420</v>
      </c>
      <c r="R1767" s="68">
        <f t="shared" si="358"/>
        <v>0.66666666666666663</v>
      </c>
      <c r="S1767" s="258">
        <v>420</v>
      </c>
      <c r="T1767" s="68">
        <f t="shared" si="359"/>
        <v>1</v>
      </c>
      <c r="U1767" s="258">
        <v>259</v>
      </c>
      <c r="V1767" s="284"/>
      <c r="W1767" s="258">
        <v>5</v>
      </c>
      <c r="X1767" s="258">
        <v>21</v>
      </c>
      <c r="Y1767" s="68">
        <f t="shared" si="355"/>
        <v>0.23809523809523808</v>
      </c>
      <c r="Z1767" s="258">
        <v>21</v>
      </c>
      <c r="AA1767" s="284">
        <v>0</v>
      </c>
    </row>
    <row r="1768" spans="9:27">
      <c r="I1768" s="57" t="str">
        <f t="shared" si="356"/>
        <v>AllAllNov-14</v>
      </c>
      <c r="J1768" s="76" t="str">
        <f t="shared" si="354"/>
        <v>AllAll41944</v>
      </c>
      <c r="K1768" s="57" t="s">
        <v>367</v>
      </c>
      <c r="L1768" s="73">
        <v>41944</v>
      </c>
      <c r="M1768" s="124">
        <v>129</v>
      </c>
      <c r="N1768" s="124">
        <v>142</v>
      </c>
      <c r="O1768" s="68">
        <f t="shared" si="357"/>
        <v>0.90845070422535212</v>
      </c>
      <c r="P1768" s="124">
        <v>543</v>
      </c>
      <c r="Q1768" s="124">
        <v>845</v>
      </c>
      <c r="R1768" s="68">
        <f t="shared" si="358"/>
        <v>0.64260355029585803</v>
      </c>
      <c r="S1768" s="124">
        <v>876</v>
      </c>
      <c r="T1768" s="68">
        <f t="shared" si="359"/>
        <v>0.96461187214611877</v>
      </c>
      <c r="U1768" s="124">
        <v>466</v>
      </c>
      <c r="V1768" s="284"/>
      <c r="W1768" s="124">
        <v>44</v>
      </c>
      <c r="X1768" s="124">
        <v>90</v>
      </c>
      <c r="Y1768" s="68">
        <f t="shared" si="355"/>
        <v>0.48888888888888887</v>
      </c>
      <c r="Z1768" s="124">
        <v>77</v>
      </c>
      <c r="AA1768" s="284">
        <v>0.88491572348746272</v>
      </c>
    </row>
    <row r="1769" spans="9:27">
      <c r="I1769" s="57" t="str">
        <f t="shared" si="356"/>
        <v>Community ConnectionsAllNov-14</v>
      </c>
      <c r="J1769" s="204" t="str">
        <f t="shared" si="354"/>
        <v>Community ConnectionsAll41944</v>
      </c>
      <c r="K1769" s="57" t="s">
        <v>319</v>
      </c>
      <c r="L1769" s="73">
        <v>41944</v>
      </c>
      <c r="M1769" s="124">
        <v>12</v>
      </c>
      <c r="N1769" s="124">
        <v>12</v>
      </c>
      <c r="O1769" s="68">
        <f t="shared" si="357"/>
        <v>1</v>
      </c>
      <c r="P1769" s="124">
        <v>97</v>
      </c>
      <c r="Q1769" s="124">
        <v>95</v>
      </c>
      <c r="R1769" s="68">
        <f t="shared" si="358"/>
        <v>1.0210526315789474</v>
      </c>
      <c r="S1769" s="124">
        <v>95</v>
      </c>
      <c r="T1769" s="68">
        <f t="shared" si="359"/>
        <v>1</v>
      </c>
      <c r="U1769" s="124">
        <v>91</v>
      </c>
      <c r="V1769" s="284"/>
      <c r="W1769" s="124">
        <v>0</v>
      </c>
      <c r="X1769" s="124">
        <v>0</v>
      </c>
      <c r="Y1769" s="68" t="e">
        <f t="shared" si="355"/>
        <v>#DIV/0!</v>
      </c>
      <c r="Z1769" s="124">
        <v>6</v>
      </c>
      <c r="AA1769" s="284">
        <v>0.8</v>
      </c>
    </row>
    <row r="1770" spans="9:27">
      <c r="I1770" s="57" t="str">
        <f t="shared" si="356"/>
        <v>Community ConnectionsFFTNov-14</v>
      </c>
      <c r="J1770" s="204" t="str">
        <f t="shared" si="354"/>
        <v>Community ConnectionsFFT41944</v>
      </c>
      <c r="K1770" s="57" t="s">
        <v>321</v>
      </c>
      <c r="L1770" s="73">
        <v>41944</v>
      </c>
      <c r="M1770" s="124">
        <v>0</v>
      </c>
      <c r="N1770" s="124">
        <v>0</v>
      </c>
      <c r="O1770" s="68" t="e">
        <f t="shared" si="357"/>
        <v>#DIV/0!</v>
      </c>
      <c r="P1770" s="124">
        <v>0</v>
      </c>
      <c r="Q1770" s="124">
        <v>0</v>
      </c>
      <c r="R1770" s="68" t="e">
        <f t="shared" si="358"/>
        <v>#DIV/0!</v>
      </c>
      <c r="S1770" s="124">
        <v>0</v>
      </c>
      <c r="T1770" s="68" t="e">
        <f t="shared" si="359"/>
        <v>#DIV/0!</v>
      </c>
      <c r="U1770" s="124">
        <v>0</v>
      </c>
      <c r="V1770" s="284"/>
      <c r="W1770" s="124">
        <v>0</v>
      </c>
      <c r="X1770" s="124">
        <v>0</v>
      </c>
      <c r="Y1770" s="68" t="e">
        <f t="shared" si="355"/>
        <v>#DIV/0!</v>
      </c>
      <c r="Z1770" s="124">
        <v>0</v>
      </c>
      <c r="AA1770" s="284"/>
    </row>
    <row r="1771" spans="9:27">
      <c r="I1771" s="57" t="str">
        <f t="shared" si="356"/>
        <v>Community ConnectionsTF-CBTNov-14</v>
      </c>
      <c r="J1771" s="204" t="str">
        <f t="shared" si="354"/>
        <v>Community ConnectionsTF-CBT41944</v>
      </c>
      <c r="K1771" s="57" t="s">
        <v>320</v>
      </c>
      <c r="L1771" s="73">
        <v>41944</v>
      </c>
      <c r="M1771" s="124">
        <v>5</v>
      </c>
      <c r="N1771" s="124">
        <v>5</v>
      </c>
      <c r="O1771" s="68">
        <f t="shared" si="357"/>
        <v>1</v>
      </c>
      <c r="P1771" s="124">
        <v>10</v>
      </c>
      <c r="Q1771" s="124">
        <v>25</v>
      </c>
      <c r="R1771" s="68">
        <f t="shared" si="358"/>
        <v>0.4</v>
      </c>
      <c r="S1771" s="124">
        <v>25</v>
      </c>
      <c r="T1771" s="68">
        <f t="shared" si="359"/>
        <v>1</v>
      </c>
      <c r="U1771" s="124">
        <v>7</v>
      </c>
      <c r="V1771" s="284"/>
      <c r="W1771" s="124">
        <v>0</v>
      </c>
      <c r="X1771" s="124">
        <v>0</v>
      </c>
      <c r="Y1771" s="68" t="e">
        <f t="shared" si="355"/>
        <v>#DIV/0!</v>
      </c>
      <c r="Z1771" s="124">
        <v>3</v>
      </c>
      <c r="AA1771" s="284">
        <v>0.8</v>
      </c>
    </row>
    <row r="1772" spans="9:27">
      <c r="I1772" s="57" t="str">
        <f t="shared" si="356"/>
        <v>Community ConnectionsTIPNov-14</v>
      </c>
      <c r="J1772" s="204" t="str">
        <f t="shared" si="354"/>
        <v>Community ConnectionsTIP41944</v>
      </c>
      <c r="K1772" s="57" t="s">
        <v>322</v>
      </c>
      <c r="L1772" s="73">
        <v>41944</v>
      </c>
      <c r="M1772" s="124">
        <v>7</v>
      </c>
      <c r="N1772" s="124">
        <v>7</v>
      </c>
      <c r="O1772" s="68">
        <f t="shared" si="357"/>
        <v>1</v>
      </c>
      <c r="P1772" s="124">
        <v>87</v>
      </c>
      <c r="Q1772" s="124">
        <v>70</v>
      </c>
      <c r="R1772" s="68">
        <f t="shared" si="358"/>
        <v>1.2428571428571429</v>
      </c>
      <c r="S1772" s="124">
        <v>70</v>
      </c>
      <c r="T1772" s="68">
        <f t="shared" si="359"/>
        <v>1</v>
      </c>
      <c r="U1772" s="124">
        <v>84</v>
      </c>
      <c r="V1772" s="284"/>
      <c r="W1772" s="124">
        <v>0</v>
      </c>
      <c r="X1772" s="124">
        <v>0</v>
      </c>
      <c r="Y1772" s="68" t="e">
        <f t="shared" si="355"/>
        <v>#DIV/0!</v>
      </c>
      <c r="Z1772" s="124">
        <v>3</v>
      </c>
      <c r="AA1772" s="284"/>
    </row>
    <row r="1773" spans="9:27">
      <c r="I1773" s="57" t="str">
        <f t="shared" si="356"/>
        <v>Federal CityA-CRANov-14</v>
      </c>
      <c r="J1773" s="76" t="str">
        <f t="shared" si="354"/>
        <v>Federal CityA-CRA41944</v>
      </c>
      <c r="K1773" s="57" t="s">
        <v>360</v>
      </c>
      <c r="L1773" s="73">
        <v>41944</v>
      </c>
      <c r="M1773" s="124">
        <v>2</v>
      </c>
      <c r="N1773" s="124">
        <v>2</v>
      </c>
      <c r="O1773" s="68">
        <f t="shared" si="357"/>
        <v>1</v>
      </c>
      <c r="P1773" s="124">
        <v>19</v>
      </c>
      <c r="Q1773" s="124">
        <v>14</v>
      </c>
      <c r="R1773" s="68">
        <f t="shared" si="358"/>
        <v>1.3571428571428572</v>
      </c>
      <c r="S1773" s="124">
        <v>14</v>
      </c>
      <c r="T1773" s="68">
        <f t="shared" si="359"/>
        <v>1</v>
      </c>
      <c r="U1773" s="124">
        <v>17</v>
      </c>
      <c r="V1773" s="284"/>
      <c r="W1773" s="124">
        <v>2</v>
      </c>
      <c r="X1773" s="124">
        <v>6</v>
      </c>
      <c r="Y1773" s="68">
        <f t="shared" si="355"/>
        <v>0.33333333333333331</v>
      </c>
      <c r="Z1773" s="124">
        <v>2</v>
      </c>
      <c r="AA1773" s="284"/>
    </row>
    <row r="1774" spans="9:27">
      <c r="I1774" s="57" t="str">
        <f t="shared" si="356"/>
        <v>Federal CityAllNov-14</v>
      </c>
      <c r="J1774" s="76" t="str">
        <f t="shared" si="354"/>
        <v>Federal CityAll41944</v>
      </c>
      <c r="K1774" s="57" t="s">
        <v>359</v>
      </c>
      <c r="L1774" s="73">
        <v>41944</v>
      </c>
      <c r="M1774" s="124">
        <v>2</v>
      </c>
      <c r="N1774" s="124">
        <v>2</v>
      </c>
      <c r="O1774" s="68">
        <f t="shared" si="357"/>
        <v>1</v>
      </c>
      <c r="P1774" s="124">
        <v>19</v>
      </c>
      <c r="Q1774" s="124">
        <v>14</v>
      </c>
      <c r="R1774" s="68">
        <f t="shared" si="358"/>
        <v>1.3571428571428572</v>
      </c>
      <c r="S1774" s="124">
        <v>14</v>
      </c>
      <c r="T1774" s="68">
        <f t="shared" si="359"/>
        <v>1</v>
      </c>
      <c r="U1774" s="124">
        <v>17</v>
      </c>
      <c r="V1774" s="284"/>
      <c r="W1774" s="124">
        <v>2</v>
      </c>
      <c r="X1774" s="124">
        <v>6</v>
      </c>
      <c r="Y1774" s="68">
        <f t="shared" si="355"/>
        <v>0.33333333333333331</v>
      </c>
      <c r="Z1774" s="124">
        <v>2</v>
      </c>
      <c r="AA1774" s="284"/>
    </row>
    <row r="1775" spans="9:27">
      <c r="I1775" s="57" t="str">
        <f t="shared" si="356"/>
        <v>First Home CareAllNov-14</v>
      </c>
      <c r="J1775" s="76" t="str">
        <f t="shared" si="354"/>
        <v>First Home CareAll41944</v>
      </c>
      <c r="K1775" s="57" t="s">
        <v>323</v>
      </c>
      <c r="L1775" s="73">
        <v>41944</v>
      </c>
      <c r="M1775" s="124">
        <v>11</v>
      </c>
      <c r="N1775" s="124">
        <v>12</v>
      </c>
      <c r="O1775" s="68">
        <f t="shared" si="357"/>
        <v>0.91666666666666663</v>
      </c>
      <c r="P1775" s="124">
        <v>31</v>
      </c>
      <c r="Q1775" s="124">
        <v>75</v>
      </c>
      <c r="R1775" s="68">
        <f t="shared" si="358"/>
        <v>0.41333333333333333</v>
      </c>
      <c r="S1775" s="124">
        <v>80</v>
      </c>
      <c r="T1775" s="68">
        <f t="shared" si="359"/>
        <v>0.9375</v>
      </c>
      <c r="U1775" s="124">
        <v>20</v>
      </c>
      <c r="V1775" s="284"/>
      <c r="W1775" s="124">
        <v>15</v>
      </c>
      <c r="X1775" s="124">
        <v>16</v>
      </c>
      <c r="Y1775" s="68">
        <f t="shared" si="355"/>
        <v>0.9375</v>
      </c>
      <c r="Z1775" s="124">
        <v>11</v>
      </c>
      <c r="AA1775" s="284">
        <v>1.0757575757575757</v>
      </c>
    </row>
    <row r="1776" spans="9:27">
      <c r="I1776" s="57" t="str">
        <f t="shared" si="356"/>
        <v>First Home CareFFTNov-14</v>
      </c>
      <c r="J1776" s="76" t="str">
        <f t="shared" si="354"/>
        <v>First Home CareFFT41944</v>
      </c>
      <c r="K1776" s="57" t="s">
        <v>325</v>
      </c>
      <c r="L1776" s="73">
        <v>41944</v>
      </c>
      <c r="M1776" s="124">
        <v>5</v>
      </c>
      <c r="N1776" s="124">
        <v>5</v>
      </c>
      <c r="O1776" s="68">
        <f t="shared" si="357"/>
        <v>1</v>
      </c>
      <c r="P1776" s="261">
        <v>26</v>
      </c>
      <c r="Q1776" s="124">
        <v>45</v>
      </c>
      <c r="R1776" s="68">
        <f t="shared" si="358"/>
        <v>0.57777777777777772</v>
      </c>
      <c r="S1776" s="124">
        <v>45</v>
      </c>
      <c r="T1776" s="68">
        <f t="shared" si="359"/>
        <v>1</v>
      </c>
      <c r="U1776" s="124">
        <v>19</v>
      </c>
      <c r="V1776" s="284">
        <v>0.97500000000000009</v>
      </c>
      <c r="W1776" s="124">
        <v>12</v>
      </c>
      <c r="X1776" s="124">
        <v>12</v>
      </c>
      <c r="Y1776" s="68">
        <f t="shared" si="355"/>
        <v>1</v>
      </c>
      <c r="Z1776" s="124">
        <v>7</v>
      </c>
      <c r="AA1776" s="284">
        <v>0.97500000000000009</v>
      </c>
    </row>
    <row r="1777" spans="9:27">
      <c r="I1777" s="57" t="str">
        <f t="shared" si="356"/>
        <v>First Home CareTF-CBTNov-14</v>
      </c>
      <c r="J1777" s="76" t="str">
        <f t="shared" si="354"/>
        <v>First Home CareTF-CBT41944</v>
      </c>
      <c r="K1777" s="57" t="s">
        <v>324</v>
      </c>
      <c r="L1777" s="73">
        <v>41944</v>
      </c>
      <c r="M1777" s="124">
        <v>6</v>
      </c>
      <c r="N1777" s="124">
        <v>7</v>
      </c>
      <c r="O1777" s="68">
        <f t="shared" si="357"/>
        <v>0.8571428571428571</v>
      </c>
      <c r="P1777" s="124">
        <v>5</v>
      </c>
      <c r="Q1777" s="124">
        <v>30</v>
      </c>
      <c r="R1777" s="68">
        <f t="shared" si="358"/>
        <v>0.16666666666666666</v>
      </c>
      <c r="S1777" s="124">
        <v>35</v>
      </c>
      <c r="T1777" s="68">
        <f t="shared" si="359"/>
        <v>0.8571428571428571</v>
      </c>
      <c r="U1777" s="124">
        <v>1</v>
      </c>
      <c r="V1777" s="284"/>
      <c r="W1777" s="124">
        <v>3</v>
      </c>
      <c r="X1777" s="124">
        <v>4</v>
      </c>
      <c r="Y1777" s="68">
        <f t="shared" si="355"/>
        <v>0.75</v>
      </c>
      <c r="Z1777" s="124">
        <v>4</v>
      </c>
      <c r="AA1777" s="284">
        <v>0.88888888888888884</v>
      </c>
    </row>
    <row r="1778" spans="9:27">
      <c r="I1778" s="57" t="str">
        <f t="shared" si="356"/>
        <v>First Home CareTIPNov-14</v>
      </c>
      <c r="J1778" s="76" t="str">
        <f t="shared" si="354"/>
        <v>First Home CareTIP41944</v>
      </c>
      <c r="K1778" s="57" t="s">
        <v>330</v>
      </c>
      <c r="L1778" s="73">
        <v>41944</v>
      </c>
      <c r="M1778" s="124">
        <v>0</v>
      </c>
      <c r="N1778" s="124">
        <v>0</v>
      </c>
      <c r="O1778" s="68" t="e">
        <f t="shared" si="357"/>
        <v>#DIV/0!</v>
      </c>
      <c r="P1778" s="124">
        <v>0</v>
      </c>
      <c r="Q1778" s="124">
        <v>0</v>
      </c>
      <c r="R1778" s="68" t="e">
        <f t="shared" si="358"/>
        <v>#DIV/0!</v>
      </c>
      <c r="S1778" s="124">
        <v>0</v>
      </c>
      <c r="T1778" s="68" t="e">
        <f t="shared" si="359"/>
        <v>#DIV/0!</v>
      </c>
      <c r="U1778" s="124">
        <v>0</v>
      </c>
      <c r="V1778" s="284"/>
      <c r="W1778" s="124">
        <v>0</v>
      </c>
      <c r="X1778" s="124">
        <v>0</v>
      </c>
      <c r="Y1778" s="68" t="e">
        <f t="shared" si="355"/>
        <v>#DIV/0!</v>
      </c>
      <c r="Z1778" s="124">
        <v>0</v>
      </c>
      <c r="AA1778" s="284"/>
    </row>
    <row r="1779" spans="9:27">
      <c r="I1779" s="57" t="str">
        <f t="shared" si="356"/>
        <v>FPSAllNov-14</v>
      </c>
      <c r="J1779" s="76" t="str">
        <f t="shared" si="354"/>
        <v>FPSAll41944</v>
      </c>
      <c r="K1779" s="57" t="s">
        <v>355</v>
      </c>
      <c r="L1779" s="73">
        <v>41944</v>
      </c>
      <c r="M1779" s="124">
        <v>3</v>
      </c>
      <c r="N1779" s="124">
        <v>3</v>
      </c>
      <c r="O1779" s="68">
        <f t="shared" si="357"/>
        <v>1</v>
      </c>
      <c r="P1779" s="124">
        <v>28</v>
      </c>
      <c r="Q1779" s="124">
        <v>30</v>
      </c>
      <c r="R1779" s="68">
        <f t="shared" si="358"/>
        <v>0.93333333333333335</v>
      </c>
      <c r="S1779" s="124">
        <v>30</v>
      </c>
      <c r="T1779" s="68">
        <f t="shared" si="359"/>
        <v>1</v>
      </c>
      <c r="U1779" s="124">
        <v>26</v>
      </c>
      <c r="V1779" s="284"/>
      <c r="W1779" s="124">
        <v>0</v>
      </c>
      <c r="X1779" s="124">
        <v>0</v>
      </c>
      <c r="Y1779" s="68" t="e">
        <f t="shared" si="355"/>
        <v>#DIV/0!</v>
      </c>
      <c r="Z1779" s="124">
        <v>2</v>
      </c>
      <c r="AA1779" s="284"/>
    </row>
    <row r="1780" spans="9:27">
      <c r="I1780" s="57" t="str">
        <f t="shared" si="356"/>
        <v>FPSTIPNov-14</v>
      </c>
      <c r="J1780" s="76" t="str">
        <f t="shared" si="354"/>
        <v>FPSTIP41944</v>
      </c>
      <c r="K1780" s="57" t="s">
        <v>356</v>
      </c>
      <c r="L1780" s="73">
        <v>41944</v>
      </c>
      <c r="M1780" s="124">
        <v>3</v>
      </c>
      <c r="N1780" s="124">
        <v>3</v>
      </c>
      <c r="O1780" s="68">
        <f t="shared" si="357"/>
        <v>1</v>
      </c>
      <c r="P1780" s="124">
        <v>28</v>
      </c>
      <c r="Q1780" s="124">
        <v>30</v>
      </c>
      <c r="R1780" s="68">
        <f t="shared" si="358"/>
        <v>0.93333333333333335</v>
      </c>
      <c r="S1780" s="124">
        <v>30</v>
      </c>
      <c r="T1780" s="68">
        <f t="shared" si="359"/>
        <v>1</v>
      </c>
      <c r="U1780" s="124">
        <v>26</v>
      </c>
      <c r="V1780" s="284"/>
      <c r="W1780" s="124">
        <v>0</v>
      </c>
      <c r="X1780" s="124">
        <v>0</v>
      </c>
      <c r="Y1780" s="68" t="e">
        <f t="shared" si="355"/>
        <v>#DIV/0!</v>
      </c>
      <c r="Z1780" s="124">
        <v>2</v>
      </c>
      <c r="AA1780" s="284"/>
    </row>
    <row r="1781" spans="9:27">
      <c r="I1781" s="57" t="str">
        <f t="shared" si="356"/>
        <v>HillcrestA-CRANov-14</v>
      </c>
      <c r="J1781" s="76" t="str">
        <f t="shared" si="354"/>
        <v>HillcrestA-CRA41944</v>
      </c>
      <c r="K1781" s="57" t="s">
        <v>336</v>
      </c>
      <c r="L1781" s="73">
        <v>41944</v>
      </c>
      <c r="M1781" s="124">
        <v>2</v>
      </c>
      <c r="N1781" s="124">
        <v>3</v>
      </c>
      <c r="O1781" s="68">
        <f t="shared" si="357"/>
        <v>0.66666666666666663</v>
      </c>
      <c r="P1781" s="124">
        <v>23</v>
      </c>
      <c r="Q1781" s="124">
        <v>16</v>
      </c>
      <c r="R1781" s="68">
        <f t="shared" si="358"/>
        <v>1.4375</v>
      </c>
      <c r="S1781" s="124">
        <v>24</v>
      </c>
      <c r="T1781" s="68">
        <f t="shared" si="359"/>
        <v>0.66666666666666663</v>
      </c>
      <c r="U1781" s="124">
        <v>18</v>
      </c>
      <c r="V1781" s="284"/>
      <c r="W1781" s="124">
        <v>0</v>
      </c>
      <c r="X1781" s="124">
        <v>3</v>
      </c>
      <c r="Y1781" s="68">
        <f t="shared" si="355"/>
        <v>0</v>
      </c>
      <c r="Z1781" s="124">
        <v>5</v>
      </c>
      <c r="AA1781" s="284"/>
    </row>
    <row r="1782" spans="9:27">
      <c r="I1782" s="57" t="str">
        <f t="shared" si="356"/>
        <v>HillcrestAllNov-14</v>
      </c>
      <c r="J1782" s="76" t="str">
        <f t="shared" si="354"/>
        <v>HillcrestAll41944</v>
      </c>
      <c r="K1782" s="57" t="s">
        <v>331</v>
      </c>
      <c r="L1782" s="73">
        <v>41944</v>
      </c>
      <c r="M1782" s="124">
        <v>9</v>
      </c>
      <c r="N1782" s="124">
        <v>10</v>
      </c>
      <c r="O1782" s="68">
        <f t="shared" si="357"/>
        <v>0.9</v>
      </c>
      <c r="P1782" s="124">
        <v>54</v>
      </c>
      <c r="Q1782" s="124">
        <v>61</v>
      </c>
      <c r="R1782" s="68">
        <f t="shared" si="358"/>
        <v>0.88524590163934425</v>
      </c>
      <c r="S1782" s="124">
        <v>69</v>
      </c>
      <c r="T1782" s="68">
        <f t="shared" si="359"/>
        <v>0.88405797101449279</v>
      </c>
      <c r="U1782" s="124">
        <v>43</v>
      </c>
      <c r="V1782" s="284"/>
      <c r="W1782" s="124">
        <v>2</v>
      </c>
      <c r="X1782" s="124">
        <v>6</v>
      </c>
      <c r="Y1782" s="68">
        <f t="shared" si="355"/>
        <v>0.33333333333333331</v>
      </c>
      <c r="Z1782" s="124">
        <v>11</v>
      </c>
      <c r="AA1782" s="284">
        <v>1.3</v>
      </c>
    </row>
    <row r="1783" spans="9:27">
      <c r="I1783" s="57" t="str">
        <f t="shared" si="356"/>
        <v>HillcrestCPP-FVNov-14</v>
      </c>
      <c r="J1783" s="76" t="str">
        <f t="shared" si="354"/>
        <v>HillcrestCPP-FV41944</v>
      </c>
      <c r="K1783" s="57" t="s">
        <v>334</v>
      </c>
      <c r="L1783" s="73">
        <v>41944</v>
      </c>
      <c r="M1783" s="124"/>
      <c r="N1783" s="124"/>
      <c r="O1783" s="68" t="e">
        <f t="shared" si="357"/>
        <v>#DIV/0!</v>
      </c>
      <c r="P1783" s="124"/>
      <c r="Q1783" s="124"/>
      <c r="R1783" s="68" t="e">
        <f t="shared" si="358"/>
        <v>#DIV/0!</v>
      </c>
      <c r="S1783" s="124"/>
      <c r="T1783" s="68" t="e">
        <f t="shared" si="359"/>
        <v>#DIV/0!</v>
      </c>
      <c r="U1783" s="124"/>
      <c r="V1783" s="284"/>
      <c r="W1783" s="124"/>
      <c r="X1783" s="124"/>
      <c r="Y1783" s="68" t="e">
        <f t="shared" ref="Y1783:Y1814" si="360">W1783/X1783</f>
        <v>#DIV/0!</v>
      </c>
      <c r="Z1783" s="124"/>
      <c r="AA1783" s="284"/>
    </row>
    <row r="1784" spans="9:27">
      <c r="I1784" s="57" t="str">
        <f t="shared" si="356"/>
        <v>HillcrestFFTNov-14</v>
      </c>
      <c r="J1784" s="76" t="str">
        <f t="shared" si="354"/>
        <v>HillcrestFFT41944</v>
      </c>
      <c r="K1784" s="57" t="s">
        <v>335</v>
      </c>
      <c r="L1784" s="73">
        <v>41944</v>
      </c>
      <c r="M1784" s="124">
        <v>5</v>
      </c>
      <c r="N1784" s="124">
        <v>5</v>
      </c>
      <c r="O1784" s="68">
        <f t="shared" si="357"/>
        <v>1</v>
      </c>
      <c r="P1784" s="124">
        <v>25</v>
      </c>
      <c r="Q1784" s="124">
        <v>35</v>
      </c>
      <c r="R1784" s="68">
        <f t="shared" si="358"/>
        <v>0.7142857142857143</v>
      </c>
      <c r="S1784" s="124">
        <v>35</v>
      </c>
      <c r="T1784" s="68">
        <f t="shared" si="359"/>
        <v>1</v>
      </c>
      <c r="U1784" s="124">
        <v>20</v>
      </c>
      <c r="V1784" s="284">
        <v>1.125</v>
      </c>
      <c r="W1784" s="124">
        <v>2</v>
      </c>
      <c r="X1784" s="124">
        <v>3</v>
      </c>
      <c r="Y1784" s="68">
        <f t="shared" si="360"/>
        <v>0.66666666666666663</v>
      </c>
      <c r="Z1784" s="124">
        <v>5</v>
      </c>
      <c r="AA1784" s="284">
        <v>1.125</v>
      </c>
    </row>
    <row r="1785" spans="9:27">
      <c r="I1785" s="57" t="str">
        <f t="shared" si="356"/>
        <v>HillcrestTF-CBTNov-14</v>
      </c>
      <c r="J1785" s="76" t="str">
        <f t="shared" si="354"/>
        <v>HillcrestTF-CBT41944</v>
      </c>
      <c r="K1785" s="57" t="s">
        <v>332</v>
      </c>
      <c r="L1785" s="73">
        <v>41944</v>
      </c>
      <c r="M1785" s="124">
        <v>2</v>
      </c>
      <c r="N1785" s="124">
        <v>2</v>
      </c>
      <c r="O1785" s="68">
        <f t="shared" si="357"/>
        <v>1</v>
      </c>
      <c r="P1785" s="124">
        <v>6</v>
      </c>
      <c r="Q1785" s="124">
        <v>10</v>
      </c>
      <c r="R1785" s="68">
        <f t="shared" si="358"/>
        <v>0.6</v>
      </c>
      <c r="S1785" s="124">
        <v>10</v>
      </c>
      <c r="T1785" s="68">
        <f t="shared" si="359"/>
        <v>1</v>
      </c>
      <c r="U1785" s="124">
        <v>5</v>
      </c>
      <c r="V1785" s="284"/>
      <c r="W1785" s="124">
        <v>0</v>
      </c>
      <c r="X1785" s="124">
        <v>0</v>
      </c>
      <c r="Y1785" s="68" t="e">
        <f t="shared" si="360"/>
        <v>#DIV/0!</v>
      </c>
      <c r="Z1785" s="124">
        <v>1</v>
      </c>
      <c r="AA1785" s="284">
        <v>0.8</v>
      </c>
    </row>
    <row r="1786" spans="9:27">
      <c r="I1786" s="57" t="str">
        <f t="shared" si="356"/>
        <v>LAYCA-CRANov-14</v>
      </c>
      <c r="J1786" s="76" t="str">
        <f t="shared" si="354"/>
        <v>LAYCA-CRA41944</v>
      </c>
      <c r="K1786" s="57" t="s">
        <v>339</v>
      </c>
      <c r="L1786" s="73">
        <v>41944</v>
      </c>
      <c r="M1786" s="124">
        <v>2</v>
      </c>
      <c r="N1786" s="124">
        <v>3</v>
      </c>
      <c r="O1786" s="68">
        <f t="shared" si="357"/>
        <v>0.66666666666666663</v>
      </c>
      <c r="P1786" s="124">
        <v>10</v>
      </c>
      <c r="Q1786" s="124">
        <v>12</v>
      </c>
      <c r="R1786" s="68">
        <f t="shared" si="358"/>
        <v>0.83333333333333337</v>
      </c>
      <c r="S1786" s="124">
        <v>20</v>
      </c>
      <c r="T1786" s="68">
        <f t="shared" si="359"/>
        <v>0.6</v>
      </c>
      <c r="U1786" s="124">
        <v>9</v>
      </c>
      <c r="V1786" s="284"/>
      <c r="W1786" s="124">
        <v>0</v>
      </c>
      <c r="X1786" s="124">
        <v>1</v>
      </c>
      <c r="Y1786" s="68">
        <f t="shared" si="360"/>
        <v>0</v>
      </c>
      <c r="Z1786" s="124">
        <v>1</v>
      </c>
      <c r="AA1786" s="284"/>
    </row>
    <row r="1787" spans="9:27">
      <c r="I1787" s="57" t="str">
        <f t="shared" si="356"/>
        <v>LAYCAllNov-14</v>
      </c>
      <c r="J1787" s="76" t="str">
        <f t="shared" si="354"/>
        <v>LAYCAll41944</v>
      </c>
      <c r="K1787" s="57" t="s">
        <v>337</v>
      </c>
      <c r="L1787" s="73">
        <v>41944</v>
      </c>
      <c r="M1787" s="124">
        <v>2</v>
      </c>
      <c r="N1787" s="124">
        <v>3</v>
      </c>
      <c r="O1787" s="68">
        <f t="shared" si="357"/>
        <v>0.66666666666666663</v>
      </c>
      <c r="P1787" s="124">
        <v>10</v>
      </c>
      <c r="Q1787" s="124">
        <v>12</v>
      </c>
      <c r="R1787" s="68">
        <f t="shared" si="358"/>
        <v>0.83333333333333337</v>
      </c>
      <c r="S1787" s="124">
        <v>20</v>
      </c>
      <c r="T1787" s="68">
        <f t="shared" si="359"/>
        <v>0.6</v>
      </c>
      <c r="U1787" s="124">
        <v>9</v>
      </c>
      <c r="V1787" s="284"/>
      <c r="W1787" s="124">
        <v>0</v>
      </c>
      <c r="X1787" s="124">
        <v>1</v>
      </c>
      <c r="Y1787" s="68">
        <f t="shared" si="360"/>
        <v>0</v>
      </c>
      <c r="Z1787" s="124">
        <v>1</v>
      </c>
      <c r="AA1787" s="284"/>
    </row>
    <row r="1788" spans="9:27">
      <c r="I1788" s="57" t="str">
        <f t="shared" si="356"/>
        <v>LAYCCPPNov-14</v>
      </c>
      <c r="J1788" s="76" t="str">
        <f t="shared" si="354"/>
        <v>LAYCCPP41944</v>
      </c>
      <c r="K1788" s="57" t="s">
        <v>338</v>
      </c>
      <c r="L1788" s="73">
        <v>41944</v>
      </c>
      <c r="M1788" s="124"/>
      <c r="N1788" s="124"/>
      <c r="O1788" s="68" t="e">
        <f t="shared" si="357"/>
        <v>#DIV/0!</v>
      </c>
      <c r="P1788" s="124"/>
      <c r="Q1788" s="124"/>
      <c r="R1788" s="68" t="e">
        <f t="shared" si="358"/>
        <v>#DIV/0!</v>
      </c>
      <c r="S1788" s="124"/>
      <c r="T1788" s="68" t="e">
        <f t="shared" si="359"/>
        <v>#DIV/0!</v>
      </c>
      <c r="U1788" s="124"/>
      <c r="V1788" s="284"/>
      <c r="W1788" s="124"/>
      <c r="X1788" s="124"/>
      <c r="Y1788" s="68" t="e">
        <f t="shared" si="360"/>
        <v>#DIV/0!</v>
      </c>
      <c r="Z1788" s="124"/>
      <c r="AA1788" s="284"/>
    </row>
    <row r="1789" spans="9:27">
      <c r="I1789" s="57" t="str">
        <f t="shared" si="356"/>
        <v>LESAllNov-14</v>
      </c>
      <c r="J1789" s="76" t="str">
        <f t="shared" si="354"/>
        <v>LESAll41944</v>
      </c>
      <c r="K1789" s="57" t="s">
        <v>357</v>
      </c>
      <c r="L1789" s="73">
        <v>41944</v>
      </c>
      <c r="M1789" s="124">
        <v>5</v>
      </c>
      <c r="N1789" s="124">
        <v>5</v>
      </c>
      <c r="O1789" s="68">
        <f t="shared" si="357"/>
        <v>1</v>
      </c>
      <c r="P1789" s="124">
        <v>25</v>
      </c>
      <c r="Q1789" s="124">
        <v>50</v>
      </c>
      <c r="R1789" s="68">
        <f t="shared" si="358"/>
        <v>0.5</v>
      </c>
      <c r="S1789" s="124">
        <v>50</v>
      </c>
      <c r="T1789" s="68">
        <f t="shared" si="359"/>
        <v>1</v>
      </c>
      <c r="U1789" s="124">
        <v>25</v>
      </c>
      <c r="V1789" s="284"/>
      <c r="W1789" s="124">
        <v>0</v>
      </c>
      <c r="X1789" s="124">
        <v>1</v>
      </c>
      <c r="Y1789" s="68">
        <f t="shared" si="360"/>
        <v>0</v>
      </c>
      <c r="Z1789" s="124">
        <v>0</v>
      </c>
      <c r="AA1789" s="284"/>
    </row>
    <row r="1790" spans="9:27">
      <c r="I1790" s="57" t="str">
        <f t="shared" si="356"/>
        <v>LESTIPNov-14</v>
      </c>
      <c r="J1790" s="76" t="str">
        <f t="shared" si="354"/>
        <v>LESTIP41944</v>
      </c>
      <c r="K1790" s="57" t="s">
        <v>358</v>
      </c>
      <c r="L1790" s="73">
        <v>41944</v>
      </c>
      <c r="M1790" s="124">
        <v>5</v>
      </c>
      <c r="N1790" s="124">
        <v>5</v>
      </c>
      <c r="O1790" s="68">
        <f t="shared" si="357"/>
        <v>1</v>
      </c>
      <c r="P1790" s="124">
        <v>25</v>
      </c>
      <c r="Q1790" s="124">
        <v>50</v>
      </c>
      <c r="R1790" s="68">
        <f t="shared" si="358"/>
        <v>0.5</v>
      </c>
      <c r="S1790" s="124">
        <v>50</v>
      </c>
      <c r="T1790" s="68">
        <f t="shared" si="359"/>
        <v>1</v>
      </c>
      <c r="U1790" s="124">
        <v>25</v>
      </c>
      <c r="V1790" s="284"/>
      <c r="W1790" s="124">
        <v>0</v>
      </c>
      <c r="X1790" s="124">
        <v>1</v>
      </c>
      <c r="Y1790" s="68">
        <f t="shared" si="360"/>
        <v>0</v>
      </c>
      <c r="Z1790" s="124">
        <v>0</v>
      </c>
      <c r="AA1790" s="284"/>
    </row>
    <row r="1791" spans="9:27">
      <c r="I1791" s="57" t="str">
        <f t="shared" si="356"/>
        <v>Marys CenterAllNov-14</v>
      </c>
      <c r="J1791" s="76" t="str">
        <f t="shared" si="354"/>
        <v>Marys CenterAll41944</v>
      </c>
      <c r="K1791" s="57" t="s">
        <v>341</v>
      </c>
      <c r="L1791" s="73">
        <v>41944</v>
      </c>
      <c r="M1791" s="124">
        <v>3</v>
      </c>
      <c r="N1791" s="124">
        <v>4</v>
      </c>
      <c r="O1791" s="68">
        <f t="shared" si="357"/>
        <v>0.75</v>
      </c>
      <c r="P1791" s="124">
        <v>9</v>
      </c>
      <c r="Q1791" s="124">
        <v>9</v>
      </c>
      <c r="R1791" s="68">
        <f t="shared" si="358"/>
        <v>1</v>
      </c>
      <c r="S1791" s="124">
        <v>14</v>
      </c>
      <c r="T1791" s="68">
        <f t="shared" si="359"/>
        <v>0.6428571428571429</v>
      </c>
      <c r="U1791" s="124">
        <v>7</v>
      </c>
      <c r="V1791" s="284"/>
      <c r="W1791" s="124">
        <v>0</v>
      </c>
      <c r="X1791" s="124">
        <v>0</v>
      </c>
      <c r="Y1791" s="68" t="e">
        <f t="shared" si="360"/>
        <v>#DIV/0!</v>
      </c>
      <c r="Z1791" s="124">
        <v>2</v>
      </c>
      <c r="AA1791" s="284">
        <v>1.0571428571428572</v>
      </c>
    </row>
    <row r="1792" spans="9:27">
      <c r="I1792" s="57" t="str">
        <f t="shared" si="356"/>
        <v>Marys CenterPCITNov-14</v>
      </c>
      <c r="J1792" s="76" t="str">
        <f t="shared" si="354"/>
        <v>Marys CenterPCIT41944</v>
      </c>
      <c r="K1792" s="57" t="s">
        <v>340</v>
      </c>
      <c r="L1792" s="73">
        <v>41944</v>
      </c>
      <c r="M1792" s="124">
        <v>3</v>
      </c>
      <c r="N1792" s="124">
        <v>4</v>
      </c>
      <c r="O1792" s="68">
        <f t="shared" si="357"/>
        <v>0.75</v>
      </c>
      <c r="P1792" s="124">
        <v>9</v>
      </c>
      <c r="Q1792" s="124">
        <v>9</v>
      </c>
      <c r="R1792" s="68">
        <f t="shared" si="358"/>
        <v>1</v>
      </c>
      <c r="S1792" s="124">
        <v>14</v>
      </c>
      <c r="T1792" s="68">
        <f t="shared" si="359"/>
        <v>0.6428571428571429</v>
      </c>
      <c r="U1792" s="124">
        <v>7</v>
      </c>
      <c r="V1792" s="284"/>
      <c r="W1792" s="124">
        <v>0</v>
      </c>
      <c r="X1792" s="124">
        <v>0</v>
      </c>
      <c r="Y1792" s="68" t="e">
        <f t="shared" si="360"/>
        <v>#DIV/0!</v>
      </c>
      <c r="Z1792" s="124">
        <v>2</v>
      </c>
      <c r="AA1792" s="284">
        <v>1.0571428571428572</v>
      </c>
    </row>
    <row r="1793" spans="9:27">
      <c r="I1793" s="57" t="str">
        <f t="shared" si="356"/>
        <v>MBI HSAllNov-14</v>
      </c>
      <c r="J1793" s="76" t="str">
        <f t="shared" si="354"/>
        <v>MBI HSAll41944</v>
      </c>
      <c r="K1793" s="57" t="s">
        <v>364</v>
      </c>
      <c r="L1793" s="73">
        <v>41944</v>
      </c>
      <c r="M1793" s="124">
        <v>7</v>
      </c>
      <c r="N1793" s="124">
        <v>8</v>
      </c>
      <c r="O1793" s="68">
        <f t="shared" si="357"/>
        <v>0.875</v>
      </c>
      <c r="P1793" s="124">
        <v>64</v>
      </c>
      <c r="Q1793" s="124">
        <v>70</v>
      </c>
      <c r="R1793" s="68">
        <f t="shared" si="358"/>
        <v>0.91428571428571426</v>
      </c>
      <c r="S1793" s="124">
        <v>80</v>
      </c>
      <c r="T1793" s="68">
        <f t="shared" si="359"/>
        <v>0.875</v>
      </c>
      <c r="U1793" s="124">
        <v>56</v>
      </c>
      <c r="V1793" s="284"/>
      <c r="W1793" s="124">
        <v>0</v>
      </c>
      <c r="X1793" s="124">
        <v>13</v>
      </c>
      <c r="Y1793" s="68">
        <f t="shared" si="360"/>
        <v>0</v>
      </c>
      <c r="Z1793" s="124">
        <v>8</v>
      </c>
      <c r="AA1793" s="284"/>
    </row>
    <row r="1794" spans="9:27">
      <c r="I1794" s="57" t="str">
        <f t="shared" si="356"/>
        <v>MBI HSTIPNov-14</v>
      </c>
      <c r="J1794" s="76" t="str">
        <f t="shared" si="354"/>
        <v>MBI HSTIP41944</v>
      </c>
      <c r="K1794" s="57" t="s">
        <v>363</v>
      </c>
      <c r="L1794" s="73">
        <v>41944</v>
      </c>
      <c r="M1794" s="124">
        <v>7</v>
      </c>
      <c r="N1794" s="124">
        <v>8</v>
      </c>
      <c r="O1794" s="68">
        <f t="shared" si="357"/>
        <v>0.875</v>
      </c>
      <c r="P1794" s="124">
        <v>64</v>
      </c>
      <c r="Q1794" s="124">
        <v>70</v>
      </c>
      <c r="R1794" s="68">
        <f t="shared" si="358"/>
        <v>0.91428571428571426</v>
      </c>
      <c r="S1794" s="124">
        <v>80</v>
      </c>
      <c r="T1794" s="68">
        <f t="shared" si="359"/>
        <v>0.875</v>
      </c>
      <c r="U1794" s="124">
        <v>56</v>
      </c>
      <c r="V1794" s="284"/>
      <c r="W1794" s="124">
        <v>0</v>
      </c>
      <c r="X1794" s="124">
        <v>13</v>
      </c>
      <c r="Y1794" s="68">
        <f t="shared" si="360"/>
        <v>0</v>
      </c>
      <c r="Z1794" s="124">
        <v>8</v>
      </c>
      <c r="AA1794" s="284"/>
    </row>
    <row r="1795" spans="9:27">
      <c r="I1795" s="57" t="str">
        <f t="shared" si="356"/>
        <v>MD Family ResourcesAllNov-14</v>
      </c>
      <c r="J1795" s="76" t="str">
        <f t="shared" si="354"/>
        <v>MD Family ResourcesAll41944</v>
      </c>
      <c r="K1795" s="57" t="s">
        <v>510</v>
      </c>
      <c r="L1795" s="73">
        <v>41944</v>
      </c>
      <c r="M1795" s="124">
        <v>11</v>
      </c>
      <c r="N1795" s="124">
        <v>11</v>
      </c>
      <c r="O1795" s="68">
        <f t="shared" ref="O1795:O1826" si="361">M1795/N1795</f>
        <v>1</v>
      </c>
      <c r="P1795" s="124">
        <v>19</v>
      </c>
      <c r="Q1795" s="124">
        <v>28</v>
      </c>
      <c r="R1795" s="68">
        <f t="shared" ref="R1795:R1826" si="362">P1795/Q1795</f>
        <v>0.6785714285714286</v>
      </c>
      <c r="S1795" s="124">
        <v>28</v>
      </c>
      <c r="T1795" s="68">
        <f t="shared" ref="T1795:T1826" si="363">Q1795/S1795</f>
        <v>1</v>
      </c>
      <c r="U1795" s="124">
        <v>18</v>
      </c>
      <c r="V1795" s="284"/>
      <c r="W1795" s="124">
        <v>2</v>
      </c>
      <c r="X1795" s="124">
        <v>2</v>
      </c>
      <c r="Y1795" s="68">
        <f t="shared" si="360"/>
        <v>1</v>
      </c>
      <c r="Z1795" s="124">
        <v>1</v>
      </c>
      <c r="AA1795" s="284">
        <v>0.73913043478260865</v>
      </c>
    </row>
    <row r="1796" spans="9:27">
      <c r="I1796" s="57" t="str">
        <f t="shared" si="356"/>
        <v>MD Family ResourcesTF-CBTNov-14</v>
      </c>
      <c r="J1796" s="76" t="str">
        <f t="shared" si="354"/>
        <v>MD Family ResourcesTF-CBT41944</v>
      </c>
      <c r="K1796" s="57" t="s">
        <v>509</v>
      </c>
      <c r="L1796" s="73">
        <v>41944</v>
      </c>
      <c r="M1796" s="124">
        <v>11</v>
      </c>
      <c r="N1796" s="124">
        <v>11</v>
      </c>
      <c r="O1796" s="68">
        <f t="shared" si="361"/>
        <v>1</v>
      </c>
      <c r="P1796" s="124">
        <v>19</v>
      </c>
      <c r="Q1796" s="124">
        <v>28</v>
      </c>
      <c r="R1796" s="68">
        <f t="shared" si="362"/>
        <v>0.6785714285714286</v>
      </c>
      <c r="S1796" s="124">
        <v>28</v>
      </c>
      <c r="T1796" s="68">
        <f t="shared" si="363"/>
        <v>1</v>
      </c>
      <c r="U1796" s="124">
        <v>18</v>
      </c>
      <c r="V1796" s="284"/>
      <c r="W1796" s="124">
        <v>2</v>
      </c>
      <c r="X1796" s="124">
        <v>2</v>
      </c>
      <c r="Y1796" s="68">
        <f t="shared" si="360"/>
        <v>1</v>
      </c>
      <c r="Z1796" s="124">
        <v>1</v>
      </c>
      <c r="AA1796" s="284">
        <v>0.73913043478260865</v>
      </c>
    </row>
    <row r="1797" spans="9:27">
      <c r="I1797" s="57" t="str">
        <f t="shared" si="356"/>
        <v>PASSAllNov-14</v>
      </c>
      <c r="J1797" s="76" t="str">
        <f t="shared" si="354"/>
        <v>PASSAll41944</v>
      </c>
      <c r="K1797" s="57" t="s">
        <v>342</v>
      </c>
      <c r="L1797" s="73">
        <v>41944</v>
      </c>
      <c r="M1797" s="124">
        <v>14</v>
      </c>
      <c r="N1797" s="124">
        <v>15</v>
      </c>
      <c r="O1797" s="68">
        <f t="shared" si="361"/>
        <v>0.93333333333333335</v>
      </c>
      <c r="P1797" s="124">
        <v>87</v>
      </c>
      <c r="Q1797" s="124">
        <v>135</v>
      </c>
      <c r="R1797" s="68">
        <f t="shared" si="362"/>
        <v>0.64444444444444449</v>
      </c>
      <c r="S1797" s="124">
        <v>145</v>
      </c>
      <c r="T1797" s="68">
        <f t="shared" si="363"/>
        <v>0.93103448275862066</v>
      </c>
      <c r="U1797" s="124">
        <v>71</v>
      </c>
      <c r="V1797" s="284"/>
      <c r="W1797" s="124">
        <v>15</v>
      </c>
      <c r="X1797" s="124">
        <v>24</v>
      </c>
      <c r="Y1797" s="68">
        <f t="shared" si="360"/>
        <v>0.625</v>
      </c>
      <c r="Z1797" s="124">
        <v>16</v>
      </c>
      <c r="AA1797" s="284">
        <v>1.4333333333333333</v>
      </c>
    </row>
    <row r="1798" spans="9:27">
      <c r="I1798" s="57" t="str">
        <f t="shared" si="356"/>
        <v>PASSFFTNov-14</v>
      </c>
      <c r="J1798" s="76" t="str">
        <f t="shared" si="354"/>
        <v>PASSFFT41944</v>
      </c>
      <c r="K1798" s="57" t="s">
        <v>343</v>
      </c>
      <c r="L1798" s="73">
        <v>41944</v>
      </c>
      <c r="M1798" s="124">
        <v>6</v>
      </c>
      <c r="N1798" s="124">
        <v>6</v>
      </c>
      <c r="O1798" s="68">
        <f t="shared" si="361"/>
        <v>1</v>
      </c>
      <c r="P1798" s="261">
        <v>39</v>
      </c>
      <c r="Q1798" s="124">
        <v>55</v>
      </c>
      <c r="R1798" s="68">
        <f t="shared" si="362"/>
        <v>0.70909090909090911</v>
      </c>
      <c r="S1798" s="124">
        <v>55</v>
      </c>
      <c r="T1798" s="68">
        <f t="shared" si="363"/>
        <v>1</v>
      </c>
      <c r="U1798" s="124">
        <v>27</v>
      </c>
      <c r="V1798" s="284">
        <v>1.075</v>
      </c>
      <c r="W1798" s="124">
        <v>10</v>
      </c>
      <c r="X1798" s="124">
        <v>19</v>
      </c>
      <c r="Y1798" s="68">
        <f t="shared" si="360"/>
        <v>0.52631578947368418</v>
      </c>
      <c r="Z1798" s="124">
        <v>12</v>
      </c>
      <c r="AA1798" s="284">
        <v>1.075</v>
      </c>
    </row>
    <row r="1799" spans="9:27">
      <c r="I1799" s="57" t="str">
        <f t="shared" si="356"/>
        <v>PASSTIPNov-14</v>
      </c>
      <c r="J1799" s="76" t="str">
        <f t="shared" si="354"/>
        <v>PASSTIP41944</v>
      </c>
      <c r="K1799" s="57" t="s">
        <v>344</v>
      </c>
      <c r="L1799" s="73">
        <v>41944</v>
      </c>
      <c r="M1799" s="124">
        <v>8</v>
      </c>
      <c r="N1799" s="124">
        <v>9</v>
      </c>
      <c r="O1799" s="68">
        <f t="shared" si="361"/>
        <v>0.88888888888888884</v>
      </c>
      <c r="P1799" s="124">
        <v>48</v>
      </c>
      <c r="Q1799" s="124">
        <v>80</v>
      </c>
      <c r="R1799" s="68">
        <f t="shared" si="362"/>
        <v>0.6</v>
      </c>
      <c r="S1799" s="124">
        <v>90</v>
      </c>
      <c r="T1799" s="68">
        <f t="shared" si="363"/>
        <v>0.88888888888888884</v>
      </c>
      <c r="U1799" s="124">
        <v>44</v>
      </c>
      <c r="V1799" s="284"/>
      <c r="W1799" s="124">
        <v>5</v>
      </c>
      <c r="X1799" s="124">
        <v>5</v>
      </c>
      <c r="Y1799" s="68">
        <f t="shared" si="360"/>
        <v>1</v>
      </c>
      <c r="Z1799" s="124">
        <v>4</v>
      </c>
      <c r="AA1799" s="284"/>
    </row>
    <row r="1800" spans="9:27">
      <c r="I1800" s="57" t="str">
        <f t="shared" si="356"/>
        <v>PIECEAllNov-14</v>
      </c>
      <c r="J1800" s="76" t="str">
        <f t="shared" si="354"/>
        <v>PIECEAll41944</v>
      </c>
      <c r="K1800" s="57" t="s">
        <v>345</v>
      </c>
      <c r="L1800" s="73">
        <v>41944</v>
      </c>
      <c r="M1800" s="124">
        <v>10</v>
      </c>
      <c r="N1800" s="124">
        <v>10</v>
      </c>
      <c r="O1800" s="68">
        <f t="shared" si="361"/>
        <v>1</v>
      </c>
      <c r="P1800" s="124">
        <v>27</v>
      </c>
      <c r="Q1800" s="124">
        <v>50</v>
      </c>
      <c r="R1800" s="68">
        <f t="shared" si="362"/>
        <v>0.54</v>
      </c>
      <c r="S1800" s="124">
        <v>50</v>
      </c>
      <c r="T1800" s="68">
        <f t="shared" si="363"/>
        <v>1</v>
      </c>
      <c r="U1800" s="124">
        <v>25</v>
      </c>
      <c r="V1800" s="284"/>
      <c r="W1800" s="124">
        <v>3</v>
      </c>
      <c r="X1800" s="124">
        <v>5</v>
      </c>
      <c r="Y1800" s="68">
        <f t="shared" si="360"/>
        <v>0.6</v>
      </c>
      <c r="Z1800" s="124">
        <v>2</v>
      </c>
      <c r="AA1800" s="284">
        <v>0.92500000000000004</v>
      </c>
    </row>
    <row r="1801" spans="9:27">
      <c r="I1801" s="57" t="str">
        <f t="shared" si="356"/>
        <v>PIECECPP-FVNov-14</v>
      </c>
      <c r="J1801" s="76" t="str">
        <f t="shared" si="354"/>
        <v>PIECECPP-FV41944</v>
      </c>
      <c r="K1801" s="57" t="s">
        <v>346</v>
      </c>
      <c r="L1801" s="73">
        <v>41944</v>
      </c>
      <c r="M1801" s="124">
        <v>5</v>
      </c>
      <c r="N1801" s="124">
        <v>5</v>
      </c>
      <c r="O1801" s="68">
        <f t="shared" si="361"/>
        <v>1</v>
      </c>
      <c r="P1801" s="124">
        <v>17</v>
      </c>
      <c r="Q1801" s="124">
        <v>25</v>
      </c>
      <c r="R1801" s="68">
        <f t="shared" si="362"/>
        <v>0.68</v>
      </c>
      <c r="S1801" s="124">
        <v>25</v>
      </c>
      <c r="T1801" s="68">
        <f t="shared" si="363"/>
        <v>1</v>
      </c>
      <c r="U1801" s="124">
        <v>16</v>
      </c>
      <c r="V1801" s="284"/>
      <c r="W1801" s="124">
        <v>3</v>
      </c>
      <c r="X1801" s="124">
        <v>3</v>
      </c>
      <c r="Y1801" s="68">
        <f t="shared" si="360"/>
        <v>1</v>
      </c>
      <c r="Z1801" s="124">
        <v>1</v>
      </c>
      <c r="AA1801" s="284">
        <v>0.95</v>
      </c>
    </row>
    <row r="1802" spans="9:27">
      <c r="I1802" s="57" t="str">
        <f t="shared" si="356"/>
        <v>PIECEPCITNov-14</v>
      </c>
      <c r="J1802" s="76" t="str">
        <f t="shared" si="354"/>
        <v>PIECEPCIT41944</v>
      </c>
      <c r="K1802" s="57" t="s">
        <v>347</v>
      </c>
      <c r="L1802" s="73">
        <v>41944</v>
      </c>
      <c r="M1802" s="124">
        <v>5</v>
      </c>
      <c r="N1802" s="124">
        <v>5</v>
      </c>
      <c r="O1802" s="68">
        <f t="shared" si="361"/>
        <v>1</v>
      </c>
      <c r="P1802" s="124">
        <v>10</v>
      </c>
      <c r="Q1802" s="124">
        <v>25</v>
      </c>
      <c r="R1802" s="68">
        <f t="shared" si="362"/>
        <v>0.4</v>
      </c>
      <c r="S1802" s="124">
        <v>25</v>
      </c>
      <c r="T1802" s="68">
        <f t="shared" si="363"/>
        <v>1</v>
      </c>
      <c r="U1802" s="124">
        <v>9</v>
      </c>
      <c r="V1802" s="284"/>
      <c r="W1802" s="124">
        <v>0</v>
      </c>
      <c r="X1802" s="124">
        <v>2</v>
      </c>
      <c r="Y1802" s="68">
        <f t="shared" si="360"/>
        <v>0</v>
      </c>
      <c r="Z1802" s="124">
        <v>1</v>
      </c>
      <c r="AA1802" s="284">
        <v>0.9</v>
      </c>
    </row>
    <row r="1803" spans="9:27">
      <c r="I1803" s="57" t="str">
        <f t="shared" si="356"/>
        <v>RiversideA-CRANov-14</v>
      </c>
      <c r="J1803" s="76" t="str">
        <f t="shared" si="354"/>
        <v>RiversideA-CRA41944</v>
      </c>
      <c r="K1803" s="57" t="s">
        <v>361</v>
      </c>
      <c r="L1803" s="73">
        <v>41944</v>
      </c>
      <c r="M1803" s="124">
        <v>2</v>
      </c>
      <c r="N1803" s="124">
        <v>3</v>
      </c>
      <c r="O1803" s="68">
        <f t="shared" si="361"/>
        <v>0.66666666666666663</v>
      </c>
      <c r="P1803" s="124"/>
      <c r="Q1803" s="124">
        <v>12</v>
      </c>
      <c r="R1803" s="68">
        <f t="shared" si="362"/>
        <v>0</v>
      </c>
      <c r="S1803" s="124">
        <v>18</v>
      </c>
      <c r="T1803" s="68">
        <f t="shared" si="363"/>
        <v>0.66666666666666663</v>
      </c>
      <c r="U1803" s="124">
        <v>0</v>
      </c>
      <c r="V1803" s="284"/>
      <c r="W1803" s="124"/>
      <c r="X1803" s="124"/>
      <c r="Y1803" s="68" t="e">
        <f t="shared" si="360"/>
        <v>#DIV/0!</v>
      </c>
      <c r="Z1803" s="124"/>
      <c r="AA1803" s="284"/>
    </row>
    <row r="1804" spans="9:27">
      <c r="I1804" s="57" t="str">
        <f t="shared" si="356"/>
        <v>RiversideAllNov-14</v>
      </c>
      <c r="J1804" s="76" t="str">
        <f t="shared" si="354"/>
        <v>RiversideAll41944</v>
      </c>
      <c r="K1804" s="57" t="s">
        <v>362</v>
      </c>
      <c r="L1804" s="73">
        <v>41944</v>
      </c>
      <c r="M1804" s="124">
        <v>2</v>
      </c>
      <c r="N1804" s="124">
        <v>3</v>
      </c>
      <c r="O1804" s="68">
        <f t="shared" si="361"/>
        <v>0.66666666666666663</v>
      </c>
      <c r="P1804" s="124"/>
      <c r="Q1804" s="124">
        <v>12</v>
      </c>
      <c r="R1804" s="68">
        <f t="shared" si="362"/>
        <v>0</v>
      </c>
      <c r="S1804" s="124">
        <v>18</v>
      </c>
      <c r="T1804" s="68">
        <f t="shared" si="363"/>
        <v>0.66666666666666663</v>
      </c>
      <c r="U1804" s="124">
        <v>0</v>
      </c>
      <c r="V1804" s="284"/>
      <c r="W1804" s="124"/>
      <c r="X1804" s="124"/>
      <c r="Y1804" s="68" t="e">
        <f t="shared" si="360"/>
        <v>#DIV/0!</v>
      </c>
      <c r="Z1804" s="124"/>
      <c r="AA1804" s="284"/>
    </row>
    <row r="1805" spans="9:27">
      <c r="I1805" s="57" t="str">
        <f t="shared" si="356"/>
        <v>TFCCAllNov-14</v>
      </c>
      <c r="J1805" s="76" t="str">
        <f t="shared" si="354"/>
        <v>TFCCAll41944</v>
      </c>
      <c r="K1805" s="57" t="s">
        <v>366</v>
      </c>
      <c r="L1805" s="73">
        <v>41944</v>
      </c>
      <c r="M1805" s="124">
        <v>7</v>
      </c>
      <c r="N1805" s="124">
        <v>7</v>
      </c>
      <c r="O1805" s="68">
        <f t="shared" si="361"/>
        <v>1</v>
      </c>
      <c r="P1805" s="124">
        <v>8</v>
      </c>
      <c r="Q1805" s="124">
        <v>70</v>
      </c>
      <c r="R1805" s="68">
        <f t="shared" si="362"/>
        <v>0.11428571428571428</v>
      </c>
      <c r="S1805" s="124">
        <v>70</v>
      </c>
      <c r="T1805" s="68">
        <f t="shared" si="363"/>
        <v>1</v>
      </c>
      <c r="U1805" s="124">
        <v>5</v>
      </c>
      <c r="V1805" s="284"/>
      <c r="W1805" s="124"/>
      <c r="X1805" s="124"/>
      <c r="Y1805" s="68" t="e">
        <f t="shared" si="360"/>
        <v>#DIV/0!</v>
      </c>
      <c r="Z1805" s="124">
        <v>3</v>
      </c>
      <c r="AA1805" s="284"/>
    </row>
    <row r="1806" spans="9:27">
      <c r="I1806" s="57" t="str">
        <f t="shared" si="356"/>
        <v>TFCCTIPNov-14</v>
      </c>
      <c r="J1806" s="76" t="str">
        <f t="shared" si="354"/>
        <v>TFCCTIP41944</v>
      </c>
      <c r="K1806" s="57" t="s">
        <v>365</v>
      </c>
      <c r="L1806" s="73">
        <v>41944</v>
      </c>
      <c r="M1806" s="124">
        <v>7</v>
      </c>
      <c r="N1806" s="124">
        <v>7</v>
      </c>
      <c r="O1806" s="68">
        <f t="shared" si="361"/>
        <v>1</v>
      </c>
      <c r="P1806" s="124">
        <v>8</v>
      </c>
      <c r="Q1806" s="124">
        <v>70</v>
      </c>
      <c r="R1806" s="68">
        <f t="shared" si="362"/>
        <v>0.11428571428571428</v>
      </c>
      <c r="S1806" s="124">
        <v>70</v>
      </c>
      <c r="T1806" s="68">
        <f t="shared" si="363"/>
        <v>1</v>
      </c>
      <c r="U1806" s="124">
        <v>5</v>
      </c>
      <c r="V1806" s="284"/>
      <c r="W1806" s="124"/>
      <c r="X1806" s="124"/>
      <c r="Y1806" s="68" t="e">
        <f t="shared" si="360"/>
        <v>#DIV/0!</v>
      </c>
      <c r="Z1806" s="124">
        <v>3</v>
      </c>
      <c r="AA1806" s="284"/>
    </row>
    <row r="1807" spans="9:27">
      <c r="I1807" s="57" t="str">
        <f t="shared" si="356"/>
        <v>UniversalAllNov-14</v>
      </c>
      <c r="J1807" s="76" t="str">
        <f t="shared" si="354"/>
        <v>UniversalAll41944</v>
      </c>
      <c r="K1807" s="57" t="s">
        <v>348</v>
      </c>
      <c r="L1807" s="73">
        <v>41944</v>
      </c>
      <c r="M1807" s="124">
        <v>7</v>
      </c>
      <c r="N1807" s="124">
        <v>7</v>
      </c>
      <c r="O1807" s="68">
        <f t="shared" si="361"/>
        <v>1</v>
      </c>
      <c r="P1807" s="124">
        <v>22</v>
      </c>
      <c r="Q1807" s="124">
        <v>50</v>
      </c>
      <c r="R1807" s="68">
        <f t="shared" si="362"/>
        <v>0.44</v>
      </c>
      <c r="S1807" s="124">
        <v>50</v>
      </c>
      <c r="T1807" s="68">
        <f t="shared" si="363"/>
        <v>1</v>
      </c>
      <c r="U1807" s="124">
        <v>19</v>
      </c>
      <c r="V1807" s="284"/>
      <c r="W1807" s="124">
        <v>0</v>
      </c>
      <c r="X1807" s="124">
        <v>2</v>
      </c>
      <c r="Y1807" s="68">
        <f t="shared" si="360"/>
        <v>0</v>
      </c>
      <c r="Z1807" s="124">
        <v>3</v>
      </c>
      <c r="AA1807" s="284">
        <v>0.5714285714285714</v>
      </c>
    </row>
    <row r="1808" spans="9:27">
      <c r="I1808" s="57" t="str">
        <f t="shared" si="356"/>
        <v>UniversalCPP-FVNov-14</v>
      </c>
      <c r="J1808" s="76" t="str">
        <f t="shared" si="354"/>
        <v>UniversalCPP-FV41944</v>
      </c>
      <c r="K1808" s="56" t="s">
        <v>350</v>
      </c>
      <c r="L1808" s="73">
        <v>41944</v>
      </c>
      <c r="M1808" s="124"/>
      <c r="N1808" s="124"/>
      <c r="O1808" s="68" t="e">
        <f t="shared" si="361"/>
        <v>#DIV/0!</v>
      </c>
      <c r="P1808" s="124"/>
      <c r="Q1808" s="124"/>
      <c r="R1808" s="68" t="e">
        <f t="shared" si="362"/>
        <v>#DIV/0!</v>
      </c>
      <c r="S1808" s="124"/>
      <c r="T1808" s="68" t="e">
        <f t="shared" si="363"/>
        <v>#DIV/0!</v>
      </c>
      <c r="U1808" s="124"/>
      <c r="V1808" s="284"/>
      <c r="W1808" s="124"/>
      <c r="X1808" s="124"/>
      <c r="Y1808" s="68" t="e">
        <f t="shared" si="360"/>
        <v>#DIV/0!</v>
      </c>
      <c r="Z1808" s="124"/>
      <c r="AA1808" s="284"/>
    </row>
    <row r="1809" spans="9:27">
      <c r="I1809" s="57" t="str">
        <f t="shared" si="356"/>
        <v>UniversalTF-CBTNov-14</v>
      </c>
      <c r="J1809" s="76" t="str">
        <f t="shared" si="354"/>
        <v>UniversalTF-CBT41944</v>
      </c>
      <c r="K1809" s="57" t="s">
        <v>349</v>
      </c>
      <c r="L1809" s="73">
        <v>41944</v>
      </c>
      <c r="M1809" s="124">
        <v>4</v>
      </c>
      <c r="N1809" s="124">
        <v>4</v>
      </c>
      <c r="O1809" s="68">
        <f t="shared" si="361"/>
        <v>1</v>
      </c>
      <c r="P1809" s="261">
        <v>2</v>
      </c>
      <c r="Q1809" s="124">
        <v>20</v>
      </c>
      <c r="R1809" s="68">
        <f t="shared" si="362"/>
        <v>0.1</v>
      </c>
      <c r="S1809" s="124">
        <v>20</v>
      </c>
      <c r="T1809" s="68">
        <f t="shared" si="363"/>
        <v>1</v>
      </c>
      <c r="U1809" s="124">
        <v>0</v>
      </c>
      <c r="V1809" s="284"/>
      <c r="W1809" s="124">
        <v>0</v>
      </c>
      <c r="X1809" s="124">
        <v>0</v>
      </c>
      <c r="Y1809" s="68" t="e">
        <f t="shared" si="360"/>
        <v>#DIV/0!</v>
      </c>
      <c r="Z1809" s="124">
        <v>2</v>
      </c>
      <c r="AA1809" s="284">
        <v>1</v>
      </c>
    </row>
    <row r="1810" spans="9:27">
      <c r="I1810" s="57" t="str">
        <f t="shared" si="356"/>
        <v>UniversalTIPNov-14</v>
      </c>
      <c r="J1810" s="76" t="str">
        <f t="shared" si="354"/>
        <v>UniversalTIP41944</v>
      </c>
      <c r="K1810" s="57" t="s">
        <v>351</v>
      </c>
      <c r="L1810" s="73">
        <v>41944</v>
      </c>
      <c r="M1810" s="124">
        <v>3</v>
      </c>
      <c r="N1810" s="124">
        <v>3</v>
      </c>
      <c r="O1810" s="68">
        <f t="shared" si="361"/>
        <v>1</v>
      </c>
      <c r="P1810" s="124">
        <v>20</v>
      </c>
      <c r="Q1810" s="124">
        <v>30</v>
      </c>
      <c r="R1810" s="68">
        <f t="shared" si="362"/>
        <v>0.66666666666666663</v>
      </c>
      <c r="S1810" s="124">
        <v>30</v>
      </c>
      <c r="T1810" s="68">
        <f t="shared" si="363"/>
        <v>1</v>
      </c>
      <c r="U1810" s="124">
        <v>19</v>
      </c>
      <c r="V1810" s="284"/>
      <c r="W1810" s="124">
        <v>0</v>
      </c>
      <c r="X1810" s="124">
        <v>2</v>
      </c>
      <c r="Y1810" s="68">
        <f t="shared" si="360"/>
        <v>0</v>
      </c>
      <c r="Z1810" s="124">
        <v>1</v>
      </c>
      <c r="AA1810" s="284"/>
    </row>
    <row r="1811" spans="9:27">
      <c r="I1811" s="57" t="str">
        <f t="shared" si="356"/>
        <v>Youth VillagesAllNov-14</v>
      </c>
      <c r="J1811" s="76" t="str">
        <f t="shared" si="354"/>
        <v>Youth VillagesAll41944</v>
      </c>
      <c r="K1811" s="57" t="s">
        <v>352</v>
      </c>
      <c r="L1811" s="73">
        <v>41944</v>
      </c>
      <c r="M1811" s="124">
        <v>14</v>
      </c>
      <c r="N1811" s="124">
        <v>16</v>
      </c>
      <c r="O1811" s="68">
        <f t="shared" si="361"/>
        <v>0.875</v>
      </c>
      <c r="P1811" s="124">
        <v>40</v>
      </c>
      <c r="Q1811" s="124">
        <v>44</v>
      </c>
      <c r="R1811" s="68">
        <f t="shared" si="362"/>
        <v>0.90909090909090906</v>
      </c>
      <c r="S1811" s="124">
        <v>48</v>
      </c>
      <c r="T1811" s="68">
        <f t="shared" si="363"/>
        <v>0.91666666666666663</v>
      </c>
      <c r="U1811" s="124">
        <v>31</v>
      </c>
      <c r="V1811" s="284"/>
      <c r="W1811" s="124">
        <v>3</v>
      </c>
      <c r="X1811" s="124">
        <v>4</v>
      </c>
      <c r="Y1811" s="68">
        <f t="shared" si="360"/>
        <v>0.75</v>
      </c>
      <c r="Z1811" s="124">
        <v>9</v>
      </c>
      <c r="AA1811" s="284">
        <v>0.76126428571428562</v>
      </c>
    </row>
    <row r="1812" spans="9:27">
      <c r="I1812" s="57" t="str">
        <f t="shared" si="356"/>
        <v>Youth VillagesMSTNov-14</v>
      </c>
      <c r="J1812" s="76" t="str">
        <f t="shared" si="354"/>
        <v>Youth VillagesMST41944</v>
      </c>
      <c r="K1812" s="57" t="s">
        <v>353</v>
      </c>
      <c r="L1812" s="73">
        <v>41944</v>
      </c>
      <c r="M1812" s="124">
        <v>11</v>
      </c>
      <c r="N1812" s="124">
        <v>12</v>
      </c>
      <c r="O1812" s="68">
        <f t="shared" si="361"/>
        <v>0.91666666666666663</v>
      </c>
      <c r="P1812" s="124">
        <v>34</v>
      </c>
      <c r="Q1812" s="124">
        <v>38</v>
      </c>
      <c r="R1812" s="68">
        <f t="shared" si="362"/>
        <v>0.89473684210526316</v>
      </c>
      <c r="S1812" s="124">
        <v>40</v>
      </c>
      <c r="T1812" s="68">
        <f t="shared" si="363"/>
        <v>0.95</v>
      </c>
      <c r="U1812" s="124">
        <v>27</v>
      </c>
      <c r="V1812" s="284">
        <v>0.78369999999999995</v>
      </c>
      <c r="W1812" s="124">
        <v>2</v>
      </c>
      <c r="X1812" s="124">
        <v>3</v>
      </c>
      <c r="Y1812" s="68">
        <f t="shared" si="360"/>
        <v>0.66666666666666663</v>
      </c>
      <c r="Z1812" s="124">
        <v>7</v>
      </c>
      <c r="AA1812" s="284">
        <v>0.78369999999999995</v>
      </c>
    </row>
    <row r="1813" spans="9:27">
      <c r="I1813" s="57" t="str">
        <f>K1813&amp;"Nov-14"</f>
        <v>Youth VillagesMST-PSBNov-14</v>
      </c>
      <c r="J1813" s="76" t="str">
        <f t="shared" si="354"/>
        <v>Youth VillagesMST-PSB41944</v>
      </c>
      <c r="K1813" s="57" t="s">
        <v>354</v>
      </c>
      <c r="L1813" s="73">
        <v>41944</v>
      </c>
      <c r="M1813" s="124">
        <v>3</v>
      </c>
      <c r="N1813" s="124">
        <v>4</v>
      </c>
      <c r="O1813" s="68">
        <f t="shared" si="361"/>
        <v>0.75</v>
      </c>
      <c r="P1813" s="124">
        <v>6</v>
      </c>
      <c r="Q1813" s="124">
        <v>6</v>
      </c>
      <c r="R1813" s="68">
        <f t="shared" si="362"/>
        <v>1</v>
      </c>
      <c r="S1813" s="124">
        <v>8</v>
      </c>
      <c r="T1813" s="68">
        <f t="shared" si="363"/>
        <v>0.75</v>
      </c>
      <c r="U1813" s="124">
        <v>4</v>
      </c>
      <c r="V1813" s="284">
        <v>0.67900000000000005</v>
      </c>
      <c r="W1813" s="124">
        <v>1</v>
      </c>
      <c r="X1813" s="124">
        <v>1</v>
      </c>
      <c r="Y1813" s="68">
        <f t="shared" si="360"/>
        <v>1</v>
      </c>
      <c r="Z1813" s="124">
        <v>2</v>
      </c>
      <c r="AA1813" s="284">
        <v>0.67900000000000005</v>
      </c>
    </row>
    <row r="1814" spans="9:27">
      <c r="I1814" s="57" t="str">
        <f t="shared" ref="I1814:I1868" si="364">K1814&amp;"Dec-14"</f>
        <v>Adoptions TogetherAllDec-14</v>
      </c>
      <c r="J1814" s="76" t="str">
        <f t="shared" ref="J1814:J1869" si="365">K1814&amp;L1814</f>
        <v>Adoptions TogetherAll41974</v>
      </c>
      <c r="K1814" s="57" t="s">
        <v>318</v>
      </c>
      <c r="L1814" s="73">
        <v>41974</v>
      </c>
      <c r="M1814" s="124">
        <v>2</v>
      </c>
      <c r="N1814" s="124">
        <v>3</v>
      </c>
      <c r="O1814" s="68">
        <f t="shared" si="361"/>
        <v>0.66666666666666663</v>
      </c>
      <c r="P1814" s="124">
        <v>3</v>
      </c>
      <c r="Q1814" s="124">
        <v>10</v>
      </c>
      <c r="R1814" s="68">
        <f t="shared" si="362"/>
        <v>0.3</v>
      </c>
      <c r="S1814" s="124">
        <v>15</v>
      </c>
      <c r="T1814" s="68">
        <f t="shared" si="363"/>
        <v>0.66666666666666663</v>
      </c>
      <c r="U1814" s="124">
        <v>3</v>
      </c>
      <c r="V1814" s="284"/>
      <c r="W1814" s="124">
        <v>0</v>
      </c>
      <c r="X1814" s="124">
        <v>0</v>
      </c>
      <c r="Y1814" s="68" t="e">
        <f t="shared" si="360"/>
        <v>#DIV/0!</v>
      </c>
      <c r="Z1814" s="124">
        <v>0</v>
      </c>
      <c r="AA1814" s="284">
        <v>1</v>
      </c>
    </row>
    <row r="1815" spans="9:27">
      <c r="I1815" s="57" t="str">
        <f t="shared" si="364"/>
        <v>Adoptions TogetherCPP-FVDec-14</v>
      </c>
      <c r="J1815" s="76" t="str">
        <f t="shared" si="365"/>
        <v>Adoptions TogetherCPP-FV41974</v>
      </c>
      <c r="K1815" s="57" t="s">
        <v>317</v>
      </c>
      <c r="L1815" s="73">
        <v>41974</v>
      </c>
      <c r="M1815" s="124">
        <v>2</v>
      </c>
      <c r="N1815" s="124">
        <v>3</v>
      </c>
      <c r="O1815" s="68">
        <f t="shared" si="361"/>
        <v>0.66666666666666663</v>
      </c>
      <c r="P1815" s="124">
        <v>3</v>
      </c>
      <c r="Q1815" s="124">
        <v>10</v>
      </c>
      <c r="R1815" s="68">
        <f t="shared" si="362"/>
        <v>0.3</v>
      </c>
      <c r="S1815" s="124">
        <v>15</v>
      </c>
      <c r="T1815" s="68">
        <f t="shared" si="363"/>
        <v>0.66666666666666663</v>
      </c>
      <c r="U1815" s="124">
        <v>3</v>
      </c>
      <c r="V1815" s="284"/>
      <c r="W1815" s="124">
        <v>0</v>
      </c>
      <c r="X1815" s="124">
        <v>0</v>
      </c>
      <c r="Y1815" s="68" t="e">
        <f t="shared" ref="Y1815:Y1846" si="366">W1815/X1815</f>
        <v>#DIV/0!</v>
      </c>
      <c r="Z1815" s="124">
        <v>0</v>
      </c>
      <c r="AA1815" s="284">
        <v>1</v>
      </c>
    </row>
    <row r="1816" spans="9:27">
      <c r="I1816" s="57" t="str">
        <f t="shared" si="364"/>
        <v>All A-CRA ProvidersA-CRADec-14</v>
      </c>
      <c r="J1816" s="76" t="str">
        <f t="shared" si="365"/>
        <v>All A-CRA ProvidersA-CRA41974</v>
      </c>
      <c r="K1816" s="57" t="s">
        <v>379</v>
      </c>
      <c r="L1816" s="73">
        <v>41974</v>
      </c>
      <c r="M1816" s="258">
        <v>8</v>
      </c>
      <c r="N1816" s="258">
        <v>11</v>
      </c>
      <c r="O1816" s="68">
        <f t="shared" si="361"/>
        <v>0.72727272727272729</v>
      </c>
      <c r="P1816" s="258">
        <v>72</v>
      </c>
      <c r="Q1816" s="258">
        <v>54</v>
      </c>
      <c r="R1816" s="68">
        <f t="shared" si="362"/>
        <v>1.3333333333333333</v>
      </c>
      <c r="S1816" s="258">
        <v>76</v>
      </c>
      <c r="T1816" s="68">
        <f t="shared" si="363"/>
        <v>0.71052631578947367</v>
      </c>
      <c r="U1816" s="258">
        <v>50</v>
      </c>
      <c r="V1816" s="284"/>
      <c r="W1816" s="258">
        <v>2</v>
      </c>
      <c r="X1816" s="258">
        <v>11</v>
      </c>
      <c r="Y1816" s="68">
        <f t="shared" si="366"/>
        <v>0.18181818181818182</v>
      </c>
      <c r="Z1816" s="258">
        <v>22</v>
      </c>
      <c r="AA1816" s="284">
        <v>0</v>
      </c>
    </row>
    <row r="1817" spans="9:27">
      <c r="I1817" s="57" t="str">
        <f t="shared" si="364"/>
        <v>All CPP-FV ProvidersCPP-FVDec-14</v>
      </c>
      <c r="J1817" s="57" t="str">
        <f t="shared" si="365"/>
        <v>All CPP-FV ProvidersCPP-FV41974</v>
      </c>
      <c r="K1817" s="57" t="s">
        <v>373</v>
      </c>
      <c r="L1817" s="73">
        <v>41974</v>
      </c>
      <c r="M1817" s="258">
        <v>7</v>
      </c>
      <c r="N1817" s="258">
        <v>8</v>
      </c>
      <c r="O1817" s="68">
        <f t="shared" si="361"/>
        <v>0.875</v>
      </c>
      <c r="P1817" s="258">
        <v>19</v>
      </c>
      <c r="Q1817" s="258">
        <v>40</v>
      </c>
      <c r="R1817" s="68">
        <f t="shared" si="362"/>
        <v>0.47499999999999998</v>
      </c>
      <c r="S1817" s="258">
        <v>40</v>
      </c>
      <c r="T1817" s="68">
        <f t="shared" si="363"/>
        <v>1</v>
      </c>
      <c r="U1817" s="258">
        <v>19</v>
      </c>
      <c r="V1817" s="284"/>
      <c r="W1817" s="258">
        <v>0</v>
      </c>
      <c r="X1817" s="258">
        <v>0</v>
      </c>
      <c r="Y1817" s="68" t="e">
        <f t="shared" si="366"/>
        <v>#DIV/0!</v>
      </c>
      <c r="Z1817" s="258">
        <v>0</v>
      </c>
      <c r="AA1817" s="284">
        <v>0.92063492063492069</v>
      </c>
    </row>
    <row r="1818" spans="9:27">
      <c r="I1818" s="57" t="str">
        <f t="shared" si="364"/>
        <v>All FFT ProvidersFFTDec-14</v>
      </c>
      <c r="J1818" s="76" t="str">
        <f t="shared" si="365"/>
        <v>All FFT ProvidersFFT41974</v>
      </c>
      <c r="K1818" s="57" t="s">
        <v>372</v>
      </c>
      <c r="L1818" s="73">
        <v>41974</v>
      </c>
      <c r="M1818" s="258">
        <v>16</v>
      </c>
      <c r="N1818" s="258">
        <v>16</v>
      </c>
      <c r="O1818" s="68">
        <f t="shared" si="361"/>
        <v>1</v>
      </c>
      <c r="P1818" s="258">
        <v>104</v>
      </c>
      <c r="Q1818" s="258">
        <v>135</v>
      </c>
      <c r="R1818" s="68">
        <f t="shared" si="362"/>
        <v>0.77037037037037037</v>
      </c>
      <c r="S1818" s="258">
        <v>135</v>
      </c>
      <c r="T1818" s="68">
        <f t="shared" si="363"/>
        <v>1</v>
      </c>
      <c r="U1818" s="258">
        <v>77</v>
      </c>
      <c r="V1818" s="284">
        <v>1.1166666666666665</v>
      </c>
      <c r="W1818" s="258">
        <v>10</v>
      </c>
      <c r="X1818" s="258">
        <v>13</v>
      </c>
      <c r="Y1818" s="68">
        <f t="shared" si="366"/>
        <v>0.76923076923076927</v>
      </c>
      <c r="Z1818" s="258">
        <v>27</v>
      </c>
      <c r="AA1818" s="284">
        <v>1.1166666666666665</v>
      </c>
    </row>
    <row r="1819" spans="9:27">
      <c r="I1819" s="57" t="str">
        <f t="shared" si="364"/>
        <v>All MST ProvidersMSTDec-14</v>
      </c>
      <c r="J1819" s="76" t="str">
        <f t="shared" si="365"/>
        <v>All MST ProvidersMST41974</v>
      </c>
      <c r="K1819" s="57" t="s">
        <v>374</v>
      </c>
      <c r="L1819" s="73">
        <v>41974</v>
      </c>
      <c r="M1819" s="258">
        <v>12</v>
      </c>
      <c r="N1819" s="258">
        <v>12</v>
      </c>
      <c r="O1819" s="68">
        <f t="shared" si="361"/>
        <v>1</v>
      </c>
      <c r="P1819" s="258">
        <v>33</v>
      </c>
      <c r="Q1819" s="258">
        <v>40</v>
      </c>
      <c r="R1819" s="68">
        <f t="shared" si="362"/>
        <v>0.82499999999999996</v>
      </c>
      <c r="S1819" s="258">
        <v>40</v>
      </c>
      <c r="T1819" s="68">
        <f t="shared" si="363"/>
        <v>1</v>
      </c>
      <c r="U1819" s="258">
        <v>19</v>
      </c>
      <c r="V1819" s="284">
        <v>0.83299999999999996</v>
      </c>
      <c r="W1819" s="258">
        <v>8</v>
      </c>
      <c r="X1819" s="258">
        <v>13</v>
      </c>
      <c r="Y1819" s="68">
        <f t="shared" si="366"/>
        <v>0.61538461538461542</v>
      </c>
      <c r="Z1819" s="258">
        <v>14</v>
      </c>
      <c r="AA1819" s="284">
        <v>0.83299999999999996</v>
      </c>
    </row>
    <row r="1820" spans="9:27">
      <c r="I1820" s="57" t="str">
        <f t="shared" si="364"/>
        <v>All MST-PSB ProvidersMST-PSBDec-14</v>
      </c>
      <c r="J1820" s="76" t="str">
        <f t="shared" si="365"/>
        <v>All MST-PSB ProvidersMST-PSB41974</v>
      </c>
      <c r="K1820" s="57" t="s">
        <v>375</v>
      </c>
      <c r="L1820" s="73">
        <v>41974</v>
      </c>
      <c r="M1820" s="258">
        <v>4</v>
      </c>
      <c r="N1820" s="258">
        <v>4</v>
      </c>
      <c r="O1820" s="68">
        <f t="shared" si="361"/>
        <v>1</v>
      </c>
      <c r="P1820" s="258">
        <v>7</v>
      </c>
      <c r="Q1820" s="258">
        <v>8</v>
      </c>
      <c r="R1820" s="68">
        <f t="shared" si="362"/>
        <v>0.875</v>
      </c>
      <c r="S1820" s="258">
        <v>8</v>
      </c>
      <c r="T1820" s="68">
        <f t="shared" si="363"/>
        <v>1</v>
      </c>
      <c r="U1820" s="258">
        <v>6</v>
      </c>
      <c r="V1820" s="284">
        <v>0.71699999999999997</v>
      </c>
      <c r="W1820" s="258">
        <v>0</v>
      </c>
      <c r="X1820" s="258">
        <v>0</v>
      </c>
      <c r="Y1820" s="68" t="e">
        <f t="shared" si="366"/>
        <v>#DIV/0!</v>
      </c>
      <c r="Z1820" s="258">
        <v>1</v>
      </c>
      <c r="AA1820" s="284">
        <v>0.71699999999999997</v>
      </c>
    </row>
    <row r="1821" spans="9:27">
      <c r="I1821" s="57" t="str">
        <f t="shared" si="364"/>
        <v>All PCIT ProvidersPCITDec-14</v>
      </c>
      <c r="J1821" s="76" t="str">
        <f t="shared" si="365"/>
        <v>All PCIT ProvidersPCIT41974</v>
      </c>
      <c r="K1821" s="57" t="s">
        <v>376</v>
      </c>
      <c r="L1821" s="73">
        <v>41974</v>
      </c>
      <c r="M1821" s="258">
        <v>8</v>
      </c>
      <c r="N1821" s="258">
        <v>9</v>
      </c>
      <c r="O1821" s="68">
        <f t="shared" si="361"/>
        <v>0.88888888888888884</v>
      </c>
      <c r="P1821" s="258">
        <v>23</v>
      </c>
      <c r="Q1821" s="258">
        <v>39</v>
      </c>
      <c r="R1821" s="68">
        <f t="shared" si="362"/>
        <v>0.58974358974358976</v>
      </c>
      <c r="S1821" s="258">
        <v>39</v>
      </c>
      <c r="T1821" s="68">
        <f t="shared" si="363"/>
        <v>1</v>
      </c>
      <c r="U1821" s="258">
        <v>18</v>
      </c>
      <c r="V1821" s="284"/>
      <c r="W1821" s="258">
        <v>0</v>
      </c>
      <c r="X1821" s="258">
        <v>0</v>
      </c>
      <c r="Y1821" s="68" t="e">
        <f t="shared" si="366"/>
        <v>#DIV/0!</v>
      </c>
      <c r="Z1821" s="258">
        <v>5</v>
      </c>
      <c r="AA1821" s="284">
        <v>0.97857142857142865</v>
      </c>
    </row>
    <row r="1822" spans="9:27">
      <c r="I1822" s="57" t="str">
        <f t="shared" si="364"/>
        <v>All TF-CBT ProvidersTF-CBTDec-14</v>
      </c>
      <c r="J1822" s="76" t="str">
        <f t="shared" si="365"/>
        <v>All TF-CBT ProvidersTF-CBT41974</v>
      </c>
      <c r="K1822" s="57" t="s">
        <v>377</v>
      </c>
      <c r="L1822" s="73">
        <v>41974</v>
      </c>
      <c r="M1822" s="258">
        <v>28</v>
      </c>
      <c r="N1822" s="258">
        <v>29</v>
      </c>
      <c r="O1822" s="68">
        <f t="shared" si="361"/>
        <v>0.96551724137931039</v>
      </c>
      <c r="P1822" s="258">
        <v>40</v>
      </c>
      <c r="Q1822" s="258">
        <v>113</v>
      </c>
      <c r="R1822" s="68">
        <f t="shared" si="362"/>
        <v>0.35398230088495575</v>
      </c>
      <c r="S1822" s="258">
        <v>118</v>
      </c>
      <c r="T1822" s="68">
        <f t="shared" si="363"/>
        <v>0.9576271186440678</v>
      </c>
      <c r="U1822" s="258">
        <v>36</v>
      </c>
      <c r="V1822" s="284"/>
      <c r="W1822" s="258">
        <v>4</v>
      </c>
      <c r="X1822" s="258">
        <v>4</v>
      </c>
      <c r="Y1822" s="68">
        <f t="shared" si="366"/>
        <v>1</v>
      </c>
      <c r="Z1822" s="258">
        <v>4</v>
      </c>
      <c r="AA1822" s="284">
        <v>0.8222222222222223</v>
      </c>
    </row>
    <row r="1823" spans="9:27">
      <c r="I1823" s="57" t="str">
        <f t="shared" si="364"/>
        <v>All TIP ProvidersTIPDec-14</v>
      </c>
      <c r="J1823" s="76" t="str">
        <f t="shared" si="365"/>
        <v>All TIP ProvidersTIP41974</v>
      </c>
      <c r="K1823" s="57" t="s">
        <v>378</v>
      </c>
      <c r="L1823" s="73">
        <v>41974</v>
      </c>
      <c r="M1823" s="258">
        <v>40</v>
      </c>
      <c r="N1823" s="258">
        <v>42</v>
      </c>
      <c r="O1823" s="68">
        <f t="shared" si="361"/>
        <v>0.95238095238095233</v>
      </c>
      <c r="P1823" s="258">
        <v>292</v>
      </c>
      <c r="Q1823" s="258">
        <v>420</v>
      </c>
      <c r="R1823" s="68">
        <f t="shared" si="362"/>
        <v>0.69523809523809521</v>
      </c>
      <c r="S1823" s="258">
        <v>420</v>
      </c>
      <c r="T1823" s="68">
        <f t="shared" si="363"/>
        <v>1</v>
      </c>
      <c r="U1823" s="258">
        <v>264</v>
      </c>
      <c r="V1823" s="284"/>
      <c r="W1823" s="258">
        <v>1</v>
      </c>
      <c r="X1823" s="258">
        <v>20</v>
      </c>
      <c r="Y1823" s="68">
        <f t="shared" si="366"/>
        <v>0.05</v>
      </c>
      <c r="Z1823" s="258">
        <v>28</v>
      </c>
      <c r="AA1823" s="284">
        <v>0</v>
      </c>
    </row>
    <row r="1824" spans="9:27">
      <c r="I1824" s="57" t="str">
        <f t="shared" si="364"/>
        <v>AllAllDec-14</v>
      </c>
      <c r="J1824" s="76" t="str">
        <f t="shared" si="365"/>
        <v>AllAll41974</v>
      </c>
      <c r="K1824" s="57" t="s">
        <v>367</v>
      </c>
      <c r="L1824" s="73">
        <v>41974</v>
      </c>
      <c r="M1824" s="124">
        <v>131</v>
      </c>
      <c r="N1824" s="124">
        <v>140</v>
      </c>
      <c r="O1824" s="68">
        <f t="shared" si="361"/>
        <v>0.93571428571428572</v>
      </c>
      <c r="P1824" s="124">
        <v>588</v>
      </c>
      <c r="Q1824" s="124">
        <v>849</v>
      </c>
      <c r="R1824" s="68">
        <f t="shared" si="362"/>
        <v>0.69257950530035339</v>
      </c>
      <c r="S1824" s="124">
        <v>876</v>
      </c>
      <c r="T1824" s="68">
        <f t="shared" si="363"/>
        <v>0.96917808219178081</v>
      </c>
      <c r="U1824" s="124">
        <v>487</v>
      </c>
      <c r="V1824" s="284"/>
      <c r="W1824" s="124">
        <v>28</v>
      </c>
      <c r="X1824" s="124">
        <v>73</v>
      </c>
      <c r="Y1824" s="68">
        <f t="shared" si="366"/>
        <v>0.38356164383561642</v>
      </c>
      <c r="Z1824" s="124">
        <v>101</v>
      </c>
      <c r="AA1824" s="284">
        <v>0.89801587301587305</v>
      </c>
    </row>
    <row r="1825" spans="9:27">
      <c r="I1825" s="57" t="str">
        <f t="shared" si="364"/>
        <v>Community ConnectionsAllDec-14</v>
      </c>
      <c r="J1825" s="204" t="str">
        <f t="shared" si="365"/>
        <v>Community ConnectionsAll41974</v>
      </c>
      <c r="K1825" s="57" t="s">
        <v>319</v>
      </c>
      <c r="L1825" s="73">
        <v>41974</v>
      </c>
      <c r="M1825" s="124">
        <v>12</v>
      </c>
      <c r="N1825" s="124">
        <v>12</v>
      </c>
      <c r="O1825" s="68">
        <f t="shared" si="361"/>
        <v>1</v>
      </c>
      <c r="P1825" s="124">
        <v>102</v>
      </c>
      <c r="Q1825" s="124">
        <v>95</v>
      </c>
      <c r="R1825" s="68">
        <f t="shared" si="362"/>
        <v>1.0736842105263158</v>
      </c>
      <c r="S1825" s="124">
        <v>95</v>
      </c>
      <c r="T1825" s="68">
        <f t="shared" si="363"/>
        <v>1</v>
      </c>
      <c r="U1825" s="124">
        <v>99</v>
      </c>
      <c r="V1825" s="284"/>
      <c r="W1825" s="124">
        <v>1</v>
      </c>
      <c r="X1825" s="124">
        <v>1</v>
      </c>
      <c r="Y1825" s="68">
        <f t="shared" si="366"/>
        <v>1</v>
      </c>
      <c r="Z1825" s="124">
        <v>3</v>
      </c>
      <c r="AA1825" s="284">
        <v>0.5</v>
      </c>
    </row>
    <row r="1826" spans="9:27">
      <c r="I1826" s="57" t="str">
        <f t="shared" si="364"/>
        <v>Community ConnectionsFFTDec-14</v>
      </c>
      <c r="J1826" s="204" t="str">
        <f t="shared" si="365"/>
        <v>Community ConnectionsFFT41974</v>
      </c>
      <c r="K1826" s="57" t="s">
        <v>321</v>
      </c>
      <c r="L1826" s="73">
        <v>41974</v>
      </c>
      <c r="M1826" s="124">
        <v>0</v>
      </c>
      <c r="N1826" s="124">
        <v>0</v>
      </c>
      <c r="O1826" s="68" t="e">
        <f t="shared" si="361"/>
        <v>#DIV/0!</v>
      </c>
      <c r="P1826" s="124">
        <v>0</v>
      </c>
      <c r="Q1826" s="124">
        <v>0</v>
      </c>
      <c r="R1826" s="68" t="e">
        <f t="shared" si="362"/>
        <v>#DIV/0!</v>
      </c>
      <c r="S1826" s="124">
        <v>0</v>
      </c>
      <c r="T1826" s="68" t="e">
        <f t="shared" si="363"/>
        <v>#DIV/0!</v>
      </c>
      <c r="U1826" s="124">
        <v>0</v>
      </c>
      <c r="V1826" s="284"/>
      <c r="W1826" s="124">
        <v>0</v>
      </c>
      <c r="X1826" s="124">
        <v>0</v>
      </c>
      <c r="Y1826" s="68" t="e">
        <f t="shared" si="366"/>
        <v>#DIV/0!</v>
      </c>
      <c r="Z1826" s="124">
        <v>0</v>
      </c>
      <c r="AA1826" s="284"/>
    </row>
    <row r="1827" spans="9:27">
      <c r="I1827" s="57" t="str">
        <f t="shared" si="364"/>
        <v>Community ConnectionsTF-CBTDec-14</v>
      </c>
      <c r="J1827" s="204" t="str">
        <f t="shared" si="365"/>
        <v>Community ConnectionsTF-CBT41974</v>
      </c>
      <c r="K1827" s="57" t="s">
        <v>320</v>
      </c>
      <c r="L1827" s="73">
        <v>41974</v>
      </c>
      <c r="M1827" s="124">
        <v>5</v>
      </c>
      <c r="N1827" s="124">
        <v>5</v>
      </c>
      <c r="O1827" s="68">
        <f t="shared" ref="O1827:O1858" si="367">M1827/N1827</f>
        <v>1</v>
      </c>
      <c r="P1827" s="124">
        <v>9</v>
      </c>
      <c r="Q1827" s="124">
        <v>25</v>
      </c>
      <c r="R1827" s="68">
        <f t="shared" ref="R1827:R1858" si="368">P1827/Q1827</f>
        <v>0.36</v>
      </c>
      <c r="S1827" s="124">
        <v>25</v>
      </c>
      <c r="T1827" s="68">
        <f t="shared" ref="T1827:T1858" si="369">Q1827/S1827</f>
        <v>1</v>
      </c>
      <c r="U1827" s="124">
        <v>9</v>
      </c>
      <c r="V1827" s="284"/>
      <c r="W1827" s="124">
        <v>1</v>
      </c>
      <c r="X1827" s="124">
        <v>1</v>
      </c>
      <c r="Y1827" s="68">
        <f t="shared" si="366"/>
        <v>1</v>
      </c>
      <c r="Z1827" s="124">
        <v>0</v>
      </c>
      <c r="AA1827" s="284">
        <v>0.5</v>
      </c>
    </row>
    <row r="1828" spans="9:27">
      <c r="I1828" s="57" t="str">
        <f t="shared" si="364"/>
        <v>Community ConnectionsTIPDec-14</v>
      </c>
      <c r="J1828" s="204" t="str">
        <f t="shared" si="365"/>
        <v>Community ConnectionsTIP41974</v>
      </c>
      <c r="K1828" s="57" t="s">
        <v>322</v>
      </c>
      <c r="L1828" s="73">
        <v>41974</v>
      </c>
      <c r="M1828" s="124">
        <v>7</v>
      </c>
      <c r="N1828" s="124">
        <v>7</v>
      </c>
      <c r="O1828" s="68">
        <f t="shared" si="367"/>
        <v>1</v>
      </c>
      <c r="P1828" s="124">
        <v>93</v>
      </c>
      <c r="Q1828" s="124">
        <v>70</v>
      </c>
      <c r="R1828" s="68">
        <f t="shared" si="368"/>
        <v>1.3285714285714285</v>
      </c>
      <c r="S1828" s="124">
        <v>70</v>
      </c>
      <c r="T1828" s="68">
        <f t="shared" si="369"/>
        <v>1</v>
      </c>
      <c r="U1828" s="124">
        <v>90</v>
      </c>
      <c r="V1828" s="284"/>
      <c r="W1828" s="124">
        <v>0</v>
      </c>
      <c r="X1828" s="124">
        <v>0</v>
      </c>
      <c r="Y1828" s="68" t="e">
        <f t="shared" si="366"/>
        <v>#DIV/0!</v>
      </c>
      <c r="Z1828" s="124">
        <v>3</v>
      </c>
      <c r="AA1828" s="284"/>
    </row>
    <row r="1829" spans="9:27">
      <c r="I1829" s="57" t="str">
        <f t="shared" si="364"/>
        <v>Federal CityA-CRADec-14</v>
      </c>
      <c r="J1829" s="76" t="str">
        <f t="shared" si="365"/>
        <v>Federal CityA-CRA41974</v>
      </c>
      <c r="K1829" s="57" t="s">
        <v>360</v>
      </c>
      <c r="L1829" s="73">
        <v>41974</v>
      </c>
      <c r="M1829" s="124">
        <v>2</v>
      </c>
      <c r="N1829" s="124">
        <v>2</v>
      </c>
      <c r="O1829" s="68">
        <f t="shared" si="367"/>
        <v>1</v>
      </c>
      <c r="P1829" s="124">
        <v>18</v>
      </c>
      <c r="Q1829" s="124">
        <v>14</v>
      </c>
      <c r="R1829" s="68">
        <f t="shared" si="368"/>
        <v>1.2857142857142858</v>
      </c>
      <c r="S1829" s="124">
        <v>14</v>
      </c>
      <c r="T1829" s="68">
        <f t="shared" si="369"/>
        <v>1</v>
      </c>
      <c r="U1829" s="124">
        <v>15</v>
      </c>
      <c r="V1829" s="284"/>
      <c r="W1829" s="124">
        <v>1</v>
      </c>
      <c r="X1829" s="124">
        <v>4</v>
      </c>
      <c r="Y1829" s="68">
        <f t="shared" si="366"/>
        <v>0.25</v>
      </c>
      <c r="Z1829" s="124">
        <v>3</v>
      </c>
      <c r="AA1829" s="284"/>
    </row>
    <row r="1830" spans="9:27">
      <c r="I1830" s="57" t="str">
        <f t="shared" si="364"/>
        <v>Federal CityAllDec-14</v>
      </c>
      <c r="J1830" s="76" t="str">
        <f t="shared" si="365"/>
        <v>Federal CityAll41974</v>
      </c>
      <c r="K1830" s="57" t="s">
        <v>359</v>
      </c>
      <c r="L1830" s="73">
        <v>41974</v>
      </c>
      <c r="M1830" s="124">
        <v>2</v>
      </c>
      <c r="N1830" s="124">
        <v>2</v>
      </c>
      <c r="O1830" s="68">
        <f t="shared" si="367"/>
        <v>1</v>
      </c>
      <c r="P1830" s="124">
        <v>18</v>
      </c>
      <c r="Q1830" s="124">
        <v>14</v>
      </c>
      <c r="R1830" s="68">
        <f t="shared" si="368"/>
        <v>1.2857142857142858</v>
      </c>
      <c r="S1830" s="124">
        <v>14</v>
      </c>
      <c r="T1830" s="68">
        <f t="shared" si="369"/>
        <v>1</v>
      </c>
      <c r="U1830" s="124">
        <v>15</v>
      </c>
      <c r="V1830" s="284"/>
      <c r="W1830" s="124">
        <v>1</v>
      </c>
      <c r="X1830" s="124">
        <v>4</v>
      </c>
      <c r="Y1830" s="68">
        <f t="shared" si="366"/>
        <v>0.25</v>
      </c>
      <c r="Z1830" s="124">
        <v>3</v>
      </c>
      <c r="AA1830" s="284"/>
    </row>
    <row r="1831" spans="9:27">
      <c r="I1831" s="57" t="str">
        <f t="shared" si="364"/>
        <v>First Home CareAllDec-14</v>
      </c>
      <c r="J1831" s="76" t="str">
        <f t="shared" si="365"/>
        <v>First Home CareAll41974</v>
      </c>
      <c r="K1831" s="57" t="s">
        <v>323</v>
      </c>
      <c r="L1831" s="73">
        <v>41974</v>
      </c>
      <c r="M1831" s="124">
        <v>11</v>
      </c>
      <c r="N1831" s="124">
        <v>12</v>
      </c>
      <c r="O1831" s="68">
        <f t="shared" si="367"/>
        <v>0.91666666666666663</v>
      </c>
      <c r="P1831" s="124">
        <v>39</v>
      </c>
      <c r="Q1831" s="124">
        <v>75</v>
      </c>
      <c r="R1831" s="68">
        <f t="shared" si="368"/>
        <v>0.52</v>
      </c>
      <c r="S1831" s="124">
        <v>80</v>
      </c>
      <c r="T1831" s="68">
        <f t="shared" si="369"/>
        <v>0.9375</v>
      </c>
      <c r="U1831" s="124">
        <v>27</v>
      </c>
      <c r="V1831" s="284"/>
      <c r="W1831" s="124">
        <v>3</v>
      </c>
      <c r="X1831" s="124">
        <v>4</v>
      </c>
      <c r="Y1831" s="68">
        <f t="shared" si="366"/>
        <v>0.75</v>
      </c>
      <c r="Z1831" s="124">
        <v>12</v>
      </c>
      <c r="AA1831" s="284">
        <v>1.2727272727272727</v>
      </c>
    </row>
    <row r="1832" spans="9:27">
      <c r="I1832" s="57" t="str">
        <f t="shared" si="364"/>
        <v>First Home CareFFTDec-14</v>
      </c>
      <c r="J1832" s="76" t="str">
        <f t="shared" si="365"/>
        <v>First Home CareFFT41974</v>
      </c>
      <c r="K1832" s="57" t="s">
        <v>325</v>
      </c>
      <c r="L1832" s="73">
        <v>41974</v>
      </c>
      <c r="M1832" s="124">
        <v>5</v>
      </c>
      <c r="N1832" s="124">
        <v>5</v>
      </c>
      <c r="O1832" s="68">
        <f t="shared" si="367"/>
        <v>1</v>
      </c>
      <c r="P1832" s="261">
        <v>34</v>
      </c>
      <c r="Q1832" s="124">
        <v>45</v>
      </c>
      <c r="R1832" s="68">
        <f t="shared" si="368"/>
        <v>0.75555555555555554</v>
      </c>
      <c r="S1832" s="124">
        <v>45</v>
      </c>
      <c r="T1832" s="68">
        <f t="shared" si="369"/>
        <v>1</v>
      </c>
      <c r="U1832" s="124">
        <v>22</v>
      </c>
      <c r="V1832" s="284">
        <v>1.2</v>
      </c>
      <c r="W1832" s="124">
        <v>3</v>
      </c>
      <c r="X1832" s="124">
        <v>4</v>
      </c>
      <c r="Y1832" s="68">
        <f t="shared" si="366"/>
        <v>0.75</v>
      </c>
      <c r="Z1832" s="124">
        <v>12</v>
      </c>
      <c r="AA1832" s="284">
        <v>1.2</v>
      </c>
    </row>
    <row r="1833" spans="9:27">
      <c r="I1833" s="57" t="str">
        <f t="shared" si="364"/>
        <v>First Home CareTF-CBTDec-14</v>
      </c>
      <c r="J1833" s="76" t="str">
        <f t="shared" si="365"/>
        <v>First Home CareTF-CBT41974</v>
      </c>
      <c r="K1833" s="57" t="s">
        <v>324</v>
      </c>
      <c r="L1833" s="73">
        <v>41974</v>
      </c>
      <c r="M1833" s="124">
        <v>6</v>
      </c>
      <c r="N1833" s="124">
        <v>7</v>
      </c>
      <c r="O1833" s="68">
        <f t="shared" si="367"/>
        <v>0.8571428571428571</v>
      </c>
      <c r="P1833" s="124">
        <v>5</v>
      </c>
      <c r="Q1833" s="124">
        <v>30</v>
      </c>
      <c r="R1833" s="68">
        <f t="shared" si="368"/>
        <v>0.16666666666666666</v>
      </c>
      <c r="S1833" s="124">
        <v>35</v>
      </c>
      <c r="T1833" s="68">
        <f t="shared" si="369"/>
        <v>0.8571428571428571</v>
      </c>
      <c r="U1833" s="124">
        <v>5</v>
      </c>
      <c r="V1833" s="284"/>
      <c r="W1833" s="124">
        <v>0</v>
      </c>
      <c r="X1833" s="124">
        <v>0</v>
      </c>
      <c r="Y1833" s="68" t="e">
        <f t="shared" si="366"/>
        <v>#DIV/0!</v>
      </c>
      <c r="Z1833" s="124">
        <v>0</v>
      </c>
      <c r="AA1833" s="284">
        <v>1</v>
      </c>
    </row>
    <row r="1834" spans="9:27">
      <c r="I1834" s="57" t="str">
        <f t="shared" si="364"/>
        <v>First Home CareTIPDec-14</v>
      </c>
      <c r="J1834" s="76" t="str">
        <f t="shared" si="365"/>
        <v>First Home CareTIP41974</v>
      </c>
      <c r="K1834" s="57" t="s">
        <v>330</v>
      </c>
      <c r="L1834" s="73">
        <v>41974</v>
      </c>
      <c r="M1834" s="124">
        <v>0</v>
      </c>
      <c r="N1834" s="124">
        <v>0</v>
      </c>
      <c r="O1834" s="68" t="e">
        <f t="shared" si="367"/>
        <v>#DIV/0!</v>
      </c>
      <c r="P1834" s="124">
        <v>0</v>
      </c>
      <c r="Q1834" s="124">
        <v>0</v>
      </c>
      <c r="R1834" s="68" t="e">
        <f t="shared" si="368"/>
        <v>#DIV/0!</v>
      </c>
      <c r="S1834" s="124">
        <v>0</v>
      </c>
      <c r="T1834" s="68" t="e">
        <f t="shared" si="369"/>
        <v>#DIV/0!</v>
      </c>
      <c r="U1834" s="124">
        <v>0</v>
      </c>
      <c r="V1834" s="284"/>
      <c r="W1834" s="124">
        <v>0</v>
      </c>
      <c r="X1834" s="124">
        <v>0</v>
      </c>
      <c r="Y1834" s="68" t="e">
        <f t="shared" si="366"/>
        <v>#DIV/0!</v>
      </c>
      <c r="Z1834" s="124">
        <v>0</v>
      </c>
      <c r="AA1834" s="284"/>
    </row>
    <row r="1835" spans="9:27">
      <c r="I1835" s="57" t="str">
        <f t="shared" si="364"/>
        <v>FPSAllDec-14</v>
      </c>
      <c r="J1835" s="76" t="str">
        <f t="shared" si="365"/>
        <v>FPSAll41974</v>
      </c>
      <c r="K1835" s="57" t="s">
        <v>355</v>
      </c>
      <c r="L1835" s="73">
        <v>41974</v>
      </c>
      <c r="M1835" s="124">
        <v>3</v>
      </c>
      <c r="N1835" s="124">
        <v>3</v>
      </c>
      <c r="O1835" s="68">
        <f t="shared" si="367"/>
        <v>1</v>
      </c>
      <c r="P1835" s="124">
        <v>30</v>
      </c>
      <c r="Q1835" s="124">
        <v>30</v>
      </c>
      <c r="R1835" s="68">
        <f t="shared" si="368"/>
        <v>1</v>
      </c>
      <c r="S1835" s="124">
        <v>30</v>
      </c>
      <c r="T1835" s="68">
        <f t="shared" si="369"/>
        <v>1</v>
      </c>
      <c r="U1835" s="124">
        <v>29</v>
      </c>
      <c r="V1835" s="284"/>
      <c r="W1835" s="124">
        <v>0</v>
      </c>
      <c r="X1835" s="124">
        <v>0</v>
      </c>
      <c r="Y1835" s="68" t="e">
        <f t="shared" si="366"/>
        <v>#DIV/0!</v>
      </c>
      <c r="Z1835" s="124">
        <v>1</v>
      </c>
      <c r="AA1835" s="284"/>
    </row>
    <row r="1836" spans="9:27">
      <c r="I1836" s="57" t="str">
        <f t="shared" si="364"/>
        <v>FPSTIPDec-14</v>
      </c>
      <c r="J1836" s="76" t="str">
        <f t="shared" si="365"/>
        <v>FPSTIP41974</v>
      </c>
      <c r="K1836" s="57" t="s">
        <v>356</v>
      </c>
      <c r="L1836" s="73">
        <v>41974</v>
      </c>
      <c r="M1836" s="124">
        <v>3</v>
      </c>
      <c r="N1836" s="124">
        <v>3</v>
      </c>
      <c r="O1836" s="68">
        <f t="shared" si="367"/>
        <v>1</v>
      </c>
      <c r="P1836" s="124">
        <v>30</v>
      </c>
      <c r="Q1836" s="124">
        <v>30</v>
      </c>
      <c r="R1836" s="68">
        <f t="shared" si="368"/>
        <v>1</v>
      </c>
      <c r="S1836" s="124">
        <v>30</v>
      </c>
      <c r="T1836" s="68">
        <f t="shared" si="369"/>
        <v>1</v>
      </c>
      <c r="U1836" s="124">
        <v>29</v>
      </c>
      <c r="V1836" s="284"/>
      <c r="W1836" s="124">
        <v>0</v>
      </c>
      <c r="X1836" s="124">
        <v>0</v>
      </c>
      <c r="Y1836" s="68" t="e">
        <f t="shared" si="366"/>
        <v>#DIV/0!</v>
      </c>
      <c r="Z1836" s="124">
        <v>1</v>
      </c>
      <c r="AA1836" s="284"/>
    </row>
    <row r="1837" spans="9:27">
      <c r="I1837" s="57" t="str">
        <f t="shared" si="364"/>
        <v>HillcrestA-CRADec-14</v>
      </c>
      <c r="J1837" s="76" t="str">
        <f t="shared" si="365"/>
        <v>HillcrestA-CRA41974</v>
      </c>
      <c r="K1837" t="s">
        <v>336</v>
      </c>
      <c r="L1837" s="73">
        <v>41974</v>
      </c>
      <c r="M1837" s="124">
        <v>2</v>
      </c>
      <c r="N1837" s="124">
        <v>3</v>
      </c>
      <c r="O1837" s="68">
        <f t="shared" si="367"/>
        <v>0.66666666666666663</v>
      </c>
      <c r="P1837" s="124">
        <v>31</v>
      </c>
      <c r="Q1837" s="124">
        <v>16</v>
      </c>
      <c r="R1837" s="68">
        <f t="shared" si="368"/>
        <v>1.9375</v>
      </c>
      <c r="S1837" s="124">
        <v>24</v>
      </c>
      <c r="T1837" s="68">
        <f t="shared" si="369"/>
        <v>0.66666666666666663</v>
      </c>
      <c r="U1837" s="124">
        <v>19</v>
      </c>
      <c r="V1837" s="284"/>
      <c r="W1837" s="124">
        <v>0</v>
      </c>
      <c r="X1837" s="124">
        <v>5</v>
      </c>
      <c r="Y1837" s="68">
        <f t="shared" si="366"/>
        <v>0</v>
      </c>
      <c r="Z1837" s="124">
        <v>12</v>
      </c>
      <c r="AA1837" s="284"/>
    </row>
    <row r="1838" spans="9:27">
      <c r="I1838" s="57" t="str">
        <f t="shared" si="364"/>
        <v>HillcrestAllDec-14</v>
      </c>
      <c r="J1838" s="76" t="str">
        <f t="shared" si="365"/>
        <v>HillcrestAll41974</v>
      </c>
      <c r="K1838" s="57" t="s">
        <v>331</v>
      </c>
      <c r="L1838" s="73">
        <v>41974</v>
      </c>
      <c r="M1838" s="124">
        <v>9</v>
      </c>
      <c r="N1838" s="124">
        <v>10</v>
      </c>
      <c r="O1838" s="68">
        <f t="shared" si="367"/>
        <v>0.9</v>
      </c>
      <c r="P1838" s="124">
        <v>66</v>
      </c>
      <c r="Q1838" s="124">
        <v>61</v>
      </c>
      <c r="R1838" s="68">
        <f t="shared" si="368"/>
        <v>1.0819672131147542</v>
      </c>
      <c r="S1838" s="124">
        <v>69</v>
      </c>
      <c r="T1838" s="68">
        <f t="shared" si="369"/>
        <v>0.88405797101449279</v>
      </c>
      <c r="U1838" s="124">
        <v>47</v>
      </c>
      <c r="V1838" s="284"/>
      <c r="W1838" s="124">
        <v>2</v>
      </c>
      <c r="X1838" s="124">
        <v>7</v>
      </c>
      <c r="Y1838" s="68">
        <f t="shared" si="366"/>
        <v>0.2857142857142857</v>
      </c>
      <c r="Z1838" s="124">
        <v>20</v>
      </c>
      <c r="AA1838" s="284">
        <v>1.3333333333333333</v>
      </c>
    </row>
    <row r="1839" spans="9:27">
      <c r="I1839" s="57" t="str">
        <f t="shared" si="364"/>
        <v>HillcrestCPP-FVDec-14</v>
      </c>
      <c r="J1839" s="76" t="str">
        <f t="shared" si="365"/>
        <v>HillcrestCPP-FV41974</v>
      </c>
      <c r="K1839" s="57" t="s">
        <v>334</v>
      </c>
      <c r="L1839" s="73">
        <v>41974</v>
      </c>
      <c r="M1839" s="124"/>
      <c r="N1839" s="124"/>
      <c r="O1839" s="68" t="e">
        <f t="shared" si="367"/>
        <v>#DIV/0!</v>
      </c>
      <c r="P1839" s="124"/>
      <c r="Q1839" s="124"/>
      <c r="R1839" s="68" t="e">
        <f t="shared" si="368"/>
        <v>#DIV/0!</v>
      </c>
      <c r="S1839" s="124"/>
      <c r="T1839" s="68" t="e">
        <f t="shared" si="369"/>
        <v>#DIV/0!</v>
      </c>
      <c r="U1839" s="124"/>
      <c r="V1839" s="284"/>
      <c r="W1839" s="124"/>
      <c r="X1839" s="124"/>
      <c r="Y1839" s="68" t="e">
        <f t="shared" si="366"/>
        <v>#DIV/0!</v>
      </c>
      <c r="Z1839" s="124"/>
      <c r="AA1839" s="284"/>
    </row>
    <row r="1840" spans="9:27">
      <c r="I1840" s="57" t="str">
        <f t="shared" si="364"/>
        <v>HillcrestFFTDec-14</v>
      </c>
      <c r="J1840" s="76" t="str">
        <f t="shared" si="365"/>
        <v>HillcrestFFT41974</v>
      </c>
      <c r="K1840" s="57" t="s">
        <v>335</v>
      </c>
      <c r="L1840" s="73">
        <v>41974</v>
      </c>
      <c r="M1840" s="124">
        <v>5</v>
      </c>
      <c r="N1840" s="124">
        <v>5</v>
      </c>
      <c r="O1840" s="68">
        <f t="shared" si="367"/>
        <v>1</v>
      </c>
      <c r="P1840" s="124">
        <v>29</v>
      </c>
      <c r="Q1840" s="124">
        <v>35</v>
      </c>
      <c r="R1840" s="68">
        <f t="shared" si="368"/>
        <v>0.82857142857142863</v>
      </c>
      <c r="S1840" s="124">
        <v>35</v>
      </c>
      <c r="T1840" s="68">
        <f t="shared" si="369"/>
        <v>1</v>
      </c>
      <c r="U1840" s="124">
        <v>23</v>
      </c>
      <c r="V1840" s="284">
        <v>1.2</v>
      </c>
      <c r="W1840" s="124">
        <v>2</v>
      </c>
      <c r="X1840" s="124">
        <v>2</v>
      </c>
      <c r="Y1840" s="68">
        <f t="shared" si="366"/>
        <v>1</v>
      </c>
      <c r="Z1840" s="124">
        <v>6</v>
      </c>
      <c r="AA1840" s="284">
        <v>1.2</v>
      </c>
    </row>
    <row r="1841" spans="9:27">
      <c r="I1841" s="57" t="str">
        <f t="shared" si="364"/>
        <v>HillcrestTF-CBTDec-14</v>
      </c>
      <c r="J1841" s="76" t="str">
        <f t="shared" si="365"/>
        <v>HillcrestTF-CBT41974</v>
      </c>
      <c r="K1841" s="57" t="s">
        <v>332</v>
      </c>
      <c r="L1841" s="73">
        <v>41974</v>
      </c>
      <c r="M1841" s="124">
        <v>2</v>
      </c>
      <c r="N1841" s="124">
        <v>2</v>
      </c>
      <c r="O1841" s="68">
        <f t="shared" si="367"/>
        <v>1</v>
      </c>
      <c r="P1841" s="124">
        <v>7</v>
      </c>
      <c r="Q1841" s="124">
        <v>10</v>
      </c>
      <c r="R1841" s="68">
        <f t="shared" si="368"/>
        <v>0.7</v>
      </c>
      <c r="S1841" s="124">
        <v>10</v>
      </c>
      <c r="T1841" s="68">
        <f t="shared" si="369"/>
        <v>1</v>
      </c>
      <c r="U1841" s="124">
        <v>5</v>
      </c>
      <c r="V1841" s="284"/>
      <c r="W1841" s="124">
        <v>1</v>
      </c>
      <c r="X1841" s="124">
        <v>1</v>
      </c>
      <c r="Y1841" s="68">
        <f t="shared" si="366"/>
        <v>1</v>
      </c>
      <c r="Z1841" s="124">
        <v>2</v>
      </c>
      <c r="AA1841" s="284">
        <v>0.66666666666666663</v>
      </c>
    </row>
    <row r="1842" spans="9:27">
      <c r="I1842" s="57" t="str">
        <f t="shared" si="364"/>
        <v>LAYCA-CRADec-14</v>
      </c>
      <c r="J1842" s="76" t="str">
        <f t="shared" si="365"/>
        <v>LAYCA-CRA41974</v>
      </c>
      <c r="K1842" s="57" t="s">
        <v>339</v>
      </c>
      <c r="L1842" s="73">
        <v>41974</v>
      </c>
      <c r="M1842" s="124">
        <v>2</v>
      </c>
      <c r="N1842" s="124">
        <v>3</v>
      </c>
      <c r="O1842" s="68">
        <f t="shared" si="367"/>
        <v>0.66666666666666663</v>
      </c>
      <c r="P1842" s="124">
        <v>12</v>
      </c>
      <c r="Q1842" s="124">
        <v>12</v>
      </c>
      <c r="R1842" s="68">
        <f t="shared" si="368"/>
        <v>1</v>
      </c>
      <c r="S1842" s="124">
        <v>20</v>
      </c>
      <c r="T1842" s="68">
        <f t="shared" si="369"/>
        <v>0.6</v>
      </c>
      <c r="U1842" s="124">
        <v>10</v>
      </c>
      <c r="V1842" s="284"/>
      <c r="W1842" s="124">
        <v>0</v>
      </c>
      <c r="X1842" s="124">
        <v>0</v>
      </c>
      <c r="Y1842" s="68" t="e">
        <f t="shared" si="366"/>
        <v>#DIV/0!</v>
      </c>
      <c r="Z1842" s="124">
        <v>2</v>
      </c>
      <c r="AA1842" s="284"/>
    </row>
    <row r="1843" spans="9:27">
      <c r="I1843" s="57" t="str">
        <f t="shared" si="364"/>
        <v>LAYCAllDec-14</v>
      </c>
      <c r="J1843" s="76" t="str">
        <f t="shared" si="365"/>
        <v>LAYCAll41974</v>
      </c>
      <c r="K1843" s="57" t="s">
        <v>337</v>
      </c>
      <c r="L1843" s="73">
        <v>41974</v>
      </c>
      <c r="M1843" s="124">
        <v>2</v>
      </c>
      <c r="N1843" s="124">
        <v>3</v>
      </c>
      <c r="O1843" s="68">
        <f t="shared" si="367"/>
        <v>0.66666666666666663</v>
      </c>
      <c r="P1843" s="124">
        <v>12</v>
      </c>
      <c r="Q1843" s="124">
        <v>12</v>
      </c>
      <c r="R1843" s="68">
        <f t="shared" si="368"/>
        <v>1</v>
      </c>
      <c r="S1843" s="124">
        <v>20</v>
      </c>
      <c r="T1843" s="68">
        <f t="shared" si="369"/>
        <v>0.6</v>
      </c>
      <c r="U1843" s="124">
        <v>10</v>
      </c>
      <c r="V1843" s="284"/>
      <c r="W1843" s="124">
        <v>0</v>
      </c>
      <c r="X1843" s="124">
        <v>0</v>
      </c>
      <c r="Y1843" s="68" t="e">
        <f t="shared" si="366"/>
        <v>#DIV/0!</v>
      </c>
      <c r="Z1843" s="124">
        <v>2</v>
      </c>
      <c r="AA1843" s="284"/>
    </row>
    <row r="1844" spans="9:27">
      <c r="I1844" s="57" t="str">
        <f t="shared" si="364"/>
        <v>LAYCCPPDec-14</v>
      </c>
      <c r="J1844" s="76" t="str">
        <f t="shared" si="365"/>
        <v>LAYCCPP41974</v>
      </c>
      <c r="K1844" s="57" t="s">
        <v>338</v>
      </c>
      <c r="L1844" s="73">
        <v>41974</v>
      </c>
      <c r="M1844" s="124"/>
      <c r="N1844" s="124"/>
      <c r="O1844" s="68" t="e">
        <f t="shared" si="367"/>
        <v>#DIV/0!</v>
      </c>
      <c r="P1844" s="124"/>
      <c r="Q1844" s="124"/>
      <c r="R1844" s="68" t="e">
        <f t="shared" si="368"/>
        <v>#DIV/0!</v>
      </c>
      <c r="S1844" s="124"/>
      <c r="T1844" s="68" t="e">
        <f t="shared" si="369"/>
        <v>#DIV/0!</v>
      </c>
      <c r="U1844" s="124"/>
      <c r="V1844" s="284"/>
      <c r="W1844" s="124"/>
      <c r="X1844" s="124"/>
      <c r="Y1844" s="68" t="e">
        <f t="shared" si="366"/>
        <v>#DIV/0!</v>
      </c>
      <c r="Z1844" s="124"/>
      <c r="AA1844" s="284"/>
    </row>
    <row r="1845" spans="9:27">
      <c r="I1845" s="57" t="str">
        <f t="shared" si="364"/>
        <v>LESAllDec-14</v>
      </c>
      <c r="J1845" s="76" t="str">
        <f t="shared" si="365"/>
        <v>LESAll41974</v>
      </c>
      <c r="K1845" s="57" t="s">
        <v>357</v>
      </c>
      <c r="L1845" s="73">
        <v>41974</v>
      </c>
      <c r="M1845" s="124">
        <v>5</v>
      </c>
      <c r="N1845" s="124">
        <v>5</v>
      </c>
      <c r="O1845" s="68">
        <f t="shared" si="367"/>
        <v>1</v>
      </c>
      <c r="P1845" s="124">
        <v>33</v>
      </c>
      <c r="Q1845" s="124">
        <v>50</v>
      </c>
      <c r="R1845" s="68">
        <f t="shared" si="368"/>
        <v>0.66</v>
      </c>
      <c r="S1845" s="124">
        <v>50</v>
      </c>
      <c r="T1845" s="68">
        <f t="shared" si="369"/>
        <v>1</v>
      </c>
      <c r="U1845" s="124">
        <v>21</v>
      </c>
      <c r="V1845" s="284"/>
      <c r="W1845" s="124">
        <v>0</v>
      </c>
      <c r="X1845" s="124">
        <v>3</v>
      </c>
      <c r="Y1845" s="68">
        <f t="shared" si="366"/>
        <v>0</v>
      </c>
      <c r="Z1845" s="124">
        <v>12</v>
      </c>
      <c r="AA1845" s="284"/>
    </row>
    <row r="1846" spans="9:27">
      <c r="I1846" s="57" t="str">
        <f t="shared" si="364"/>
        <v>LESTIPDec-14</v>
      </c>
      <c r="J1846" s="76" t="str">
        <f t="shared" si="365"/>
        <v>LESTIP41974</v>
      </c>
      <c r="K1846" s="57" t="s">
        <v>358</v>
      </c>
      <c r="L1846" s="73">
        <v>41974</v>
      </c>
      <c r="M1846" s="124">
        <v>5</v>
      </c>
      <c r="N1846" s="124">
        <v>5</v>
      </c>
      <c r="O1846" s="68">
        <f t="shared" si="367"/>
        <v>1</v>
      </c>
      <c r="P1846" s="124">
        <v>33</v>
      </c>
      <c r="Q1846" s="124">
        <v>50</v>
      </c>
      <c r="R1846" s="68">
        <f t="shared" si="368"/>
        <v>0.66</v>
      </c>
      <c r="S1846" s="124">
        <v>50</v>
      </c>
      <c r="T1846" s="68">
        <f t="shared" si="369"/>
        <v>1</v>
      </c>
      <c r="U1846" s="124">
        <v>21</v>
      </c>
      <c r="V1846" s="284"/>
      <c r="W1846" s="124">
        <v>0</v>
      </c>
      <c r="X1846" s="124">
        <v>3</v>
      </c>
      <c r="Y1846" s="68">
        <f t="shared" si="366"/>
        <v>0</v>
      </c>
      <c r="Z1846" s="124">
        <v>12</v>
      </c>
      <c r="AA1846" s="284"/>
    </row>
    <row r="1847" spans="9:27">
      <c r="I1847" s="57" t="str">
        <f t="shared" si="364"/>
        <v>Marys CenterAllDec-14</v>
      </c>
      <c r="J1847" s="76" t="str">
        <f t="shared" si="365"/>
        <v>Marys CenterAll41974</v>
      </c>
      <c r="K1847" s="57" t="s">
        <v>341</v>
      </c>
      <c r="L1847" s="73">
        <v>41974</v>
      </c>
      <c r="M1847" s="124">
        <v>3</v>
      </c>
      <c r="N1847" s="124">
        <v>4</v>
      </c>
      <c r="O1847" s="68">
        <f t="shared" si="367"/>
        <v>0.75</v>
      </c>
      <c r="P1847" s="124">
        <v>11</v>
      </c>
      <c r="Q1847" s="124">
        <v>9</v>
      </c>
      <c r="R1847" s="68">
        <f t="shared" si="368"/>
        <v>1.2222222222222223</v>
      </c>
      <c r="S1847" s="124">
        <v>14</v>
      </c>
      <c r="T1847" s="68">
        <f t="shared" si="369"/>
        <v>0.6428571428571429</v>
      </c>
      <c r="U1847" s="124">
        <v>9</v>
      </c>
      <c r="V1847" s="284"/>
      <c r="W1847" s="124">
        <v>0</v>
      </c>
      <c r="X1847" s="124">
        <v>0</v>
      </c>
      <c r="Y1847" s="68" t="e">
        <f t="shared" ref="Y1847:Y1872" si="370">W1847/X1847</f>
        <v>#DIV/0!</v>
      </c>
      <c r="Z1847" s="124">
        <v>2</v>
      </c>
      <c r="AA1847" s="284">
        <v>1.0571428571428572</v>
      </c>
    </row>
    <row r="1848" spans="9:27">
      <c r="I1848" s="57" t="str">
        <f t="shared" si="364"/>
        <v>Marys CenterPCITDec-14</v>
      </c>
      <c r="J1848" s="76" t="str">
        <f t="shared" si="365"/>
        <v>Marys CenterPCIT41974</v>
      </c>
      <c r="K1848" s="57" t="s">
        <v>340</v>
      </c>
      <c r="L1848" s="73">
        <v>41974</v>
      </c>
      <c r="M1848" s="124">
        <v>3</v>
      </c>
      <c r="N1848" s="124">
        <v>4</v>
      </c>
      <c r="O1848" s="68">
        <f t="shared" si="367"/>
        <v>0.75</v>
      </c>
      <c r="P1848" s="124">
        <v>11</v>
      </c>
      <c r="Q1848" s="124">
        <v>9</v>
      </c>
      <c r="R1848" s="68">
        <f t="shared" si="368"/>
        <v>1.2222222222222223</v>
      </c>
      <c r="S1848" s="124">
        <v>14</v>
      </c>
      <c r="T1848" s="68">
        <f t="shared" si="369"/>
        <v>0.6428571428571429</v>
      </c>
      <c r="U1848" s="124">
        <v>9</v>
      </c>
      <c r="V1848" s="284"/>
      <c r="W1848" s="124">
        <v>0</v>
      </c>
      <c r="X1848" s="124">
        <v>0</v>
      </c>
      <c r="Y1848" s="68" t="e">
        <f t="shared" si="370"/>
        <v>#DIV/0!</v>
      </c>
      <c r="Z1848" s="124">
        <v>2</v>
      </c>
      <c r="AA1848" s="284">
        <v>1.0571428571428572</v>
      </c>
    </row>
    <row r="1849" spans="9:27">
      <c r="I1849" s="57" t="str">
        <f t="shared" si="364"/>
        <v>MBI HSAllDec-14</v>
      </c>
      <c r="J1849" s="76" t="str">
        <f t="shared" si="365"/>
        <v>MBI HSAll41974</v>
      </c>
      <c r="K1849" s="57" t="s">
        <v>364</v>
      </c>
      <c r="L1849" s="73">
        <v>41974</v>
      </c>
      <c r="M1849" s="124">
        <v>7</v>
      </c>
      <c r="N1849" s="124">
        <v>8</v>
      </c>
      <c r="O1849" s="68">
        <f t="shared" si="367"/>
        <v>0.875</v>
      </c>
      <c r="P1849" s="124">
        <v>56</v>
      </c>
      <c r="Q1849" s="124">
        <v>70</v>
      </c>
      <c r="R1849" s="68">
        <f t="shared" si="368"/>
        <v>0.8</v>
      </c>
      <c r="S1849" s="124">
        <v>80</v>
      </c>
      <c r="T1849" s="68">
        <f t="shared" si="369"/>
        <v>0.875</v>
      </c>
      <c r="U1849" s="124">
        <v>56</v>
      </c>
      <c r="V1849" s="284"/>
      <c r="W1849" s="124">
        <v>1</v>
      </c>
      <c r="X1849" s="124">
        <v>3</v>
      </c>
      <c r="Y1849" s="68">
        <f t="shared" si="370"/>
        <v>0.33333333333333331</v>
      </c>
      <c r="Z1849" s="124">
        <v>0</v>
      </c>
      <c r="AA1849" s="284"/>
    </row>
    <row r="1850" spans="9:27">
      <c r="I1850" s="57" t="str">
        <f t="shared" si="364"/>
        <v>MBI HSTIPDec-14</v>
      </c>
      <c r="J1850" s="76" t="str">
        <f t="shared" si="365"/>
        <v>MBI HSTIP41974</v>
      </c>
      <c r="K1850" s="57" t="s">
        <v>363</v>
      </c>
      <c r="L1850" s="73">
        <v>41974</v>
      </c>
      <c r="M1850" s="124">
        <v>7</v>
      </c>
      <c r="N1850" s="124">
        <v>8</v>
      </c>
      <c r="O1850" s="68">
        <f t="shared" si="367"/>
        <v>0.875</v>
      </c>
      <c r="P1850" s="124">
        <v>56</v>
      </c>
      <c r="Q1850" s="124">
        <v>70</v>
      </c>
      <c r="R1850" s="68">
        <f t="shared" si="368"/>
        <v>0.8</v>
      </c>
      <c r="S1850" s="124">
        <v>80</v>
      </c>
      <c r="T1850" s="68">
        <f t="shared" si="369"/>
        <v>0.875</v>
      </c>
      <c r="U1850" s="124">
        <v>56</v>
      </c>
      <c r="V1850" s="284"/>
      <c r="W1850" s="124">
        <v>1</v>
      </c>
      <c r="X1850" s="124">
        <v>3</v>
      </c>
      <c r="Y1850" s="68">
        <f t="shared" si="370"/>
        <v>0.33333333333333331</v>
      </c>
      <c r="Z1850" s="124">
        <v>0</v>
      </c>
      <c r="AA1850" s="284"/>
    </row>
    <row r="1851" spans="9:27">
      <c r="I1851" s="57" t="str">
        <f t="shared" si="364"/>
        <v>MD Family ResourcesAllDec-14</v>
      </c>
      <c r="J1851" s="76" t="str">
        <f t="shared" si="365"/>
        <v>MD Family ResourcesAll41974</v>
      </c>
      <c r="K1851" s="57" t="s">
        <v>510</v>
      </c>
      <c r="L1851" s="73">
        <v>41974</v>
      </c>
      <c r="M1851" s="124">
        <v>11</v>
      </c>
      <c r="N1851" s="124">
        <v>11</v>
      </c>
      <c r="O1851" s="68">
        <f t="shared" si="367"/>
        <v>1</v>
      </c>
      <c r="P1851" s="124">
        <v>18</v>
      </c>
      <c r="Q1851" s="124">
        <v>28</v>
      </c>
      <c r="R1851" s="68">
        <f t="shared" si="368"/>
        <v>0.6428571428571429</v>
      </c>
      <c r="S1851" s="124">
        <v>28</v>
      </c>
      <c r="T1851" s="68">
        <f t="shared" si="369"/>
        <v>1</v>
      </c>
      <c r="U1851" s="124">
        <v>16</v>
      </c>
      <c r="V1851" s="284"/>
      <c r="W1851" s="124">
        <v>3</v>
      </c>
      <c r="X1851" s="124">
        <v>3</v>
      </c>
      <c r="Y1851" s="68">
        <f t="shared" si="370"/>
        <v>1</v>
      </c>
      <c r="Z1851" s="124">
        <v>2</v>
      </c>
      <c r="AA1851" s="284">
        <v>0.94444444444444442</v>
      </c>
    </row>
    <row r="1852" spans="9:27">
      <c r="I1852" s="57" t="str">
        <f t="shared" si="364"/>
        <v>MD Family ResourcesTF-CBTDec-14</v>
      </c>
      <c r="J1852" s="76" t="str">
        <f t="shared" si="365"/>
        <v>MD Family ResourcesTF-CBT41974</v>
      </c>
      <c r="K1852" s="57" t="s">
        <v>509</v>
      </c>
      <c r="L1852" s="73">
        <v>41974</v>
      </c>
      <c r="M1852" s="124">
        <v>11</v>
      </c>
      <c r="N1852" s="124">
        <v>11</v>
      </c>
      <c r="O1852" s="68">
        <f t="shared" si="367"/>
        <v>1</v>
      </c>
      <c r="P1852" s="124">
        <v>18</v>
      </c>
      <c r="Q1852" s="124">
        <v>28</v>
      </c>
      <c r="R1852" s="68">
        <f t="shared" si="368"/>
        <v>0.6428571428571429</v>
      </c>
      <c r="S1852" s="124">
        <v>28</v>
      </c>
      <c r="T1852" s="68">
        <f t="shared" si="369"/>
        <v>1</v>
      </c>
      <c r="U1852" s="124">
        <v>16</v>
      </c>
      <c r="V1852" s="284"/>
      <c r="W1852" s="124">
        <v>3</v>
      </c>
      <c r="X1852" s="124">
        <v>3</v>
      </c>
      <c r="Y1852" s="68">
        <f t="shared" si="370"/>
        <v>1</v>
      </c>
      <c r="Z1852" s="124">
        <v>2</v>
      </c>
      <c r="AA1852" s="284">
        <v>0.94444444444444442</v>
      </c>
    </row>
    <row r="1853" spans="9:27">
      <c r="I1853" s="57" t="str">
        <f t="shared" si="364"/>
        <v>PASSAllDec-14</v>
      </c>
      <c r="J1853" s="76" t="str">
        <f t="shared" si="365"/>
        <v>PASSAll41974</v>
      </c>
      <c r="K1853" s="57" t="s">
        <v>342</v>
      </c>
      <c r="L1853" s="73">
        <v>41974</v>
      </c>
      <c r="M1853" s="124">
        <v>14</v>
      </c>
      <c r="N1853" s="124">
        <v>15</v>
      </c>
      <c r="O1853" s="68">
        <f t="shared" si="367"/>
        <v>0.93333333333333335</v>
      </c>
      <c r="P1853" s="124">
        <v>87</v>
      </c>
      <c r="Q1853" s="124">
        <v>135</v>
      </c>
      <c r="R1853" s="68">
        <f t="shared" si="368"/>
        <v>0.64444444444444449</v>
      </c>
      <c r="S1853" s="124">
        <v>145</v>
      </c>
      <c r="T1853" s="68">
        <f t="shared" si="369"/>
        <v>0.93103448275862066</v>
      </c>
      <c r="U1853" s="124">
        <v>74</v>
      </c>
      <c r="V1853" s="284"/>
      <c r="W1853" s="124">
        <v>6</v>
      </c>
      <c r="X1853" s="124">
        <v>13</v>
      </c>
      <c r="Y1853" s="68">
        <f t="shared" si="370"/>
        <v>0.46153846153846156</v>
      </c>
      <c r="Z1853" s="124">
        <v>13</v>
      </c>
      <c r="AA1853" s="284">
        <v>1.2666666666666666</v>
      </c>
    </row>
    <row r="1854" spans="9:27">
      <c r="I1854" s="57" t="str">
        <f t="shared" si="364"/>
        <v>PASSFFTDec-14</v>
      </c>
      <c r="J1854" s="76" t="str">
        <f t="shared" si="365"/>
        <v>PASSFFT41974</v>
      </c>
      <c r="K1854" s="57" t="s">
        <v>343</v>
      </c>
      <c r="L1854" s="73">
        <v>41974</v>
      </c>
      <c r="M1854" s="124">
        <v>6</v>
      </c>
      <c r="N1854" s="124">
        <v>6</v>
      </c>
      <c r="O1854" s="68">
        <f t="shared" si="367"/>
        <v>1</v>
      </c>
      <c r="P1854" s="261">
        <v>41</v>
      </c>
      <c r="Q1854" s="124">
        <v>55</v>
      </c>
      <c r="R1854" s="68">
        <f t="shared" si="368"/>
        <v>0.74545454545454548</v>
      </c>
      <c r="S1854" s="124">
        <v>55</v>
      </c>
      <c r="T1854" s="68">
        <f t="shared" si="369"/>
        <v>1</v>
      </c>
      <c r="U1854" s="124">
        <v>32</v>
      </c>
      <c r="V1854" s="284">
        <v>0.95</v>
      </c>
      <c r="W1854" s="124">
        <v>5</v>
      </c>
      <c r="X1854" s="124">
        <v>7</v>
      </c>
      <c r="Y1854" s="68">
        <f t="shared" si="370"/>
        <v>0.7142857142857143</v>
      </c>
      <c r="Z1854" s="124">
        <v>9</v>
      </c>
      <c r="AA1854" s="284">
        <v>0.95</v>
      </c>
    </row>
    <row r="1855" spans="9:27">
      <c r="I1855" s="57" t="str">
        <f t="shared" si="364"/>
        <v>PASSTIPDec-14</v>
      </c>
      <c r="J1855" s="76" t="str">
        <f t="shared" si="365"/>
        <v>PASSTIP41974</v>
      </c>
      <c r="K1855" s="57" t="s">
        <v>344</v>
      </c>
      <c r="L1855" s="73">
        <v>41974</v>
      </c>
      <c r="M1855" s="124">
        <v>8</v>
      </c>
      <c r="N1855" s="124">
        <v>9</v>
      </c>
      <c r="O1855" s="68">
        <f t="shared" si="367"/>
        <v>0.88888888888888884</v>
      </c>
      <c r="P1855" s="124">
        <v>46</v>
      </c>
      <c r="Q1855" s="124">
        <v>80</v>
      </c>
      <c r="R1855" s="68">
        <f t="shared" si="368"/>
        <v>0.57499999999999996</v>
      </c>
      <c r="S1855" s="124">
        <v>90</v>
      </c>
      <c r="T1855" s="68">
        <f t="shared" si="369"/>
        <v>0.88888888888888884</v>
      </c>
      <c r="U1855" s="124">
        <v>42</v>
      </c>
      <c r="V1855" s="284"/>
      <c r="W1855" s="124">
        <v>2</v>
      </c>
      <c r="X1855" s="124">
        <v>6</v>
      </c>
      <c r="Y1855" s="68">
        <f t="shared" si="370"/>
        <v>0.33333333333333331</v>
      </c>
      <c r="Z1855" s="124">
        <v>4</v>
      </c>
      <c r="AA1855" s="284"/>
    </row>
    <row r="1856" spans="9:27">
      <c r="I1856" s="57" t="str">
        <f t="shared" si="364"/>
        <v>PIECEAllDec-14</v>
      </c>
      <c r="J1856" s="76" t="str">
        <f t="shared" si="365"/>
        <v>PIECEAll41974</v>
      </c>
      <c r="K1856" s="57" t="s">
        <v>345</v>
      </c>
      <c r="L1856" s="73">
        <v>41974</v>
      </c>
      <c r="M1856" s="124">
        <v>10</v>
      </c>
      <c r="N1856" s="124">
        <v>10</v>
      </c>
      <c r="O1856" s="68">
        <f t="shared" si="367"/>
        <v>1</v>
      </c>
      <c r="P1856" s="124">
        <v>28</v>
      </c>
      <c r="Q1856" s="124">
        <v>50</v>
      </c>
      <c r="R1856" s="68">
        <f t="shared" si="368"/>
        <v>0.56000000000000005</v>
      </c>
      <c r="S1856" s="124">
        <v>50</v>
      </c>
      <c r="T1856" s="68">
        <f t="shared" si="369"/>
        <v>1</v>
      </c>
      <c r="U1856" s="124">
        <v>25</v>
      </c>
      <c r="V1856" s="284"/>
      <c r="W1856" s="124">
        <v>0</v>
      </c>
      <c r="X1856" s="124">
        <v>0</v>
      </c>
      <c r="Y1856" s="68" t="e">
        <f t="shared" si="370"/>
        <v>#DIV/0!</v>
      </c>
      <c r="Z1856" s="124">
        <v>3</v>
      </c>
      <c r="AA1856" s="284">
        <v>0.89444444444444449</v>
      </c>
    </row>
    <row r="1857" spans="9:27">
      <c r="I1857" s="57" t="str">
        <f t="shared" si="364"/>
        <v>PIECECPP-FVDec-14</v>
      </c>
      <c r="J1857" s="76" t="str">
        <f t="shared" si="365"/>
        <v>PIECECPP-FV41974</v>
      </c>
      <c r="K1857" s="57" t="s">
        <v>346</v>
      </c>
      <c r="L1857" s="73">
        <v>41974</v>
      </c>
      <c r="M1857" s="124">
        <v>5</v>
      </c>
      <c r="N1857" s="124">
        <v>5</v>
      </c>
      <c r="O1857" s="68">
        <f t="shared" si="367"/>
        <v>1</v>
      </c>
      <c r="P1857" s="124">
        <v>16</v>
      </c>
      <c r="Q1857" s="124">
        <v>25</v>
      </c>
      <c r="R1857" s="68">
        <f t="shared" si="368"/>
        <v>0.64</v>
      </c>
      <c r="S1857" s="124">
        <v>25</v>
      </c>
      <c r="T1857" s="68">
        <f t="shared" si="369"/>
        <v>1</v>
      </c>
      <c r="U1857" s="124">
        <v>16</v>
      </c>
      <c r="V1857" s="284"/>
      <c r="W1857" s="124">
        <v>0</v>
      </c>
      <c r="X1857" s="124">
        <v>0</v>
      </c>
      <c r="Y1857" s="68" t="e">
        <f t="shared" si="370"/>
        <v>#DIV/0!</v>
      </c>
      <c r="Z1857" s="124">
        <v>0</v>
      </c>
      <c r="AA1857" s="284">
        <v>0.88888888888888884</v>
      </c>
    </row>
    <row r="1858" spans="9:27">
      <c r="I1858" s="57" t="str">
        <f t="shared" si="364"/>
        <v>PIECEPCITDec-14</v>
      </c>
      <c r="J1858" s="76" t="str">
        <f t="shared" si="365"/>
        <v>PIECEPCIT41974</v>
      </c>
      <c r="K1858" s="57" t="s">
        <v>347</v>
      </c>
      <c r="L1858" s="73">
        <v>41974</v>
      </c>
      <c r="M1858" s="124">
        <v>5</v>
      </c>
      <c r="N1858" s="124">
        <v>5</v>
      </c>
      <c r="O1858" s="68">
        <f t="shared" si="367"/>
        <v>1</v>
      </c>
      <c r="P1858" s="124">
        <v>12</v>
      </c>
      <c r="Q1858" s="124">
        <v>25</v>
      </c>
      <c r="R1858" s="68">
        <f t="shared" si="368"/>
        <v>0.48</v>
      </c>
      <c r="S1858" s="124">
        <v>25</v>
      </c>
      <c r="T1858" s="68">
        <f t="shared" si="369"/>
        <v>1</v>
      </c>
      <c r="U1858" s="124">
        <v>9</v>
      </c>
      <c r="V1858" s="284"/>
      <c r="W1858" s="124">
        <v>0</v>
      </c>
      <c r="X1858" s="124">
        <v>0</v>
      </c>
      <c r="Y1858" s="68" t="e">
        <f t="shared" si="370"/>
        <v>#DIV/0!</v>
      </c>
      <c r="Z1858" s="124">
        <v>3</v>
      </c>
      <c r="AA1858" s="284">
        <v>0.9</v>
      </c>
    </row>
    <row r="1859" spans="9:27">
      <c r="I1859" s="57" t="str">
        <f t="shared" si="364"/>
        <v>RiversideA-CRADec-14</v>
      </c>
      <c r="J1859" s="76" t="str">
        <f t="shared" si="365"/>
        <v>RiversideA-CRA41974</v>
      </c>
      <c r="K1859" s="57" t="s">
        <v>361</v>
      </c>
      <c r="L1859" s="73">
        <v>41974</v>
      </c>
      <c r="M1859" s="124">
        <v>2</v>
      </c>
      <c r="N1859" s="124">
        <v>3</v>
      </c>
      <c r="O1859" s="68">
        <f t="shared" ref="O1859:O1879" si="371">M1859/N1859</f>
        <v>0.66666666666666663</v>
      </c>
      <c r="P1859" s="124">
        <v>11</v>
      </c>
      <c r="Q1859" s="124">
        <v>12</v>
      </c>
      <c r="R1859" s="68">
        <f t="shared" ref="R1859:R1879" si="372">P1859/Q1859</f>
        <v>0.91666666666666663</v>
      </c>
      <c r="S1859" s="124">
        <v>18</v>
      </c>
      <c r="T1859" s="68">
        <f t="shared" ref="T1859:T1879" si="373">Q1859/S1859</f>
        <v>0.66666666666666663</v>
      </c>
      <c r="U1859" s="124">
        <v>6</v>
      </c>
      <c r="V1859" s="284"/>
      <c r="W1859" s="124">
        <v>1</v>
      </c>
      <c r="X1859" s="124">
        <v>2</v>
      </c>
      <c r="Y1859" s="68">
        <f t="shared" si="370"/>
        <v>0.5</v>
      </c>
      <c r="Z1859" s="124">
        <v>5</v>
      </c>
      <c r="AA1859" s="284"/>
    </row>
    <row r="1860" spans="9:27">
      <c r="I1860" s="57" t="str">
        <f t="shared" si="364"/>
        <v>RiversideAllDec-14</v>
      </c>
      <c r="J1860" s="76" t="str">
        <f t="shared" si="365"/>
        <v>RiversideAll41974</v>
      </c>
      <c r="K1860" s="57" t="s">
        <v>362</v>
      </c>
      <c r="L1860" s="73">
        <v>41974</v>
      </c>
      <c r="M1860" s="124">
        <v>2</v>
      </c>
      <c r="N1860" s="124">
        <v>3</v>
      </c>
      <c r="O1860" s="68">
        <f t="shared" si="371"/>
        <v>0.66666666666666663</v>
      </c>
      <c r="P1860" s="124">
        <v>11</v>
      </c>
      <c r="Q1860" s="124">
        <v>12</v>
      </c>
      <c r="R1860" s="68">
        <f t="shared" si="372"/>
        <v>0.91666666666666663</v>
      </c>
      <c r="S1860" s="124">
        <v>18</v>
      </c>
      <c r="T1860" s="68">
        <f t="shared" si="373"/>
        <v>0.66666666666666663</v>
      </c>
      <c r="U1860" s="124">
        <v>6</v>
      </c>
      <c r="V1860" s="284"/>
      <c r="W1860" s="124">
        <v>1</v>
      </c>
      <c r="X1860" s="124">
        <v>2</v>
      </c>
      <c r="Y1860" s="68">
        <f t="shared" si="370"/>
        <v>0.5</v>
      </c>
      <c r="Z1860" s="124">
        <v>5</v>
      </c>
      <c r="AA1860" s="284"/>
    </row>
    <row r="1861" spans="9:27">
      <c r="I1861" s="57" t="str">
        <f t="shared" si="364"/>
        <v>TFCCAllDec-14</v>
      </c>
      <c r="J1861" s="76" t="str">
        <f t="shared" si="365"/>
        <v>TFCCAll41974</v>
      </c>
      <c r="K1861" s="57" t="s">
        <v>366</v>
      </c>
      <c r="L1861" s="73">
        <v>41974</v>
      </c>
      <c r="M1861" s="124">
        <v>7</v>
      </c>
      <c r="N1861" s="124">
        <v>7</v>
      </c>
      <c r="O1861" s="68">
        <f t="shared" si="371"/>
        <v>1</v>
      </c>
      <c r="P1861" s="124">
        <v>15</v>
      </c>
      <c r="Q1861" s="124">
        <v>70</v>
      </c>
      <c r="R1861" s="68">
        <f t="shared" si="372"/>
        <v>0.21428571428571427</v>
      </c>
      <c r="S1861" s="124">
        <v>70</v>
      </c>
      <c r="T1861" s="68">
        <f t="shared" si="373"/>
        <v>1</v>
      </c>
      <c r="U1861" s="124">
        <v>7</v>
      </c>
      <c r="V1861" s="284"/>
      <c r="W1861" s="124">
        <v>0</v>
      </c>
      <c r="X1861" s="124">
        <v>5</v>
      </c>
      <c r="Y1861" s="68">
        <f t="shared" si="370"/>
        <v>0</v>
      </c>
      <c r="Z1861" s="124">
        <v>8</v>
      </c>
      <c r="AA1861" s="284"/>
    </row>
    <row r="1862" spans="9:27">
      <c r="I1862" s="57" t="str">
        <f t="shared" si="364"/>
        <v>TFCCTIPDec-14</v>
      </c>
      <c r="J1862" s="76" t="str">
        <f t="shared" si="365"/>
        <v>TFCCTIP41974</v>
      </c>
      <c r="K1862" s="57" t="s">
        <v>365</v>
      </c>
      <c r="L1862" s="73">
        <v>41974</v>
      </c>
      <c r="M1862" s="124">
        <v>7</v>
      </c>
      <c r="N1862" s="124">
        <v>7</v>
      </c>
      <c r="O1862" s="68">
        <f t="shared" si="371"/>
        <v>1</v>
      </c>
      <c r="P1862" s="124">
        <v>15</v>
      </c>
      <c r="Q1862" s="124">
        <v>70</v>
      </c>
      <c r="R1862" s="68">
        <f t="shared" si="372"/>
        <v>0.21428571428571427</v>
      </c>
      <c r="S1862" s="124">
        <v>70</v>
      </c>
      <c r="T1862" s="68">
        <f t="shared" si="373"/>
        <v>1</v>
      </c>
      <c r="U1862" s="124">
        <v>7</v>
      </c>
      <c r="V1862" s="284"/>
      <c r="W1862" s="124">
        <v>0</v>
      </c>
      <c r="X1862" s="124">
        <v>5</v>
      </c>
      <c r="Y1862" s="68">
        <f t="shared" si="370"/>
        <v>0</v>
      </c>
      <c r="Z1862" s="124">
        <v>8</v>
      </c>
      <c r="AA1862" s="284"/>
    </row>
    <row r="1863" spans="9:27">
      <c r="I1863" s="57" t="str">
        <f t="shared" si="364"/>
        <v>UniversalAllDec-14</v>
      </c>
      <c r="J1863" s="76" t="str">
        <f t="shared" si="365"/>
        <v>UniversalAll41974</v>
      </c>
      <c r="K1863" s="57" t="s">
        <v>348</v>
      </c>
      <c r="L1863" s="73">
        <v>41974</v>
      </c>
      <c r="M1863" s="124">
        <v>7</v>
      </c>
      <c r="N1863" s="124">
        <v>7</v>
      </c>
      <c r="O1863" s="68">
        <f t="shared" si="371"/>
        <v>1</v>
      </c>
      <c r="P1863" s="124">
        <v>20</v>
      </c>
      <c r="Q1863" s="124">
        <v>50</v>
      </c>
      <c r="R1863" s="68">
        <f t="shared" si="372"/>
        <v>0.4</v>
      </c>
      <c r="S1863" s="124">
        <v>50</v>
      </c>
      <c r="T1863" s="68">
        <f t="shared" si="373"/>
        <v>1</v>
      </c>
      <c r="U1863" s="124">
        <v>18</v>
      </c>
      <c r="V1863" s="284"/>
      <c r="W1863" s="124">
        <v>0</v>
      </c>
      <c r="X1863" s="124">
        <v>4</v>
      </c>
      <c r="Y1863" s="68">
        <f t="shared" si="370"/>
        <v>0</v>
      </c>
      <c r="Z1863" s="124">
        <v>2</v>
      </c>
      <c r="AA1863" s="284">
        <v>0.5714285714285714</v>
      </c>
    </row>
    <row r="1864" spans="9:27">
      <c r="I1864" s="57" t="str">
        <f t="shared" si="364"/>
        <v>UniversalCPP-FVDec-14</v>
      </c>
      <c r="J1864" s="76" t="str">
        <f t="shared" si="365"/>
        <v>UniversalCPP-FV41974</v>
      </c>
      <c r="K1864" s="56" t="s">
        <v>350</v>
      </c>
      <c r="L1864" s="73">
        <v>41974</v>
      </c>
      <c r="M1864" s="124"/>
      <c r="N1864" s="124"/>
      <c r="O1864" s="68" t="e">
        <f t="shared" si="371"/>
        <v>#DIV/0!</v>
      </c>
      <c r="P1864" s="124"/>
      <c r="Q1864" s="124"/>
      <c r="R1864" s="68" t="e">
        <f t="shared" si="372"/>
        <v>#DIV/0!</v>
      </c>
      <c r="S1864" s="124"/>
      <c r="T1864" s="68" t="e">
        <f t="shared" si="373"/>
        <v>#DIV/0!</v>
      </c>
      <c r="U1864" s="124"/>
      <c r="V1864" s="284"/>
      <c r="W1864" s="124"/>
      <c r="X1864" s="124"/>
      <c r="Y1864" s="68" t="e">
        <f t="shared" si="370"/>
        <v>#DIV/0!</v>
      </c>
      <c r="Z1864" s="124"/>
      <c r="AA1864" s="284"/>
    </row>
    <row r="1865" spans="9:27">
      <c r="I1865" s="57" t="str">
        <f t="shared" si="364"/>
        <v>UniversalTF-CBTDec-14</v>
      </c>
      <c r="J1865" s="76" t="str">
        <f t="shared" si="365"/>
        <v>UniversalTF-CBT41974</v>
      </c>
      <c r="K1865" s="57" t="s">
        <v>349</v>
      </c>
      <c r="L1865" s="73">
        <v>41974</v>
      </c>
      <c r="M1865" s="124">
        <v>4</v>
      </c>
      <c r="N1865" s="124">
        <v>4</v>
      </c>
      <c r="O1865" s="68">
        <f t="shared" si="371"/>
        <v>1</v>
      </c>
      <c r="P1865" s="261">
        <v>2</v>
      </c>
      <c r="Q1865" s="124">
        <v>20</v>
      </c>
      <c r="R1865" s="68">
        <f t="shared" si="372"/>
        <v>0.1</v>
      </c>
      <c r="S1865" s="124">
        <v>20</v>
      </c>
      <c r="T1865" s="68">
        <f t="shared" si="373"/>
        <v>1</v>
      </c>
      <c r="U1865" s="124">
        <v>2</v>
      </c>
      <c r="V1865" s="284"/>
      <c r="W1865" s="124">
        <v>0</v>
      </c>
      <c r="X1865" s="124">
        <v>0</v>
      </c>
      <c r="Y1865" s="68" t="e">
        <f t="shared" si="370"/>
        <v>#DIV/0!</v>
      </c>
      <c r="Z1865" s="124">
        <v>0</v>
      </c>
      <c r="AA1865" s="284">
        <v>1</v>
      </c>
    </row>
    <row r="1866" spans="9:27">
      <c r="I1866" s="57" t="str">
        <f t="shared" si="364"/>
        <v>UniversalTIPDec-14</v>
      </c>
      <c r="J1866" s="76" t="str">
        <f t="shared" si="365"/>
        <v>UniversalTIP41974</v>
      </c>
      <c r="K1866" s="57" t="s">
        <v>351</v>
      </c>
      <c r="L1866" s="73">
        <v>41974</v>
      </c>
      <c r="M1866" s="124">
        <v>3</v>
      </c>
      <c r="N1866" s="124">
        <v>3</v>
      </c>
      <c r="O1866" s="68">
        <f t="shared" si="371"/>
        <v>1</v>
      </c>
      <c r="P1866" s="124">
        <v>18</v>
      </c>
      <c r="Q1866" s="124">
        <v>30</v>
      </c>
      <c r="R1866" s="68">
        <f t="shared" si="372"/>
        <v>0.6</v>
      </c>
      <c r="S1866" s="124">
        <v>30</v>
      </c>
      <c r="T1866" s="68">
        <f t="shared" si="373"/>
        <v>1</v>
      </c>
      <c r="U1866" s="124">
        <v>16</v>
      </c>
      <c r="V1866" s="284"/>
      <c r="W1866" s="124">
        <v>0</v>
      </c>
      <c r="X1866" s="124">
        <v>4</v>
      </c>
      <c r="Y1866" s="68">
        <f t="shared" si="370"/>
        <v>0</v>
      </c>
      <c r="Z1866" s="124">
        <v>2</v>
      </c>
      <c r="AA1866" s="284"/>
    </row>
    <row r="1867" spans="9:27">
      <c r="I1867" s="57" t="str">
        <f t="shared" si="364"/>
        <v>Youth VillagesAllDec-14</v>
      </c>
      <c r="J1867" s="76" t="str">
        <f t="shared" si="365"/>
        <v>Youth VillagesAll41974</v>
      </c>
      <c r="K1867" s="57" t="s">
        <v>352</v>
      </c>
      <c r="L1867" s="73">
        <v>41974</v>
      </c>
      <c r="M1867" s="124">
        <v>16</v>
      </c>
      <c r="N1867" s="124">
        <v>16</v>
      </c>
      <c r="O1867" s="68">
        <f t="shared" si="371"/>
        <v>1</v>
      </c>
      <c r="P1867" s="124">
        <v>40</v>
      </c>
      <c r="Q1867" s="124">
        <v>48</v>
      </c>
      <c r="R1867" s="68">
        <f t="shared" si="372"/>
        <v>0.83333333333333337</v>
      </c>
      <c r="S1867" s="124">
        <v>48</v>
      </c>
      <c r="T1867" s="68">
        <f t="shared" si="373"/>
        <v>1</v>
      </c>
      <c r="U1867" s="124">
        <v>25</v>
      </c>
      <c r="V1867" s="284"/>
      <c r="W1867" s="124">
        <v>8</v>
      </c>
      <c r="X1867" s="124">
        <v>13</v>
      </c>
      <c r="Y1867" s="68">
        <f t="shared" si="370"/>
        <v>0.61538461538461542</v>
      </c>
      <c r="Z1867" s="124">
        <v>15</v>
      </c>
      <c r="AA1867" s="284">
        <v>0.80399999999999994</v>
      </c>
    </row>
    <row r="1868" spans="9:27">
      <c r="I1868" s="57" t="str">
        <f t="shared" si="364"/>
        <v>Youth VillagesMSTDec-14</v>
      </c>
      <c r="J1868" s="76" t="str">
        <f t="shared" si="365"/>
        <v>Youth VillagesMST41974</v>
      </c>
      <c r="K1868" s="57" t="s">
        <v>353</v>
      </c>
      <c r="L1868" s="73">
        <v>41974</v>
      </c>
      <c r="M1868" s="124">
        <v>12</v>
      </c>
      <c r="N1868" s="124">
        <v>12</v>
      </c>
      <c r="O1868" s="68">
        <f t="shared" si="371"/>
        <v>1</v>
      </c>
      <c r="P1868" s="124">
        <v>33</v>
      </c>
      <c r="Q1868" s="124">
        <v>40</v>
      </c>
      <c r="R1868" s="68">
        <f t="shared" si="372"/>
        <v>0.82499999999999996</v>
      </c>
      <c r="S1868" s="124">
        <v>40</v>
      </c>
      <c r="T1868" s="68">
        <f t="shared" si="373"/>
        <v>1</v>
      </c>
      <c r="U1868" s="124">
        <v>19</v>
      </c>
      <c r="V1868" s="284">
        <v>0.83299999999999996</v>
      </c>
      <c r="W1868" s="124">
        <v>8</v>
      </c>
      <c r="X1868" s="124">
        <v>13</v>
      </c>
      <c r="Y1868" s="68">
        <f t="shared" si="370"/>
        <v>0.61538461538461542</v>
      </c>
      <c r="Z1868" s="124">
        <v>14</v>
      </c>
      <c r="AA1868" s="284">
        <v>0.83299999999999996</v>
      </c>
    </row>
    <row r="1869" spans="9:27">
      <c r="I1869" s="57" t="str">
        <f>K1869&amp;"Dec-14"</f>
        <v>Youth VillagesMST-PSBDec-14</v>
      </c>
      <c r="J1869" s="76" t="str">
        <f t="shared" si="365"/>
        <v>Youth VillagesMST-PSB41974</v>
      </c>
      <c r="K1869" s="57" t="s">
        <v>354</v>
      </c>
      <c r="L1869" s="73">
        <v>41974</v>
      </c>
      <c r="M1869" s="124">
        <v>4</v>
      </c>
      <c r="N1869" s="124">
        <v>4</v>
      </c>
      <c r="O1869" s="68">
        <f t="shared" si="371"/>
        <v>1</v>
      </c>
      <c r="P1869" s="124">
        <v>7</v>
      </c>
      <c r="Q1869" s="124">
        <v>8</v>
      </c>
      <c r="R1869" s="68">
        <f t="shared" si="372"/>
        <v>0.875</v>
      </c>
      <c r="S1869" s="124">
        <v>8</v>
      </c>
      <c r="T1869" s="68">
        <f t="shared" si="373"/>
        <v>1</v>
      </c>
      <c r="U1869" s="124">
        <v>6</v>
      </c>
      <c r="V1869" s="284">
        <v>0.71699999999999997</v>
      </c>
      <c r="W1869" s="124">
        <v>0</v>
      </c>
      <c r="X1869" s="124">
        <v>0</v>
      </c>
      <c r="Y1869" s="68" t="e">
        <f t="shared" si="370"/>
        <v>#DIV/0!</v>
      </c>
      <c r="Z1869" s="124">
        <v>1</v>
      </c>
      <c r="AA1869" s="284">
        <v>0.71699999999999997</v>
      </c>
    </row>
    <row r="1870" spans="9:27">
      <c r="I1870" s="57" t="str">
        <f t="shared" ref="I1870:I1920" si="374">K1870&amp;"Jan-15"</f>
        <v>Adoptions TogetherAllJan-15</v>
      </c>
      <c r="J1870" s="57" t="s">
        <v>467</v>
      </c>
      <c r="K1870" t="s">
        <v>318</v>
      </c>
      <c r="L1870" s="73">
        <v>42005</v>
      </c>
      <c r="M1870" s="124">
        <v>2</v>
      </c>
      <c r="N1870" s="124">
        <v>3</v>
      </c>
      <c r="O1870" s="68">
        <f t="shared" si="371"/>
        <v>0.66666666666666663</v>
      </c>
      <c r="P1870" s="124">
        <v>3</v>
      </c>
      <c r="Q1870" s="124">
        <v>10</v>
      </c>
      <c r="R1870" s="68">
        <f t="shared" si="372"/>
        <v>0.3</v>
      </c>
      <c r="S1870" s="124">
        <v>15</v>
      </c>
      <c r="T1870" s="68">
        <f t="shared" si="373"/>
        <v>0.66666666666666663</v>
      </c>
      <c r="U1870" s="124">
        <v>3</v>
      </c>
      <c r="V1870" s="284"/>
      <c r="W1870" s="124">
        <v>0</v>
      </c>
      <c r="X1870" s="124">
        <v>0</v>
      </c>
      <c r="Y1870" s="68" t="e">
        <f t="shared" si="370"/>
        <v>#DIV/0!</v>
      </c>
      <c r="Z1870" s="124">
        <v>0</v>
      </c>
      <c r="AA1870" s="284"/>
    </row>
    <row r="1871" spans="9:27">
      <c r="I1871" s="57" t="str">
        <f t="shared" si="374"/>
        <v>Adoptions TogetherCPP-FVJan-15</v>
      </c>
      <c r="J1871" s="57" t="s">
        <v>441</v>
      </c>
      <c r="K1871" s="57" t="s">
        <v>317</v>
      </c>
      <c r="L1871" s="73">
        <v>42005</v>
      </c>
      <c r="M1871" s="124">
        <v>2</v>
      </c>
      <c r="N1871" s="124">
        <v>3</v>
      </c>
      <c r="O1871" s="68">
        <f t="shared" si="371"/>
        <v>0.66666666666666663</v>
      </c>
      <c r="P1871" s="124">
        <v>3</v>
      </c>
      <c r="Q1871" s="124">
        <v>10</v>
      </c>
      <c r="R1871" s="68">
        <f t="shared" si="372"/>
        <v>0.3</v>
      </c>
      <c r="S1871" s="124">
        <v>15</v>
      </c>
      <c r="T1871" s="68">
        <f t="shared" si="373"/>
        <v>0.66666666666666663</v>
      </c>
      <c r="U1871" s="124">
        <v>3</v>
      </c>
      <c r="V1871" s="284"/>
      <c r="W1871" s="124">
        <v>0</v>
      </c>
      <c r="X1871" s="124">
        <v>0</v>
      </c>
      <c r="Y1871" s="68" t="e">
        <f t="shared" si="370"/>
        <v>#DIV/0!</v>
      </c>
      <c r="Z1871" s="124">
        <v>0</v>
      </c>
      <c r="AA1871" s="284"/>
    </row>
    <row r="1872" spans="9:27">
      <c r="I1872" s="57" t="str">
        <f t="shared" si="374"/>
        <v>All A-CRA ProvidersA-CRAJan-15</v>
      </c>
      <c r="J1872" s="57" t="s">
        <v>478</v>
      </c>
      <c r="K1872" t="s">
        <v>379</v>
      </c>
      <c r="L1872" s="73">
        <v>42005</v>
      </c>
      <c r="M1872" s="124">
        <v>8</v>
      </c>
      <c r="N1872" s="124">
        <v>11</v>
      </c>
      <c r="O1872" s="68">
        <f t="shared" si="371"/>
        <v>0.72727272727272729</v>
      </c>
      <c r="P1872" s="124">
        <v>49</v>
      </c>
      <c r="Q1872" s="124">
        <v>54</v>
      </c>
      <c r="R1872" s="68">
        <f t="shared" si="372"/>
        <v>0.90740740740740744</v>
      </c>
      <c r="S1872" s="124">
        <v>90</v>
      </c>
      <c r="T1872" s="68">
        <f t="shared" si="373"/>
        <v>0.6</v>
      </c>
      <c r="U1872" s="124">
        <v>41</v>
      </c>
      <c r="V1872" s="284"/>
      <c r="W1872" s="124">
        <v>1</v>
      </c>
      <c r="X1872" s="124">
        <v>8</v>
      </c>
      <c r="Y1872" s="68">
        <f t="shared" si="370"/>
        <v>0.125</v>
      </c>
      <c r="Z1872" s="124">
        <v>8</v>
      </c>
      <c r="AA1872" s="284"/>
    </row>
    <row r="1873" spans="9:27">
      <c r="I1873" s="57" t="str">
        <f t="shared" si="374"/>
        <v>All CPP-FV ProvidersCPP-FVJan-15</v>
      </c>
      <c r="J1873" s="57" t="s">
        <v>477</v>
      </c>
      <c r="K1873" t="s">
        <v>373</v>
      </c>
      <c r="L1873" s="73">
        <v>42005</v>
      </c>
      <c r="M1873" s="124">
        <v>7</v>
      </c>
      <c r="N1873" s="124">
        <v>8</v>
      </c>
      <c r="O1873" s="68">
        <f t="shared" si="371"/>
        <v>0.875</v>
      </c>
      <c r="P1873" s="124">
        <v>19</v>
      </c>
      <c r="Q1873" s="124">
        <v>35</v>
      </c>
      <c r="R1873" s="68">
        <f t="shared" si="372"/>
        <v>0.54285714285714282</v>
      </c>
      <c r="S1873" s="124">
        <v>40</v>
      </c>
      <c r="T1873" s="68">
        <f t="shared" si="373"/>
        <v>0.875</v>
      </c>
      <c r="U1873" s="124">
        <v>19</v>
      </c>
      <c r="V1873" s="284"/>
      <c r="W1873" s="124">
        <v>0</v>
      </c>
      <c r="X1873" s="124">
        <v>0</v>
      </c>
      <c r="Y1873" s="68">
        <v>0</v>
      </c>
      <c r="Z1873" s="124">
        <v>0</v>
      </c>
      <c r="AA1873" s="284">
        <v>0.41666666666666669</v>
      </c>
    </row>
    <row r="1874" spans="9:27">
      <c r="I1874" s="57" t="str">
        <f t="shared" si="374"/>
        <v>All FFT ProvidersFFTJan-15</v>
      </c>
      <c r="J1874" s="57" t="s">
        <v>479</v>
      </c>
      <c r="K1874" t="s">
        <v>372</v>
      </c>
      <c r="L1874" s="73">
        <v>42005</v>
      </c>
      <c r="M1874" s="124">
        <v>17</v>
      </c>
      <c r="N1874" s="124">
        <v>17</v>
      </c>
      <c r="O1874" s="68">
        <f t="shared" si="371"/>
        <v>1</v>
      </c>
      <c r="P1874" s="124">
        <v>108</v>
      </c>
      <c r="Q1874" s="124">
        <v>135</v>
      </c>
      <c r="R1874" s="68">
        <f t="shared" si="372"/>
        <v>0.8</v>
      </c>
      <c r="S1874" s="124">
        <v>128</v>
      </c>
      <c r="T1874" s="68">
        <f t="shared" si="373"/>
        <v>1.0546875</v>
      </c>
      <c r="U1874" s="124">
        <v>78</v>
      </c>
      <c r="V1874" s="284">
        <v>1.1416666666666668</v>
      </c>
      <c r="W1874" s="124">
        <v>16</v>
      </c>
      <c r="X1874" s="124">
        <v>19</v>
      </c>
      <c r="Y1874" s="68">
        <f>W1874/X1874</f>
        <v>0.84210526315789469</v>
      </c>
      <c r="Z1874" s="124">
        <v>30</v>
      </c>
      <c r="AA1874" s="284">
        <v>1.1416666666666668</v>
      </c>
    </row>
    <row r="1875" spans="9:27">
      <c r="I1875" s="57" t="str">
        <f t="shared" si="374"/>
        <v>All MST ProvidersMSTJan-15</v>
      </c>
      <c r="J1875" s="57" t="s">
        <v>480</v>
      </c>
      <c r="K1875" t="s">
        <v>374</v>
      </c>
      <c r="L1875" s="73">
        <v>42005</v>
      </c>
      <c r="M1875" s="124">
        <v>11</v>
      </c>
      <c r="N1875" s="124">
        <v>12</v>
      </c>
      <c r="O1875" s="68">
        <f t="shared" si="371"/>
        <v>0.91666666666666663</v>
      </c>
      <c r="P1875" s="124">
        <v>40</v>
      </c>
      <c r="Q1875" s="124">
        <v>36</v>
      </c>
      <c r="R1875" s="68">
        <f t="shared" si="372"/>
        <v>1.1111111111111112</v>
      </c>
      <c r="S1875" s="124">
        <v>40</v>
      </c>
      <c r="T1875" s="68">
        <f t="shared" si="373"/>
        <v>0.9</v>
      </c>
      <c r="U1875" s="124">
        <v>28</v>
      </c>
      <c r="V1875" s="284">
        <v>0.83299999999999996</v>
      </c>
      <c r="W1875" s="124">
        <v>4</v>
      </c>
      <c r="X1875" s="124">
        <v>4</v>
      </c>
      <c r="Y1875" s="68">
        <v>0</v>
      </c>
      <c r="Z1875" s="124">
        <v>12</v>
      </c>
      <c r="AA1875" s="284">
        <v>0.83299999999999996</v>
      </c>
    </row>
    <row r="1876" spans="9:27">
      <c r="I1876" s="57" t="str">
        <f t="shared" si="374"/>
        <v>All MST-PSB ProvidersMST-PSBJan-15</v>
      </c>
      <c r="J1876" s="57" t="s">
        <v>481</v>
      </c>
      <c r="K1876" t="s">
        <v>375</v>
      </c>
      <c r="L1876" s="73">
        <v>42005</v>
      </c>
      <c r="M1876" s="124">
        <v>4</v>
      </c>
      <c r="N1876" s="124">
        <v>4</v>
      </c>
      <c r="O1876" s="68">
        <f t="shared" si="371"/>
        <v>1</v>
      </c>
      <c r="P1876" s="124">
        <v>4</v>
      </c>
      <c r="Q1876" s="124">
        <v>8</v>
      </c>
      <c r="R1876" s="68">
        <f t="shared" si="372"/>
        <v>0.5</v>
      </c>
      <c r="S1876" s="124">
        <v>8</v>
      </c>
      <c r="T1876" s="68">
        <f t="shared" si="373"/>
        <v>1</v>
      </c>
      <c r="U1876" s="124">
        <v>2</v>
      </c>
      <c r="V1876" s="284">
        <v>0.74</v>
      </c>
      <c r="W1876" s="124">
        <v>2</v>
      </c>
      <c r="X1876" s="124">
        <v>3</v>
      </c>
      <c r="Y1876" s="68">
        <f t="shared" ref="Y1876:Y1939" si="375">W1876/X1876</f>
        <v>0.66666666666666663</v>
      </c>
      <c r="Z1876" s="124">
        <v>2</v>
      </c>
      <c r="AA1876" s="284">
        <v>0.74</v>
      </c>
    </row>
    <row r="1877" spans="9:27">
      <c r="I1877" s="57" t="str">
        <f t="shared" si="374"/>
        <v>All PCIT ProvidersPCITJan-15</v>
      </c>
      <c r="J1877" s="57" t="s">
        <v>482</v>
      </c>
      <c r="K1877" t="s">
        <v>376</v>
      </c>
      <c r="L1877" s="73">
        <v>42005</v>
      </c>
      <c r="M1877" s="124">
        <v>8</v>
      </c>
      <c r="N1877" s="124">
        <v>9</v>
      </c>
      <c r="O1877" s="68">
        <f t="shared" si="371"/>
        <v>0.88888888888888884</v>
      </c>
      <c r="P1877" s="124">
        <v>23</v>
      </c>
      <c r="Q1877" s="124">
        <v>34</v>
      </c>
      <c r="R1877" s="68">
        <f t="shared" si="372"/>
        <v>0.67647058823529416</v>
      </c>
      <c r="S1877" s="124">
        <v>39</v>
      </c>
      <c r="T1877" s="68">
        <f t="shared" si="373"/>
        <v>0.87179487179487181</v>
      </c>
      <c r="U1877" s="124">
        <v>19</v>
      </c>
      <c r="V1877" s="284"/>
      <c r="W1877" s="124">
        <v>1</v>
      </c>
      <c r="X1877" s="124">
        <v>2</v>
      </c>
      <c r="Y1877" s="68">
        <f t="shared" si="375"/>
        <v>0.5</v>
      </c>
      <c r="Z1877" s="124">
        <v>4</v>
      </c>
      <c r="AA1877" s="284">
        <v>0.98</v>
      </c>
    </row>
    <row r="1878" spans="9:27">
      <c r="I1878" s="57" t="str">
        <f t="shared" si="374"/>
        <v>All TF-CBT ProvidersTF-CBTJan-15</v>
      </c>
      <c r="J1878" s="57" t="s">
        <v>483</v>
      </c>
      <c r="K1878" t="s">
        <v>377</v>
      </c>
      <c r="L1878" s="73">
        <v>42005</v>
      </c>
      <c r="M1878" s="124">
        <v>31</v>
      </c>
      <c r="N1878" s="124">
        <v>32</v>
      </c>
      <c r="O1878" s="68">
        <f t="shared" si="371"/>
        <v>0.96875</v>
      </c>
      <c r="P1878" s="124">
        <v>48</v>
      </c>
      <c r="Q1878" s="124">
        <v>110</v>
      </c>
      <c r="R1878" s="68">
        <f t="shared" si="372"/>
        <v>0.43636363636363634</v>
      </c>
      <c r="S1878" s="124">
        <v>116</v>
      </c>
      <c r="T1878" s="68">
        <f t="shared" si="373"/>
        <v>0.94827586206896552</v>
      </c>
      <c r="U1878" s="124">
        <v>35</v>
      </c>
      <c r="V1878" s="284"/>
      <c r="W1878" s="124">
        <v>2</v>
      </c>
      <c r="X1878" s="124">
        <v>4</v>
      </c>
      <c r="Y1878" s="68">
        <f t="shared" si="375"/>
        <v>0.5</v>
      </c>
      <c r="Z1878" s="124">
        <v>13</v>
      </c>
      <c r="AA1878" s="284">
        <v>0.91217948717948727</v>
      </c>
    </row>
    <row r="1879" spans="9:27">
      <c r="I1879" s="57" t="str">
        <f t="shared" si="374"/>
        <v>All TIP ProvidersTIPJan-15</v>
      </c>
      <c r="J1879" s="57" t="s">
        <v>484</v>
      </c>
      <c r="K1879" t="s">
        <v>378</v>
      </c>
      <c r="L1879" s="73">
        <v>42005</v>
      </c>
      <c r="M1879" s="124">
        <v>41</v>
      </c>
      <c r="N1879" s="124">
        <v>43</v>
      </c>
      <c r="O1879" s="68">
        <f t="shared" si="371"/>
        <v>0.95348837209302328</v>
      </c>
      <c r="P1879" s="124">
        <v>279</v>
      </c>
      <c r="Q1879" s="124">
        <v>400</v>
      </c>
      <c r="R1879" s="68">
        <f t="shared" si="372"/>
        <v>0.69750000000000001</v>
      </c>
      <c r="S1879" s="124">
        <v>415</v>
      </c>
      <c r="T1879" s="68">
        <f t="shared" si="373"/>
        <v>0.96385542168674698</v>
      </c>
      <c r="U1879" s="124">
        <v>268</v>
      </c>
      <c r="V1879" s="284"/>
      <c r="W1879" s="124">
        <v>2</v>
      </c>
      <c r="X1879" s="124">
        <v>9</v>
      </c>
      <c r="Y1879" s="68">
        <f t="shared" si="375"/>
        <v>0.22222222222222221</v>
      </c>
      <c r="Z1879" s="124">
        <v>11</v>
      </c>
      <c r="AA1879" s="284"/>
    </row>
    <row r="1880" spans="9:27">
      <c r="I1880" s="57" t="str">
        <f t="shared" si="374"/>
        <v>All TST ProvidersTSTJan-15</v>
      </c>
      <c r="J1880" s="57" t="s">
        <v>485</v>
      </c>
      <c r="K1880" t="s">
        <v>512</v>
      </c>
      <c r="L1880" s="73">
        <v>42005</v>
      </c>
      <c r="M1880" s="124">
        <v>0</v>
      </c>
      <c r="N1880" s="124">
        <v>0</v>
      </c>
      <c r="O1880" s="68"/>
      <c r="P1880" s="124">
        <v>0</v>
      </c>
      <c r="Q1880" s="124">
        <v>0</v>
      </c>
      <c r="R1880" s="68"/>
      <c r="S1880" s="124">
        <v>0</v>
      </c>
      <c r="T1880" s="68"/>
      <c r="U1880" s="124">
        <v>0</v>
      </c>
      <c r="V1880" s="284"/>
      <c r="W1880" s="124">
        <v>0</v>
      </c>
      <c r="X1880" s="124">
        <v>0</v>
      </c>
      <c r="Y1880" s="68" t="e">
        <f t="shared" si="375"/>
        <v>#DIV/0!</v>
      </c>
      <c r="Z1880" s="124">
        <v>0</v>
      </c>
      <c r="AA1880" s="284"/>
    </row>
    <row r="1881" spans="9:27">
      <c r="I1881" s="57" t="str">
        <f t="shared" si="374"/>
        <v>AllAllJan-15</v>
      </c>
      <c r="J1881" s="57" t="s">
        <v>476</v>
      </c>
      <c r="K1881" t="s">
        <v>367</v>
      </c>
      <c r="L1881" s="73">
        <v>42005</v>
      </c>
      <c r="M1881" s="124">
        <v>127</v>
      </c>
      <c r="N1881" s="124">
        <v>136</v>
      </c>
      <c r="O1881" s="68">
        <f t="shared" ref="O1881:O1944" si="376">M1881/N1881</f>
        <v>0.93382352941176472</v>
      </c>
      <c r="P1881" s="124">
        <v>570</v>
      </c>
      <c r="Q1881" s="124">
        <v>812</v>
      </c>
      <c r="R1881" s="68">
        <f t="shared" ref="R1881:R1944" si="377">P1881/Q1881</f>
        <v>0.70197044334975367</v>
      </c>
      <c r="S1881" s="124">
        <v>876</v>
      </c>
      <c r="T1881" s="68">
        <f t="shared" ref="T1881:T1944" si="378">Q1881/S1881</f>
        <v>0.9269406392694064</v>
      </c>
      <c r="U1881" s="124">
        <v>490</v>
      </c>
      <c r="V1881" s="284"/>
      <c r="W1881" s="124">
        <v>28</v>
      </c>
      <c r="X1881" s="124">
        <v>49</v>
      </c>
      <c r="Y1881" s="68">
        <f t="shared" si="375"/>
        <v>0.5714285714285714</v>
      </c>
      <c r="Z1881" s="124">
        <v>80</v>
      </c>
      <c r="AA1881" s="284">
        <v>0.84</v>
      </c>
    </row>
    <row r="1882" spans="9:27">
      <c r="I1882" s="57" t="str">
        <f t="shared" si="374"/>
        <v>Community ConnectionsAllJan-15</v>
      </c>
      <c r="J1882" s="57" t="s">
        <v>462</v>
      </c>
      <c r="K1882" t="s">
        <v>319</v>
      </c>
      <c r="L1882" s="73">
        <v>42005</v>
      </c>
      <c r="M1882" s="124">
        <v>13</v>
      </c>
      <c r="N1882" s="124">
        <v>13</v>
      </c>
      <c r="O1882" s="68">
        <f t="shared" si="376"/>
        <v>1</v>
      </c>
      <c r="P1882" s="124">
        <v>103</v>
      </c>
      <c r="Q1882" s="124">
        <v>95</v>
      </c>
      <c r="R1882" s="68">
        <f t="shared" si="377"/>
        <v>1.0842105263157895</v>
      </c>
      <c r="S1882" s="124">
        <v>95</v>
      </c>
      <c r="T1882" s="68">
        <f t="shared" si="378"/>
        <v>1</v>
      </c>
      <c r="U1882" s="124">
        <v>97</v>
      </c>
      <c r="V1882" s="284"/>
      <c r="W1882" s="124">
        <v>1</v>
      </c>
      <c r="X1882" s="124">
        <v>3</v>
      </c>
      <c r="Y1882" s="68">
        <f t="shared" si="375"/>
        <v>0.33333333333333331</v>
      </c>
      <c r="Z1882" s="124">
        <v>6</v>
      </c>
      <c r="AA1882" s="284">
        <v>0.76923076923076927</v>
      </c>
    </row>
    <row r="1883" spans="9:27">
      <c r="I1883" s="57" t="str">
        <f t="shared" si="374"/>
        <v>Community ConnectionsTF-CBTJan-15</v>
      </c>
      <c r="J1883" s="57" t="s">
        <v>449</v>
      </c>
      <c r="K1883" t="s">
        <v>320</v>
      </c>
      <c r="L1883" s="73">
        <v>42005</v>
      </c>
      <c r="M1883" s="124">
        <v>5</v>
      </c>
      <c r="N1883" s="124">
        <v>5</v>
      </c>
      <c r="O1883" s="68">
        <f t="shared" si="376"/>
        <v>1</v>
      </c>
      <c r="P1883" s="124">
        <v>12</v>
      </c>
      <c r="Q1883" s="124">
        <v>25</v>
      </c>
      <c r="R1883" s="68">
        <f t="shared" si="377"/>
        <v>0.48</v>
      </c>
      <c r="S1883" s="124">
        <v>25</v>
      </c>
      <c r="T1883" s="68">
        <f t="shared" si="378"/>
        <v>1</v>
      </c>
      <c r="U1883" s="124">
        <v>8</v>
      </c>
      <c r="V1883" s="284"/>
      <c r="W1883" s="124">
        <v>1</v>
      </c>
      <c r="X1883" s="124">
        <v>2</v>
      </c>
      <c r="Y1883" s="68">
        <f t="shared" si="375"/>
        <v>0.5</v>
      </c>
      <c r="Z1883" s="124">
        <v>4</v>
      </c>
      <c r="AA1883" s="284">
        <v>0.76923076923076927</v>
      </c>
    </row>
    <row r="1884" spans="9:27">
      <c r="I1884" s="57" t="str">
        <f t="shared" si="374"/>
        <v>Community ConnectionsTIPJan-15</v>
      </c>
      <c r="J1884" s="57" t="s">
        <v>453</v>
      </c>
      <c r="K1884" t="s">
        <v>322</v>
      </c>
      <c r="L1884" s="73">
        <v>42005</v>
      </c>
      <c r="M1884" s="124">
        <v>8</v>
      </c>
      <c r="N1884" s="124">
        <v>8</v>
      </c>
      <c r="O1884" s="68">
        <f t="shared" si="376"/>
        <v>1</v>
      </c>
      <c r="P1884" s="124">
        <v>91</v>
      </c>
      <c r="Q1884" s="124">
        <v>70</v>
      </c>
      <c r="R1884" s="68">
        <f t="shared" si="377"/>
        <v>1.3</v>
      </c>
      <c r="S1884" s="124">
        <v>70</v>
      </c>
      <c r="T1884" s="68">
        <f t="shared" si="378"/>
        <v>1</v>
      </c>
      <c r="U1884" s="124">
        <v>89</v>
      </c>
      <c r="V1884" s="284"/>
      <c r="W1884" s="124">
        <v>0</v>
      </c>
      <c r="X1884" s="124">
        <v>1</v>
      </c>
      <c r="Y1884" s="68">
        <f t="shared" si="375"/>
        <v>0</v>
      </c>
      <c r="Z1884" s="124">
        <v>2</v>
      </c>
      <c r="AA1884" s="284"/>
    </row>
    <row r="1885" spans="9:27">
      <c r="I1885" s="57" t="str">
        <f t="shared" si="374"/>
        <v>Federal CityA-CRAJan-15</v>
      </c>
      <c r="J1885" s="76" t="s">
        <v>436</v>
      </c>
      <c r="K1885" t="s">
        <v>360</v>
      </c>
      <c r="L1885" s="73">
        <v>42005</v>
      </c>
      <c r="M1885" s="124">
        <v>2</v>
      </c>
      <c r="N1885" s="124">
        <v>2</v>
      </c>
      <c r="O1885" s="68">
        <f t="shared" si="376"/>
        <v>1</v>
      </c>
      <c r="P1885" s="124">
        <v>0</v>
      </c>
      <c r="Q1885" s="124">
        <v>14</v>
      </c>
      <c r="R1885" s="68">
        <f t="shared" si="377"/>
        <v>0</v>
      </c>
      <c r="S1885" s="124">
        <v>28</v>
      </c>
      <c r="T1885" s="68">
        <f t="shared" si="378"/>
        <v>0.5</v>
      </c>
      <c r="U1885" s="124"/>
      <c r="V1885" s="284"/>
      <c r="W1885" s="124">
        <v>0</v>
      </c>
      <c r="X1885" s="124">
        <v>0</v>
      </c>
      <c r="Y1885" s="68" t="e">
        <f t="shared" si="375"/>
        <v>#DIV/0!</v>
      </c>
      <c r="Z1885" s="124">
        <v>0</v>
      </c>
      <c r="AA1885" s="284"/>
    </row>
    <row r="1886" spans="9:27">
      <c r="I1886" s="57" t="str">
        <f t="shared" si="374"/>
        <v>Federal CityAllJan-15</v>
      </c>
      <c r="J1886" s="57" t="s">
        <v>463</v>
      </c>
      <c r="K1886" t="s">
        <v>359</v>
      </c>
      <c r="L1886" s="73">
        <v>42005</v>
      </c>
      <c r="M1886" s="124">
        <v>2</v>
      </c>
      <c r="N1886" s="124">
        <v>2</v>
      </c>
      <c r="O1886" s="68">
        <f t="shared" si="376"/>
        <v>1</v>
      </c>
      <c r="P1886" s="124">
        <v>0</v>
      </c>
      <c r="Q1886" s="124">
        <v>14</v>
      </c>
      <c r="R1886" s="68">
        <f t="shared" si="377"/>
        <v>0</v>
      </c>
      <c r="S1886" s="124">
        <v>28</v>
      </c>
      <c r="T1886" s="68">
        <f t="shared" si="378"/>
        <v>0.5</v>
      </c>
      <c r="U1886" s="124"/>
      <c r="V1886" s="284"/>
      <c r="W1886" s="124">
        <v>0</v>
      </c>
      <c r="X1886" s="124">
        <v>0</v>
      </c>
      <c r="Y1886" s="68" t="e">
        <f t="shared" si="375"/>
        <v>#DIV/0!</v>
      </c>
      <c r="Z1886" s="124">
        <v>0</v>
      </c>
      <c r="AA1886" s="284"/>
    </row>
    <row r="1887" spans="9:27">
      <c r="I1887" s="57" t="str">
        <f t="shared" si="374"/>
        <v>First Home CareAllJan-15</v>
      </c>
      <c r="J1887" t="s">
        <v>468</v>
      </c>
      <c r="K1887" t="s">
        <v>323</v>
      </c>
      <c r="L1887" s="73">
        <v>42005</v>
      </c>
      <c r="M1887" s="124">
        <v>11</v>
      </c>
      <c r="N1887" s="124">
        <v>12</v>
      </c>
      <c r="O1887" s="68">
        <f t="shared" si="376"/>
        <v>0.91666666666666663</v>
      </c>
      <c r="P1887" s="124">
        <v>42</v>
      </c>
      <c r="Q1887" s="124">
        <v>75</v>
      </c>
      <c r="R1887" s="68">
        <f t="shared" si="377"/>
        <v>0.56000000000000005</v>
      </c>
      <c r="S1887" s="124">
        <v>80</v>
      </c>
      <c r="T1887" s="68">
        <f t="shared" si="378"/>
        <v>0.9375</v>
      </c>
      <c r="U1887" s="124">
        <v>28</v>
      </c>
      <c r="V1887" s="284"/>
      <c r="W1887" s="124">
        <v>6</v>
      </c>
      <c r="X1887" s="124">
        <v>7</v>
      </c>
      <c r="Y1887" s="68">
        <f t="shared" si="375"/>
        <v>0.8571428571428571</v>
      </c>
      <c r="Z1887" s="124">
        <v>14</v>
      </c>
      <c r="AA1887" s="284">
        <v>1.0249999999999999</v>
      </c>
    </row>
    <row r="1888" spans="9:27">
      <c r="I1888" s="57" t="str">
        <f t="shared" si="374"/>
        <v>First Home CareFFTJan-15</v>
      </c>
      <c r="J1888" s="57" t="s">
        <v>442</v>
      </c>
      <c r="K1888" t="s">
        <v>325</v>
      </c>
      <c r="L1888" s="73">
        <v>42005</v>
      </c>
      <c r="M1888" s="124">
        <v>5</v>
      </c>
      <c r="N1888" s="124">
        <v>5</v>
      </c>
      <c r="O1888" s="68">
        <f t="shared" si="376"/>
        <v>1</v>
      </c>
      <c r="P1888" s="124">
        <v>38</v>
      </c>
      <c r="Q1888" s="124">
        <v>45</v>
      </c>
      <c r="R1888" s="68">
        <f t="shared" si="377"/>
        <v>0.84444444444444444</v>
      </c>
      <c r="S1888" s="124">
        <v>45</v>
      </c>
      <c r="T1888" s="68">
        <f t="shared" si="378"/>
        <v>1</v>
      </c>
      <c r="U1888" s="124">
        <v>24</v>
      </c>
      <c r="V1888" s="284">
        <v>1.05</v>
      </c>
      <c r="W1888" s="124">
        <v>5</v>
      </c>
      <c r="X1888" s="124">
        <v>6</v>
      </c>
      <c r="Y1888" s="68">
        <f t="shared" si="375"/>
        <v>0.83333333333333337</v>
      </c>
      <c r="Z1888" s="124">
        <v>14</v>
      </c>
      <c r="AA1888" s="284">
        <v>1.05</v>
      </c>
    </row>
    <row r="1889" spans="9:27">
      <c r="I1889" s="57" t="str">
        <f t="shared" si="374"/>
        <v>First Home CareTF-CBTJan-15</v>
      </c>
      <c r="J1889" s="57" t="s">
        <v>450</v>
      </c>
      <c r="K1889" t="s">
        <v>324</v>
      </c>
      <c r="L1889" s="73">
        <v>42005</v>
      </c>
      <c r="M1889" s="124">
        <v>6</v>
      </c>
      <c r="N1889" s="124">
        <v>7</v>
      </c>
      <c r="O1889" s="68">
        <f t="shared" si="376"/>
        <v>0.8571428571428571</v>
      </c>
      <c r="P1889" s="124">
        <v>4</v>
      </c>
      <c r="Q1889" s="124">
        <v>30</v>
      </c>
      <c r="R1889" s="68">
        <f t="shared" si="377"/>
        <v>0.13333333333333333</v>
      </c>
      <c r="S1889" s="124">
        <v>35</v>
      </c>
      <c r="T1889" s="68">
        <f t="shared" si="378"/>
        <v>0.8571428571428571</v>
      </c>
      <c r="U1889" s="124">
        <v>4</v>
      </c>
      <c r="V1889" s="284"/>
      <c r="W1889" s="124">
        <v>1</v>
      </c>
      <c r="X1889" s="124">
        <v>1</v>
      </c>
      <c r="Y1889" s="68">
        <f t="shared" si="375"/>
        <v>1</v>
      </c>
      <c r="Z1889" s="124">
        <v>0</v>
      </c>
      <c r="AA1889" s="284">
        <v>1</v>
      </c>
    </row>
    <row r="1890" spans="9:27">
      <c r="I1890" s="57" t="str">
        <f t="shared" si="374"/>
        <v>FPSAllJan-15</v>
      </c>
      <c r="J1890" s="57" t="s">
        <v>472</v>
      </c>
      <c r="K1890" t="s">
        <v>355</v>
      </c>
      <c r="L1890" s="73">
        <v>42005</v>
      </c>
      <c r="M1890" s="124">
        <v>3</v>
      </c>
      <c r="N1890" s="124">
        <v>3</v>
      </c>
      <c r="O1890" s="68">
        <f t="shared" si="376"/>
        <v>1</v>
      </c>
      <c r="P1890" s="124">
        <v>31</v>
      </c>
      <c r="Q1890" s="124">
        <v>30</v>
      </c>
      <c r="R1890" s="68">
        <f t="shared" si="377"/>
        <v>1.0333333333333334</v>
      </c>
      <c r="S1890" s="124">
        <v>30</v>
      </c>
      <c r="T1890" s="68">
        <f t="shared" si="378"/>
        <v>1</v>
      </c>
      <c r="U1890" s="124">
        <v>30</v>
      </c>
      <c r="V1890" s="284"/>
      <c r="W1890" s="124">
        <v>0</v>
      </c>
      <c r="X1890" s="124">
        <v>0</v>
      </c>
      <c r="Y1890" s="68" t="e">
        <f t="shared" si="375"/>
        <v>#DIV/0!</v>
      </c>
      <c r="Z1890" s="124">
        <v>1</v>
      </c>
      <c r="AA1890" s="284"/>
    </row>
    <row r="1891" spans="9:27">
      <c r="I1891" s="57" t="str">
        <f t="shared" si="374"/>
        <v>FPSTIPJan-15</v>
      </c>
      <c r="J1891" s="57" t="s">
        <v>454</v>
      </c>
      <c r="K1891" t="s">
        <v>356</v>
      </c>
      <c r="L1891" s="73">
        <v>42005</v>
      </c>
      <c r="M1891" s="124">
        <v>3</v>
      </c>
      <c r="N1891" s="124">
        <v>3</v>
      </c>
      <c r="O1891" s="68">
        <f t="shared" si="376"/>
        <v>1</v>
      </c>
      <c r="P1891" s="124">
        <v>31</v>
      </c>
      <c r="Q1891" s="124">
        <v>30</v>
      </c>
      <c r="R1891" s="68">
        <f t="shared" si="377"/>
        <v>1.0333333333333334</v>
      </c>
      <c r="S1891" s="124">
        <v>30</v>
      </c>
      <c r="T1891" s="68">
        <f t="shared" si="378"/>
        <v>1</v>
      </c>
      <c r="U1891" s="124">
        <v>30</v>
      </c>
      <c r="V1891" s="284"/>
      <c r="W1891" s="124">
        <v>0</v>
      </c>
      <c r="X1891" s="124">
        <v>0</v>
      </c>
      <c r="Y1891" s="68" t="e">
        <f t="shared" si="375"/>
        <v>#DIV/0!</v>
      </c>
      <c r="Z1891" s="124">
        <v>1</v>
      </c>
      <c r="AA1891" s="284"/>
    </row>
    <row r="1892" spans="9:27">
      <c r="I1892" s="57" t="str">
        <f t="shared" si="374"/>
        <v>HillcrestA-CRAJan-15</v>
      </c>
      <c r="J1892" s="76" t="s">
        <v>437</v>
      </c>
      <c r="K1892" t="s">
        <v>336</v>
      </c>
      <c r="L1892" s="73">
        <v>42005</v>
      </c>
      <c r="M1892" s="124">
        <v>2</v>
      </c>
      <c r="N1892" s="124">
        <v>3</v>
      </c>
      <c r="O1892" s="68">
        <f t="shared" si="376"/>
        <v>0.66666666666666663</v>
      </c>
      <c r="P1892" s="124">
        <v>23</v>
      </c>
      <c r="Q1892" s="124">
        <v>16</v>
      </c>
      <c r="R1892" s="68">
        <f t="shared" si="377"/>
        <v>1.4375</v>
      </c>
      <c r="S1892" s="124">
        <v>24</v>
      </c>
      <c r="T1892" s="68">
        <f t="shared" si="378"/>
        <v>0.66666666666666663</v>
      </c>
      <c r="U1892" s="124">
        <v>21</v>
      </c>
      <c r="V1892" s="284"/>
      <c r="W1892" s="124">
        <v>1</v>
      </c>
      <c r="X1892" s="124">
        <v>6</v>
      </c>
      <c r="Y1892" s="68">
        <f t="shared" si="375"/>
        <v>0.16666666666666666</v>
      </c>
      <c r="Z1892" s="124">
        <v>2</v>
      </c>
      <c r="AA1892" s="284"/>
    </row>
    <row r="1893" spans="9:27">
      <c r="I1893" s="57" t="str">
        <f t="shared" si="374"/>
        <v>HillcrestAllJan-15</v>
      </c>
      <c r="J1893" s="57" t="s">
        <v>464</v>
      </c>
      <c r="K1893" t="s">
        <v>331</v>
      </c>
      <c r="L1893" s="73">
        <v>42005</v>
      </c>
      <c r="M1893" s="124">
        <v>9</v>
      </c>
      <c r="N1893" s="124">
        <v>10</v>
      </c>
      <c r="O1893" s="68">
        <f t="shared" si="376"/>
        <v>0.9</v>
      </c>
      <c r="P1893" s="124">
        <v>59</v>
      </c>
      <c r="Q1893" s="124">
        <v>61</v>
      </c>
      <c r="R1893" s="68">
        <f t="shared" si="377"/>
        <v>0.96721311475409832</v>
      </c>
      <c r="S1893" s="124">
        <v>69</v>
      </c>
      <c r="T1893" s="68">
        <f t="shared" si="378"/>
        <v>0.88405797101449279</v>
      </c>
      <c r="U1893" s="124">
        <v>52</v>
      </c>
      <c r="V1893" s="284"/>
      <c r="W1893" s="124">
        <v>3</v>
      </c>
      <c r="X1893" s="124">
        <v>9</v>
      </c>
      <c r="Y1893" s="68">
        <f t="shared" si="375"/>
        <v>0.33333333333333331</v>
      </c>
      <c r="Z1893" s="124">
        <v>7</v>
      </c>
      <c r="AA1893" s="284">
        <v>1.075</v>
      </c>
    </row>
    <row r="1894" spans="9:27">
      <c r="I1894" s="57" t="str">
        <f t="shared" si="374"/>
        <v>HillcrestFFTJan-15</v>
      </c>
      <c r="J1894" s="57" t="s">
        <v>443</v>
      </c>
      <c r="K1894" t="s">
        <v>335</v>
      </c>
      <c r="L1894" s="73">
        <v>42005</v>
      </c>
      <c r="M1894" s="124">
        <v>5</v>
      </c>
      <c r="N1894" s="124">
        <v>5</v>
      </c>
      <c r="O1894" s="68">
        <f t="shared" si="376"/>
        <v>1</v>
      </c>
      <c r="P1894" s="124">
        <v>29</v>
      </c>
      <c r="Q1894" s="124">
        <v>35</v>
      </c>
      <c r="R1894" s="68">
        <f t="shared" si="377"/>
        <v>0.82857142857142863</v>
      </c>
      <c r="S1894" s="124">
        <v>35</v>
      </c>
      <c r="T1894" s="68">
        <f t="shared" si="378"/>
        <v>1</v>
      </c>
      <c r="U1894" s="124">
        <v>24</v>
      </c>
      <c r="V1894" s="284">
        <v>1.1499999999999999</v>
      </c>
      <c r="W1894" s="124">
        <v>2</v>
      </c>
      <c r="X1894" s="124">
        <v>3</v>
      </c>
      <c r="Y1894" s="68">
        <f t="shared" si="375"/>
        <v>0.66666666666666663</v>
      </c>
      <c r="Z1894" s="124">
        <v>5</v>
      </c>
      <c r="AA1894" s="284">
        <v>1.1499999999999999</v>
      </c>
    </row>
    <row r="1895" spans="9:27">
      <c r="I1895" s="57" t="str">
        <f t="shared" si="374"/>
        <v>HillcrestTF-CBTJan-15</v>
      </c>
      <c r="J1895" s="57" t="s">
        <v>451</v>
      </c>
      <c r="K1895" t="s">
        <v>332</v>
      </c>
      <c r="L1895" s="73">
        <v>42005</v>
      </c>
      <c r="M1895" s="124">
        <v>2</v>
      </c>
      <c r="N1895" s="124">
        <v>2</v>
      </c>
      <c r="O1895" s="68">
        <f t="shared" si="376"/>
        <v>1</v>
      </c>
      <c r="P1895" s="124">
        <v>7</v>
      </c>
      <c r="Q1895" s="124">
        <v>10</v>
      </c>
      <c r="R1895" s="68">
        <f t="shared" si="377"/>
        <v>0.7</v>
      </c>
      <c r="S1895" s="124">
        <v>10</v>
      </c>
      <c r="T1895" s="68">
        <f t="shared" si="378"/>
        <v>1</v>
      </c>
      <c r="U1895" s="124">
        <v>7</v>
      </c>
      <c r="V1895" s="284"/>
      <c r="W1895" s="124">
        <v>0</v>
      </c>
      <c r="X1895" s="124">
        <v>0</v>
      </c>
      <c r="Y1895" s="68" t="e">
        <f t="shared" si="375"/>
        <v>#DIV/0!</v>
      </c>
      <c r="Z1895" s="124">
        <v>0</v>
      </c>
      <c r="AA1895" s="284">
        <v>1</v>
      </c>
    </row>
    <row r="1896" spans="9:27">
      <c r="I1896" s="57" t="str">
        <f t="shared" si="374"/>
        <v>LAYCA-CRAJan-15</v>
      </c>
      <c r="J1896" s="57" t="s">
        <v>438</v>
      </c>
      <c r="K1896" t="s">
        <v>339</v>
      </c>
      <c r="L1896" s="73">
        <v>42005</v>
      </c>
      <c r="M1896" s="124">
        <v>2</v>
      </c>
      <c r="N1896" s="124">
        <v>3</v>
      </c>
      <c r="O1896" s="68">
        <f t="shared" si="376"/>
        <v>0.66666666666666663</v>
      </c>
      <c r="P1896" s="124">
        <v>12</v>
      </c>
      <c r="Q1896" s="124">
        <v>12</v>
      </c>
      <c r="R1896" s="68">
        <f t="shared" si="377"/>
        <v>1</v>
      </c>
      <c r="S1896" s="124">
        <v>20</v>
      </c>
      <c r="T1896" s="68">
        <f t="shared" si="378"/>
        <v>0.6</v>
      </c>
      <c r="U1896" s="124">
        <v>12</v>
      </c>
      <c r="V1896" s="284"/>
      <c r="W1896" s="124">
        <v>0</v>
      </c>
      <c r="X1896" s="124">
        <v>2</v>
      </c>
      <c r="Y1896" s="68">
        <f t="shared" si="375"/>
        <v>0</v>
      </c>
      <c r="Z1896" s="124">
        <v>0</v>
      </c>
      <c r="AA1896" s="284"/>
    </row>
    <row r="1897" spans="9:27">
      <c r="I1897" s="57" t="str">
        <f t="shared" si="374"/>
        <v>LAYCAllJan-15</v>
      </c>
      <c r="J1897" s="57" t="s">
        <v>465</v>
      </c>
      <c r="K1897" t="s">
        <v>337</v>
      </c>
      <c r="L1897" s="73">
        <v>42005</v>
      </c>
      <c r="M1897" s="124">
        <v>2</v>
      </c>
      <c r="N1897" s="124">
        <v>3</v>
      </c>
      <c r="O1897" s="68">
        <f t="shared" si="376"/>
        <v>0.66666666666666663</v>
      </c>
      <c r="P1897" s="124">
        <v>12</v>
      </c>
      <c r="Q1897" s="124">
        <v>12</v>
      </c>
      <c r="R1897" s="68">
        <f t="shared" si="377"/>
        <v>1</v>
      </c>
      <c r="S1897" s="124">
        <v>20</v>
      </c>
      <c r="T1897" s="68">
        <f t="shared" si="378"/>
        <v>0.6</v>
      </c>
      <c r="U1897" s="124">
        <v>12</v>
      </c>
      <c r="V1897" s="284"/>
      <c r="W1897" s="124">
        <v>0</v>
      </c>
      <c r="X1897" s="124">
        <v>2</v>
      </c>
      <c r="Y1897" s="68">
        <f t="shared" si="375"/>
        <v>0</v>
      </c>
      <c r="Z1897" s="124">
        <v>0</v>
      </c>
      <c r="AA1897" s="284"/>
    </row>
    <row r="1898" spans="9:27">
      <c r="I1898" s="57" t="str">
        <f t="shared" si="374"/>
        <v>LESAllJan-15</v>
      </c>
      <c r="J1898" s="57" t="s">
        <v>473</v>
      </c>
      <c r="K1898" t="s">
        <v>357</v>
      </c>
      <c r="L1898" s="73">
        <v>42005</v>
      </c>
      <c r="M1898" s="124">
        <v>5</v>
      </c>
      <c r="N1898" s="124">
        <v>5</v>
      </c>
      <c r="O1898" s="68">
        <f t="shared" si="376"/>
        <v>1</v>
      </c>
      <c r="P1898" s="124">
        <v>33</v>
      </c>
      <c r="Q1898" s="124">
        <v>50</v>
      </c>
      <c r="R1898" s="68">
        <f t="shared" si="377"/>
        <v>0.66</v>
      </c>
      <c r="S1898" s="124">
        <v>50</v>
      </c>
      <c r="T1898" s="68">
        <f t="shared" si="378"/>
        <v>1</v>
      </c>
      <c r="U1898" s="124">
        <v>33</v>
      </c>
      <c r="V1898" s="284"/>
      <c r="W1898" s="124">
        <v>0</v>
      </c>
      <c r="X1898" s="124">
        <v>0</v>
      </c>
      <c r="Y1898" s="68" t="e">
        <f t="shared" si="375"/>
        <v>#DIV/0!</v>
      </c>
      <c r="Z1898" s="124">
        <v>0</v>
      </c>
      <c r="AA1898" s="284"/>
    </row>
    <row r="1899" spans="9:27">
      <c r="I1899" s="57" t="str">
        <f t="shared" si="374"/>
        <v>LESTIPJan-15</v>
      </c>
      <c r="J1899" s="57" t="s">
        <v>455</v>
      </c>
      <c r="K1899" t="s">
        <v>358</v>
      </c>
      <c r="L1899" s="73">
        <v>42005</v>
      </c>
      <c r="M1899" s="124">
        <v>5</v>
      </c>
      <c r="N1899" s="124">
        <v>5</v>
      </c>
      <c r="O1899" s="68">
        <f t="shared" si="376"/>
        <v>1</v>
      </c>
      <c r="P1899" s="124">
        <v>33</v>
      </c>
      <c r="Q1899" s="124">
        <v>50</v>
      </c>
      <c r="R1899" s="68">
        <f t="shared" si="377"/>
        <v>0.66</v>
      </c>
      <c r="S1899" s="124">
        <v>50</v>
      </c>
      <c r="T1899" s="68">
        <f t="shared" si="378"/>
        <v>1</v>
      </c>
      <c r="U1899" s="124">
        <v>33</v>
      </c>
      <c r="V1899" s="284"/>
      <c r="W1899" s="124">
        <v>0</v>
      </c>
      <c r="X1899" s="124">
        <v>0</v>
      </c>
      <c r="Y1899" s="68" t="e">
        <f t="shared" si="375"/>
        <v>#DIV/0!</v>
      </c>
      <c r="Z1899" s="124">
        <v>0</v>
      </c>
      <c r="AA1899" s="284"/>
    </row>
    <row r="1900" spans="9:27">
      <c r="I1900" s="57" t="str">
        <f t="shared" si="374"/>
        <v>Marys CenterAllJan-15</v>
      </c>
      <c r="J1900" s="57" t="s">
        <v>460</v>
      </c>
      <c r="K1900" t="s">
        <v>341</v>
      </c>
      <c r="L1900" s="73">
        <v>42005</v>
      </c>
      <c r="M1900" s="124">
        <v>3</v>
      </c>
      <c r="N1900" s="124">
        <v>4</v>
      </c>
      <c r="O1900" s="68">
        <f t="shared" si="376"/>
        <v>0.75</v>
      </c>
      <c r="P1900" s="124">
        <v>12</v>
      </c>
      <c r="Q1900" s="124">
        <v>9</v>
      </c>
      <c r="R1900" s="68">
        <f t="shared" si="377"/>
        <v>1.3333333333333333</v>
      </c>
      <c r="S1900" s="124">
        <v>14</v>
      </c>
      <c r="T1900" s="68">
        <f t="shared" si="378"/>
        <v>0.6428571428571429</v>
      </c>
      <c r="U1900" s="124">
        <v>9</v>
      </c>
      <c r="V1900" s="284"/>
      <c r="W1900" s="124">
        <v>1</v>
      </c>
      <c r="X1900" s="124">
        <v>1</v>
      </c>
      <c r="Y1900" s="68">
        <f t="shared" si="375"/>
        <v>1</v>
      </c>
      <c r="Z1900" s="124">
        <v>3</v>
      </c>
      <c r="AA1900" s="284">
        <v>1.06</v>
      </c>
    </row>
    <row r="1901" spans="9:27">
      <c r="I1901" s="57" t="str">
        <f t="shared" si="374"/>
        <v>Marys CenterPCITJan-15</v>
      </c>
      <c r="J1901" s="57" t="s">
        <v>447</v>
      </c>
      <c r="K1901" t="s">
        <v>340</v>
      </c>
      <c r="L1901" s="73">
        <v>42005</v>
      </c>
      <c r="M1901" s="124">
        <v>3</v>
      </c>
      <c r="N1901" s="124">
        <v>4</v>
      </c>
      <c r="O1901" s="68">
        <f t="shared" si="376"/>
        <v>0.75</v>
      </c>
      <c r="P1901" s="124">
        <v>12</v>
      </c>
      <c r="Q1901" s="124">
        <v>9</v>
      </c>
      <c r="R1901" s="68">
        <f t="shared" si="377"/>
        <v>1.3333333333333333</v>
      </c>
      <c r="S1901" s="124">
        <v>14</v>
      </c>
      <c r="T1901" s="68">
        <f t="shared" si="378"/>
        <v>0.6428571428571429</v>
      </c>
      <c r="U1901" s="124">
        <v>9</v>
      </c>
      <c r="V1901" s="284"/>
      <c r="W1901" s="124">
        <v>1</v>
      </c>
      <c r="X1901" s="124">
        <v>1</v>
      </c>
      <c r="Y1901" s="68">
        <f t="shared" si="375"/>
        <v>1</v>
      </c>
      <c r="Z1901" s="124">
        <v>3</v>
      </c>
      <c r="AA1901" s="284">
        <v>1.06</v>
      </c>
    </row>
    <row r="1902" spans="9:27">
      <c r="I1902" s="57" t="str">
        <f t="shared" si="374"/>
        <v>MBI HSAllJan-15</v>
      </c>
      <c r="J1902" s="57" t="s">
        <v>474</v>
      </c>
      <c r="K1902" t="s">
        <v>364</v>
      </c>
      <c r="L1902" s="73">
        <v>42005</v>
      </c>
      <c r="M1902" s="124">
        <v>7</v>
      </c>
      <c r="N1902" s="124">
        <v>8</v>
      </c>
      <c r="O1902" s="68">
        <f t="shared" si="376"/>
        <v>0.875</v>
      </c>
      <c r="P1902" s="124">
        <v>45</v>
      </c>
      <c r="Q1902" s="124">
        <v>70</v>
      </c>
      <c r="R1902" s="68">
        <f t="shared" si="377"/>
        <v>0.6428571428571429</v>
      </c>
      <c r="S1902" s="124">
        <v>75</v>
      </c>
      <c r="T1902" s="68">
        <f t="shared" si="378"/>
        <v>0.93333333333333335</v>
      </c>
      <c r="U1902" s="124">
        <v>45</v>
      </c>
      <c r="V1902" s="284"/>
      <c r="W1902" s="124">
        <v>0</v>
      </c>
      <c r="X1902" s="124">
        <v>5</v>
      </c>
      <c r="Y1902" s="68">
        <f t="shared" si="375"/>
        <v>0</v>
      </c>
      <c r="Z1902" s="124">
        <v>0</v>
      </c>
      <c r="AA1902" s="284"/>
    </row>
    <row r="1903" spans="9:27">
      <c r="I1903" s="57" t="str">
        <f t="shared" si="374"/>
        <v>MBI HSTIPJan-15</v>
      </c>
      <c r="J1903" s="57" t="s">
        <v>456</v>
      </c>
      <c r="K1903" t="s">
        <v>363</v>
      </c>
      <c r="L1903" s="73">
        <v>42005</v>
      </c>
      <c r="M1903" s="124">
        <v>7</v>
      </c>
      <c r="N1903" s="124">
        <v>8</v>
      </c>
      <c r="O1903" s="68">
        <f t="shared" si="376"/>
        <v>0.875</v>
      </c>
      <c r="P1903" s="124">
        <v>45</v>
      </c>
      <c r="Q1903" s="124">
        <v>70</v>
      </c>
      <c r="R1903" s="68">
        <f t="shared" si="377"/>
        <v>0.6428571428571429</v>
      </c>
      <c r="S1903" s="124">
        <v>75</v>
      </c>
      <c r="T1903" s="68">
        <f t="shared" si="378"/>
        <v>0.93333333333333335</v>
      </c>
      <c r="U1903" s="124">
        <v>45</v>
      </c>
      <c r="V1903" s="284"/>
      <c r="W1903" s="124">
        <v>0</v>
      </c>
      <c r="X1903" s="124">
        <v>5</v>
      </c>
      <c r="Y1903" s="68">
        <f t="shared" si="375"/>
        <v>0</v>
      </c>
      <c r="Z1903" s="124">
        <v>0</v>
      </c>
      <c r="AA1903" s="284"/>
    </row>
    <row r="1904" spans="9:27">
      <c r="I1904" s="57" t="str">
        <f t="shared" si="374"/>
        <v>MD Family ResourcesTF-CBTJan-15</v>
      </c>
      <c r="J1904" s="57" t="s">
        <v>668</v>
      </c>
      <c r="K1904" t="s">
        <v>509</v>
      </c>
      <c r="L1904" s="73">
        <v>42005</v>
      </c>
      <c r="M1904" s="124">
        <v>11</v>
      </c>
      <c r="N1904" s="124">
        <v>11</v>
      </c>
      <c r="O1904" s="68">
        <f t="shared" si="376"/>
        <v>1</v>
      </c>
      <c r="P1904" s="124">
        <v>24</v>
      </c>
      <c r="Q1904" s="124">
        <v>28</v>
      </c>
      <c r="R1904" s="68">
        <f t="shared" si="377"/>
        <v>0.8571428571428571</v>
      </c>
      <c r="S1904" s="124">
        <v>26</v>
      </c>
      <c r="T1904" s="68">
        <f t="shared" si="378"/>
        <v>1.0769230769230769</v>
      </c>
      <c r="U1904" s="124">
        <v>15</v>
      </c>
      <c r="V1904" s="284"/>
      <c r="W1904" s="124">
        <v>2</v>
      </c>
      <c r="X1904" s="124">
        <v>3</v>
      </c>
      <c r="Y1904" s="68">
        <f t="shared" si="375"/>
        <v>0.66666666666666663</v>
      </c>
      <c r="Z1904" s="124">
        <v>9</v>
      </c>
      <c r="AA1904" s="284">
        <v>0.79166666666666663</v>
      </c>
    </row>
    <row r="1905" spans="9:27">
      <c r="I1905" s="57" t="str">
        <f t="shared" si="374"/>
        <v>MD Family ResourcesAllJan-15</v>
      </c>
      <c r="J1905" s="57" t="s">
        <v>669</v>
      </c>
      <c r="K1905" t="s">
        <v>510</v>
      </c>
      <c r="L1905" s="73">
        <v>42005</v>
      </c>
      <c r="M1905" s="124">
        <v>11</v>
      </c>
      <c r="N1905" s="124">
        <v>11</v>
      </c>
      <c r="O1905" s="68">
        <f t="shared" si="376"/>
        <v>1</v>
      </c>
      <c r="P1905" s="124">
        <v>24</v>
      </c>
      <c r="Q1905" s="124">
        <v>28</v>
      </c>
      <c r="R1905" s="68">
        <f t="shared" si="377"/>
        <v>0.8571428571428571</v>
      </c>
      <c r="S1905" s="124">
        <v>26</v>
      </c>
      <c r="T1905" s="68">
        <f t="shared" si="378"/>
        <v>1.0769230769230769</v>
      </c>
      <c r="U1905" s="124">
        <v>15</v>
      </c>
      <c r="V1905" s="284"/>
      <c r="W1905" s="124">
        <v>2</v>
      </c>
      <c r="X1905" s="124">
        <v>3</v>
      </c>
      <c r="Y1905" s="68">
        <f t="shared" si="375"/>
        <v>0.66666666666666663</v>
      </c>
      <c r="Z1905" s="124">
        <v>9</v>
      </c>
      <c r="AA1905" s="284">
        <v>0.79166666666666663</v>
      </c>
    </row>
    <row r="1906" spans="9:27">
      <c r="I1906" s="57" t="str">
        <f t="shared" si="374"/>
        <v>PASSAllJan-15</v>
      </c>
      <c r="J1906" s="57" t="s">
        <v>469</v>
      </c>
      <c r="K1906" t="s">
        <v>342</v>
      </c>
      <c r="L1906" s="73">
        <v>42005</v>
      </c>
      <c r="M1906" s="124">
        <v>15</v>
      </c>
      <c r="N1906" s="124">
        <v>16</v>
      </c>
      <c r="O1906" s="68">
        <f t="shared" si="376"/>
        <v>0.9375</v>
      </c>
      <c r="P1906" s="124">
        <v>85</v>
      </c>
      <c r="Q1906" s="124">
        <v>135</v>
      </c>
      <c r="R1906" s="68">
        <f t="shared" si="377"/>
        <v>0.62962962962962965</v>
      </c>
      <c r="S1906" s="124">
        <v>145</v>
      </c>
      <c r="T1906" s="68">
        <f t="shared" si="378"/>
        <v>0.93103448275862066</v>
      </c>
      <c r="U1906" s="124">
        <v>71</v>
      </c>
      <c r="V1906" s="284"/>
      <c r="W1906" s="124">
        <v>11</v>
      </c>
      <c r="X1906" s="124">
        <v>12</v>
      </c>
      <c r="Y1906" s="68">
        <f t="shared" si="375"/>
        <v>0.91666666666666663</v>
      </c>
      <c r="Z1906" s="124">
        <v>14</v>
      </c>
      <c r="AA1906" s="284">
        <v>1.2250000000000001</v>
      </c>
    </row>
    <row r="1907" spans="9:27">
      <c r="I1907" s="57" t="str">
        <f t="shared" si="374"/>
        <v>PASSFFTJan-15</v>
      </c>
      <c r="J1907" s="57" t="s">
        <v>444</v>
      </c>
      <c r="K1907" t="s">
        <v>343</v>
      </c>
      <c r="L1907" s="73">
        <v>42005</v>
      </c>
      <c r="M1907" s="124">
        <v>7</v>
      </c>
      <c r="N1907" s="124">
        <v>7</v>
      </c>
      <c r="O1907" s="68">
        <f t="shared" si="376"/>
        <v>1</v>
      </c>
      <c r="P1907" s="124">
        <v>41</v>
      </c>
      <c r="Q1907" s="124">
        <v>48</v>
      </c>
      <c r="R1907" s="68">
        <f t="shared" si="377"/>
        <v>0.85416666666666663</v>
      </c>
      <c r="S1907" s="124">
        <v>48</v>
      </c>
      <c r="T1907" s="68">
        <f t="shared" si="378"/>
        <v>1</v>
      </c>
      <c r="U1907" s="124">
        <v>30</v>
      </c>
      <c r="V1907" s="284">
        <v>0.91874999999999996</v>
      </c>
      <c r="W1907" s="124">
        <v>9</v>
      </c>
      <c r="X1907" s="124">
        <v>10</v>
      </c>
      <c r="Y1907" s="68">
        <f t="shared" si="375"/>
        <v>0.9</v>
      </c>
      <c r="Z1907" s="124">
        <v>11</v>
      </c>
      <c r="AA1907" s="284">
        <v>0.91874999999999996</v>
      </c>
    </row>
    <row r="1908" spans="9:27">
      <c r="I1908" s="57" t="str">
        <f t="shared" si="374"/>
        <v>PASSTIPJan-15</v>
      </c>
      <c r="J1908" s="57" t="s">
        <v>457</v>
      </c>
      <c r="K1908" t="s">
        <v>344</v>
      </c>
      <c r="L1908" s="73">
        <v>42005</v>
      </c>
      <c r="M1908" s="124">
        <v>8</v>
      </c>
      <c r="N1908" s="124">
        <v>9</v>
      </c>
      <c r="O1908" s="68">
        <f t="shared" si="376"/>
        <v>0.88888888888888884</v>
      </c>
      <c r="P1908" s="124">
        <v>44</v>
      </c>
      <c r="Q1908" s="124">
        <v>80</v>
      </c>
      <c r="R1908" s="68">
        <f t="shared" si="377"/>
        <v>0.55000000000000004</v>
      </c>
      <c r="S1908" s="124">
        <v>90</v>
      </c>
      <c r="T1908" s="68">
        <f t="shared" si="378"/>
        <v>0.88888888888888884</v>
      </c>
      <c r="U1908" s="124">
        <v>41</v>
      </c>
      <c r="V1908" s="284"/>
      <c r="W1908" s="124">
        <v>2</v>
      </c>
      <c r="X1908" s="124">
        <v>2</v>
      </c>
      <c r="Y1908" s="68">
        <f t="shared" si="375"/>
        <v>1</v>
      </c>
      <c r="Z1908" s="124">
        <v>3</v>
      </c>
      <c r="AA1908" s="284"/>
    </row>
    <row r="1909" spans="9:27">
      <c r="I1909" s="57" t="str">
        <f t="shared" si="374"/>
        <v>PIECEAllJan-15</v>
      </c>
      <c r="J1909" s="57" t="s">
        <v>461</v>
      </c>
      <c r="K1909" t="s">
        <v>345</v>
      </c>
      <c r="L1909" s="73">
        <v>42005</v>
      </c>
      <c r="M1909" s="124">
        <v>10</v>
      </c>
      <c r="N1909" s="124">
        <v>10</v>
      </c>
      <c r="O1909" s="68">
        <f t="shared" si="376"/>
        <v>1</v>
      </c>
      <c r="P1909" s="124">
        <v>28</v>
      </c>
      <c r="Q1909" s="124">
        <v>50</v>
      </c>
      <c r="R1909" s="68">
        <f t="shared" si="377"/>
        <v>0.56000000000000005</v>
      </c>
      <c r="S1909" s="124">
        <v>50</v>
      </c>
      <c r="T1909" s="68">
        <f t="shared" si="378"/>
        <v>1</v>
      </c>
      <c r="U1909" s="124">
        <v>27</v>
      </c>
      <c r="V1909" s="284"/>
      <c r="W1909" s="124">
        <v>0</v>
      </c>
      <c r="X1909" s="124">
        <v>1</v>
      </c>
      <c r="Y1909" s="68">
        <f t="shared" si="375"/>
        <v>0</v>
      </c>
      <c r="Z1909" s="124">
        <v>1</v>
      </c>
      <c r="AA1909" s="284">
        <v>0.65833333333333333</v>
      </c>
    </row>
    <row r="1910" spans="9:27">
      <c r="I1910" s="57" t="str">
        <f t="shared" si="374"/>
        <v>PIECECPP-FVJan-15</v>
      </c>
      <c r="J1910" s="57" t="s">
        <v>440</v>
      </c>
      <c r="K1910" t="s">
        <v>346</v>
      </c>
      <c r="L1910" s="73">
        <v>42005</v>
      </c>
      <c r="M1910" s="124">
        <v>5</v>
      </c>
      <c r="N1910" s="124">
        <v>5</v>
      </c>
      <c r="O1910" s="68">
        <f t="shared" si="376"/>
        <v>1</v>
      </c>
      <c r="P1910" s="124">
        <v>16</v>
      </c>
      <c r="Q1910" s="124">
        <v>25</v>
      </c>
      <c r="R1910" s="68">
        <f t="shared" si="377"/>
        <v>0.64</v>
      </c>
      <c r="S1910" s="124">
        <v>25</v>
      </c>
      <c r="T1910" s="68">
        <f t="shared" si="378"/>
        <v>1</v>
      </c>
      <c r="U1910" s="124">
        <v>16</v>
      </c>
      <c r="V1910" s="284"/>
      <c r="W1910" s="124">
        <v>0</v>
      </c>
      <c r="X1910" s="124">
        <v>0</v>
      </c>
      <c r="Y1910" s="68" t="e">
        <f t="shared" si="375"/>
        <v>#DIV/0!</v>
      </c>
      <c r="Z1910" s="124">
        <v>0</v>
      </c>
      <c r="AA1910" s="284">
        <v>0.41666666666666669</v>
      </c>
    </row>
    <row r="1911" spans="9:27">
      <c r="I1911" s="57" t="str">
        <f t="shared" si="374"/>
        <v>PIECEPCITJan-15</v>
      </c>
      <c r="J1911" s="57" t="s">
        <v>448</v>
      </c>
      <c r="K1911" t="s">
        <v>347</v>
      </c>
      <c r="L1911" s="73">
        <v>42005</v>
      </c>
      <c r="M1911" s="124">
        <v>5</v>
      </c>
      <c r="N1911" s="124">
        <v>5</v>
      </c>
      <c r="O1911" s="68">
        <f t="shared" si="376"/>
        <v>1</v>
      </c>
      <c r="P1911" s="124">
        <v>12</v>
      </c>
      <c r="Q1911" s="124">
        <v>25</v>
      </c>
      <c r="R1911" s="68">
        <f t="shared" si="377"/>
        <v>0.48</v>
      </c>
      <c r="S1911" s="124">
        <v>25</v>
      </c>
      <c r="T1911" s="68">
        <f t="shared" si="378"/>
        <v>1</v>
      </c>
      <c r="U1911" s="124">
        <v>11</v>
      </c>
      <c r="V1911" s="284"/>
      <c r="W1911" s="124">
        <v>0</v>
      </c>
      <c r="X1911" s="124">
        <v>1</v>
      </c>
      <c r="Y1911" s="68">
        <f t="shared" si="375"/>
        <v>0</v>
      </c>
      <c r="Z1911" s="124">
        <v>1</v>
      </c>
      <c r="AA1911" s="284">
        <v>0.9</v>
      </c>
    </row>
    <row r="1912" spans="9:27">
      <c r="I1912" s="57" t="str">
        <f t="shared" si="374"/>
        <v>RiversideA-CRAJan-15</v>
      </c>
      <c r="J1912" s="57" t="s">
        <v>439</v>
      </c>
      <c r="K1912" t="s">
        <v>361</v>
      </c>
      <c r="L1912" s="73">
        <v>42005</v>
      </c>
      <c r="M1912" s="124">
        <v>2</v>
      </c>
      <c r="N1912" s="124">
        <v>3</v>
      </c>
      <c r="O1912" s="68">
        <f t="shared" si="376"/>
        <v>0.66666666666666663</v>
      </c>
      <c r="P1912" s="124">
        <v>14</v>
      </c>
      <c r="Q1912" s="124">
        <v>12</v>
      </c>
      <c r="R1912" s="68">
        <f t="shared" si="377"/>
        <v>1.1666666666666667</v>
      </c>
      <c r="S1912" s="124">
        <v>18</v>
      </c>
      <c r="T1912" s="68">
        <f t="shared" si="378"/>
        <v>0.66666666666666663</v>
      </c>
      <c r="U1912" s="124">
        <v>8</v>
      </c>
      <c r="V1912" s="284"/>
      <c r="W1912" s="124">
        <v>0</v>
      </c>
      <c r="X1912" s="124">
        <v>0</v>
      </c>
      <c r="Y1912" s="68" t="e">
        <f t="shared" si="375"/>
        <v>#DIV/0!</v>
      </c>
      <c r="Z1912" s="124">
        <v>6</v>
      </c>
      <c r="AA1912" s="284"/>
    </row>
    <row r="1913" spans="9:27">
      <c r="I1913" s="57" t="str">
        <f t="shared" si="374"/>
        <v>RiversideAllJan-15</v>
      </c>
      <c r="J1913" s="57" t="s">
        <v>466</v>
      </c>
      <c r="K1913" t="s">
        <v>362</v>
      </c>
      <c r="L1913" s="73">
        <v>42005</v>
      </c>
      <c r="M1913" s="124">
        <v>2</v>
      </c>
      <c r="N1913" s="124">
        <v>3</v>
      </c>
      <c r="O1913" s="68">
        <f t="shared" si="376"/>
        <v>0.66666666666666663</v>
      </c>
      <c r="P1913" s="124">
        <v>14</v>
      </c>
      <c r="Q1913" s="124">
        <v>12</v>
      </c>
      <c r="R1913" s="68">
        <f t="shared" si="377"/>
        <v>1.1666666666666667</v>
      </c>
      <c r="S1913" s="124">
        <v>18</v>
      </c>
      <c r="T1913" s="68">
        <f t="shared" si="378"/>
        <v>0.66666666666666663</v>
      </c>
      <c r="U1913" s="124">
        <v>8</v>
      </c>
      <c r="V1913" s="284"/>
      <c r="W1913" s="124">
        <v>0</v>
      </c>
      <c r="X1913" s="124">
        <v>0</v>
      </c>
      <c r="Y1913" s="68" t="e">
        <f t="shared" si="375"/>
        <v>#DIV/0!</v>
      </c>
      <c r="Z1913" s="124">
        <v>6</v>
      </c>
      <c r="AA1913" s="284"/>
    </row>
    <row r="1914" spans="9:27">
      <c r="I1914" s="57" t="str">
        <f t="shared" si="374"/>
        <v>TFCCAllJan-15</v>
      </c>
      <c r="J1914" s="57" t="s">
        <v>475</v>
      </c>
      <c r="K1914" t="s">
        <v>366</v>
      </c>
      <c r="L1914" s="73">
        <v>42005</v>
      </c>
      <c r="M1914" s="124">
        <v>7</v>
      </c>
      <c r="N1914" s="124">
        <v>7</v>
      </c>
      <c r="O1914" s="68">
        <f t="shared" si="376"/>
        <v>1</v>
      </c>
      <c r="P1914" s="124">
        <v>18</v>
      </c>
      <c r="Q1914" s="124">
        <v>70</v>
      </c>
      <c r="R1914" s="68">
        <f t="shared" si="377"/>
        <v>0.25714285714285712</v>
      </c>
      <c r="S1914" s="124">
        <v>70</v>
      </c>
      <c r="T1914" s="68">
        <f t="shared" si="378"/>
        <v>1</v>
      </c>
      <c r="U1914" s="124">
        <v>13</v>
      </c>
      <c r="V1914" s="284"/>
      <c r="W1914" s="124">
        <v>0</v>
      </c>
      <c r="X1914" s="124">
        <v>0</v>
      </c>
      <c r="Y1914" s="68" t="e">
        <f t="shared" si="375"/>
        <v>#DIV/0!</v>
      </c>
      <c r="Z1914" s="124">
        <v>5</v>
      </c>
      <c r="AA1914" s="284"/>
    </row>
    <row r="1915" spans="9:27">
      <c r="I1915" s="57" t="str">
        <f t="shared" si="374"/>
        <v>TFCCTIPJan-15</v>
      </c>
      <c r="J1915" s="57" t="s">
        <v>458</v>
      </c>
      <c r="K1915" t="s">
        <v>365</v>
      </c>
      <c r="L1915" s="73">
        <v>42005</v>
      </c>
      <c r="M1915" s="124">
        <v>7</v>
      </c>
      <c r="N1915" s="124">
        <v>7</v>
      </c>
      <c r="O1915" s="68">
        <f t="shared" si="376"/>
        <v>1</v>
      </c>
      <c r="P1915" s="124">
        <v>18</v>
      </c>
      <c r="Q1915" s="124">
        <v>70</v>
      </c>
      <c r="R1915" s="68">
        <f t="shared" si="377"/>
        <v>0.25714285714285712</v>
      </c>
      <c r="S1915" s="124">
        <v>70</v>
      </c>
      <c r="T1915" s="68">
        <f t="shared" si="378"/>
        <v>1</v>
      </c>
      <c r="U1915" s="124">
        <v>13</v>
      </c>
      <c r="V1915" s="284"/>
      <c r="W1915" s="124">
        <v>0</v>
      </c>
      <c r="X1915" s="124">
        <v>0</v>
      </c>
      <c r="Y1915" s="68" t="e">
        <f t="shared" si="375"/>
        <v>#DIV/0!</v>
      </c>
      <c r="Z1915" s="124">
        <v>5</v>
      </c>
      <c r="AA1915" s="284"/>
    </row>
    <row r="1916" spans="9:27">
      <c r="I1916" s="57" t="str">
        <f t="shared" si="374"/>
        <v>UniversalAllJan-15</v>
      </c>
      <c r="J1916" s="57" t="s">
        <v>471</v>
      </c>
      <c r="K1916" t="s">
        <v>348</v>
      </c>
      <c r="L1916" s="73">
        <v>42005</v>
      </c>
      <c r="M1916" s="124">
        <v>7</v>
      </c>
      <c r="N1916" s="124">
        <v>7</v>
      </c>
      <c r="O1916" s="68">
        <f t="shared" si="376"/>
        <v>1</v>
      </c>
      <c r="P1916" s="124">
        <v>19</v>
      </c>
      <c r="Q1916" s="124">
        <v>50</v>
      </c>
      <c r="R1916" s="68">
        <f t="shared" si="377"/>
        <v>0.38</v>
      </c>
      <c r="S1916" s="124">
        <v>50</v>
      </c>
      <c r="T1916" s="68">
        <f t="shared" si="378"/>
        <v>1</v>
      </c>
      <c r="U1916" s="124">
        <v>19</v>
      </c>
      <c r="V1916" s="284"/>
      <c r="W1916" s="124">
        <v>0</v>
      </c>
      <c r="X1916" s="124">
        <v>1</v>
      </c>
      <c r="Y1916" s="68">
        <f t="shared" si="375"/>
        <v>0</v>
      </c>
      <c r="Z1916" s="124">
        <v>0</v>
      </c>
      <c r="AA1916" s="284">
        <v>1</v>
      </c>
    </row>
    <row r="1917" spans="9:27">
      <c r="I1917" s="57" t="str">
        <f t="shared" si="374"/>
        <v>UniversalTF-CBTJan-15</v>
      </c>
      <c r="J1917" s="57" t="s">
        <v>452</v>
      </c>
      <c r="K1917" t="s">
        <v>349</v>
      </c>
      <c r="L1917" s="73">
        <v>42005</v>
      </c>
      <c r="M1917" s="124">
        <v>4</v>
      </c>
      <c r="N1917" s="124">
        <v>4</v>
      </c>
      <c r="O1917" s="68">
        <f t="shared" si="376"/>
        <v>1</v>
      </c>
      <c r="P1917" s="124">
        <v>2</v>
      </c>
      <c r="Q1917" s="124">
        <v>20</v>
      </c>
      <c r="R1917" s="68">
        <f t="shared" si="377"/>
        <v>0.1</v>
      </c>
      <c r="S1917" s="124">
        <v>20</v>
      </c>
      <c r="T1917" s="68">
        <f t="shared" si="378"/>
        <v>1</v>
      </c>
      <c r="U1917" s="124">
        <v>2</v>
      </c>
      <c r="V1917" s="284"/>
      <c r="W1917" s="124">
        <v>0</v>
      </c>
      <c r="X1917" s="124">
        <v>0</v>
      </c>
      <c r="Y1917" s="68" t="e">
        <f t="shared" si="375"/>
        <v>#DIV/0!</v>
      </c>
      <c r="Z1917" s="124">
        <v>0</v>
      </c>
      <c r="AA1917" s="284">
        <v>1</v>
      </c>
    </row>
    <row r="1918" spans="9:27">
      <c r="I1918" s="57" t="str">
        <f t="shared" si="374"/>
        <v>UniversalTIPJan-15</v>
      </c>
      <c r="J1918" s="57" t="s">
        <v>459</v>
      </c>
      <c r="K1918" t="s">
        <v>351</v>
      </c>
      <c r="L1918" s="73">
        <v>42005</v>
      </c>
      <c r="M1918" s="124">
        <v>3</v>
      </c>
      <c r="N1918" s="124">
        <v>3</v>
      </c>
      <c r="O1918" s="68">
        <f t="shared" si="376"/>
        <v>1</v>
      </c>
      <c r="P1918" s="124">
        <v>17</v>
      </c>
      <c r="Q1918" s="124">
        <v>30</v>
      </c>
      <c r="R1918" s="68">
        <f t="shared" si="377"/>
        <v>0.56666666666666665</v>
      </c>
      <c r="S1918" s="124">
        <v>30</v>
      </c>
      <c r="T1918" s="68">
        <f t="shared" si="378"/>
        <v>1</v>
      </c>
      <c r="U1918" s="124">
        <v>17</v>
      </c>
      <c r="V1918" s="284"/>
      <c r="W1918" s="124">
        <v>0</v>
      </c>
      <c r="X1918" s="124">
        <v>1</v>
      </c>
      <c r="Y1918" s="68">
        <f t="shared" si="375"/>
        <v>0</v>
      </c>
      <c r="Z1918" s="124">
        <v>0</v>
      </c>
      <c r="AA1918" s="284"/>
    </row>
    <row r="1919" spans="9:27">
      <c r="I1919" s="57" t="str">
        <f t="shared" si="374"/>
        <v>Youth VillagesAllJan-15</v>
      </c>
      <c r="J1919" s="57" t="s">
        <v>470</v>
      </c>
      <c r="K1919" t="s">
        <v>352</v>
      </c>
      <c r="L1919" s="73">
        <v>42005</v>
      </c>
      <c r="M1919" s="124">
        <v>15</v>
      </c>
      <c r="N1919" s="124">
        <v>16</v>
      </c>
      <c r="O1919" s="68">
        <f t="shared" si="376"/>
        <v>0.9375</v>
      </c>
      <c r="P1919" s="124">
        <v>44</v>
      </c>
      <c r="Q1919" s="124">
        <v>44</v>
      </c>
      <c r="R1919" s="68">
        <f t="shared" si="377"/>
        <v>1</v>
      </c>
      <c r="S1919" s="124">
        <v>48</v>
      </c>
      <c r="T1919" s="68">
        <f t="shared" si="378"/>
        <v>0.91666666666666663</v>
      </c>
      <c r="U1919" s="124">
        <v>30</v>
      </c>
      <c r="V1919" s="284"/>
      <c r="W1919" s="124">
        <v>6</v>
      </c>
      <c r="X1919" s="124">
        <v>0</v>
      </c>
      <c r="Y1919" s="68" t="e">
        <f t="shared" si="375"/>
        <v>#DIV/0!</v>
      </c>
      <c r="Z1919" s="124">
        <v>14</v>
      </c>
      <c r="AA1919" s="284">
        <v>0.78649999999999998</v>
      </c>
    </row>
    <row r="1920" spans="9:27">
      <c r="I1920" s="57" t="str">
        <f t="shared" si="374"/>
        <v>Youth VillagesMSTJan-15</v>
      </c>
      <c r="J1920" s="57" t="s">
        <v>445</v>
      </c>
      <c r="K1920" t="s">
        <v>353</v>
      </c>
      <c r="L1920" s="73">
        <v>42005</v>
      </c>
      <c r="M1920" s="124">
        <v>11</v>
      </c>
      <c r="N1920" s="124">
        <v>12</v>
      </c>
      <c r="O1920" s="68">
        <f t="shared" si="376"/>
        <v>0.91666666666666663</v>
      </c>
      <c r="P1920" s="124">
        <v>40</v>
      </c>
      <c r="Q1920" s="124">
        <v>36</v>
      </c>
      <c r="R1920" s="68">
        <f t="shared" si="377"/>
        <v>1.1111111111111112</v>
      </c>
      <c r="S1920" s="124">
        <v>40</v>
      </c>
      <c r="T1920" s="68">
        <f t="shared" si="378"/>
        <v>0.9</v>
      </c>
      <c r="U1920" s="124">
        <v>28</v>
      </c>
      <c r="V1920" s="284">
        <v>0.83299999999999996</v>
      </c>
      <c r="W1920" s="124">
        <v>4</v>
      </c>
      <c r="X1920" s="124">
        <v>4</v>
      </c>
      <c r="Y1920" s="68">
        <f t="shared" si="375"/>
        <v>1</v>
      </c>
      <c r="Z1920" s="124">
        <v>12</v>
      </c>
      <c r="AA1920" s="284">
        <v>0.83299999999999996</v>
      </c>
    </row>
    <row r="1921" spans="9:27">
      <c r="I1921" t="str">
        <f>K1921&amp;"Jan-15"</f>
        <v>Youth VillagesMST-PSBJan-15</v>
      </c>
      <c r="J1921" t="s">
        <v>446</v>
      </c>
      <c r="K1921" t="s">
        <v>354</v>
      </c>
      <c r="L1921" s="73">
        <v>42005</v>
      </c>
      <c r="M1921" s="124">
        <v>4</v>
      </c>
      <c r="N1921" s="124">
        <v>4</v>
      </c>
      <c r="O1921" s="68">
        <f t="shared" si="376"/>
        <v>1</v>
      </c>
      <c r="P1921" s="124">
        <v>4</v>
      </c>
      <c r="Q1921" s="124">
        <v>8</v>
      </c>
      <c r="R1921" s="68">
        <f t="shared" si="377"/>
        <v>0.5</v>
      </c>
      <c r="S1921" s="124">
        <v>8</v>
      </c>
      <c r="T1921" s="68">
        <f t="shared" si="378"/>
        <v>1</v>
      </c>
      <c r="U1921" s="124">
        <v>2</v>
      </c>
      <c r="V1921" s="284">
        <v>0.74</v>
      </c>
      <c r="W1921" s="124">
        <v>2</v>
      </c>
      <c r="X1921" s="124">
        <v>2</v>
      </c>
      <c r="Y1921" s="68">
        <f t="shared" si="375"/>
        <v>1</v>
      </c>
      <c r="Z1921" s="124">
        <v>2</v>
      </c>
      <c r="AA1921" s="284">
        <v>0.74</v>
      </c>
    </row>
    <row r="1922" spans="9:27">
      <c r="I1922" s="57" t="str">
        <f t="shared" ref="I1922:I1972" si="379">K1922&amp;"Feb-15"</f>
        <v>Federal CityA-CRAFeb-15</v>
      </c>
      <c r="J1922" s="57" t="str">
        <f t="shared" ref="J1922:J1972" si="380">K1922&amp;L1922</f>
        <v>Federal CityA-CRA42036</v>
      </c>
      <c r="K1922" t="s">
        <v>360</v>
      </c>
      <c r="L1922" s="73">
        <v>42036</v>
      </c>
      <c r="M1922" s="124">
        <v>3</v>
      </c>
      <c r="N1922" s="124">
        <v>5</v>
      </c>
      <c r="O1922" s="68">
        <f t="shared" si="376"/>
        <v>0.6</v>
      </c>
      <c r="P1922" s="124">
        <v>0</v>
      </c>
      <c r="Q1922" s="124">
        <v>14</v>
      </c>
      <c r="R1922" s="68">
        <f t="shared" si="377"/>
        <v>0</v>
      </c>
      <c r="S1922" s="124">
        <v>28</v>
      </c>
      <c r="T1922" s="68">
        <f t="shared" si="378"/>
        <v>0.5</v>
      </c>
      <c r="U1922" s="124">
        <v>0</v>
      </c>
      <c r="V1922" s="284"/>
      <c r="W1922" s="124">
        <v>0</v>
      </c>
      <c r="X1922" s="124">
        <v>0</v>
      </c>
      <c r="Y1922" s="68" t="e">
        <f t="shared" si="375"/>
        <v>#DIV/0!</v>
      </c>
      <c r="Z1922" s="124">
        <v>0</v>
      </c>
      <c r="AA1922" s="284"/>
    </row>
    <row r="1923" spans="9:27">
      <c r="I1923" s="57" t="str">
        <f t="shared" si="379"/>
        <v>HillcrestA-CRAFeb-15</v>
      </c>
      <c r="J1923" s="57" t="str">
        <f t="shared" si="380"/>
        <v>HillcrestA-CRA42036</v>
      </c>
      <c r="K1923" t="s">
        <v>336</v>
      </c>
      <c r="L1923" s="73">
        <v>42036</v>
      </c>
      <c r="M1923" s="124">
        <v>2</v>
      </c>
      <c r="N1923" s="124">
        <v>3</v>
      </c>
      <c r="O1923" s="68">
        <f t="shared" si="376"/>
        <v>0.66666666666666663</v>
      </c>
      <c r="P1923" s="124">
        <v>27</v>
      </c>
      <c r="Q1923" s="124">
        <v>16</v>
      </c>
      <c r="R1923" s="68">
        <f t="shared" si="377"/>
        <v>1.6875</v>
      </c>
      <c r="S1923" s="124">
        <v>24</v>
      </c>
      <c r="T1923" s="68">
        <f t="shared" si="378"/>
        <v>0.66666666666666663</v>
      </c>
      <c r="U1923" s="124">
        <v>22</v>
      </c>
      <c r="V1923" s="284"/>
      <c r="W1923" s="124">
        <v>0</v>
      </c>
      <c r="X1923" s="124">
        <v>0</v>
      </c>
      <c r="Y1923" s="68" t="e">
        <f t="shared" si="375"/>
        <v>#DIV/0!</v>
      </c>
      <c r="Z1923" s="124">
        <v>5</v>
      </c>
      <c r="AA1923" s="284"/>
    </row>
    <row r="1924" spans="9:27">
      <c r="I1924" s="57" t="str">
        <f t="shared" si="379"/>
        <v>LAYCA-CRAFeb-15</v>
      </c>
      <c r="J1924" s="57" t="str">
        <f t="shared" si="380"/>
        <v>LAYCA-CRA42036</v>
      </c>
      <c r="K1924" t="s">
        <v>339</v>
      </c>
      <c r="L1924" s="73">
        <v>42036</v>
      </c>
      <c r="M1924" s="124">
        <v>2</v>
      </c>
      <c r="N1924" s="124">
        <v>3</v>
      </c>
      <c r="O1924" s="68">
        <f t="shared" si="376"/>
        <v>0.66666666666666663</v>
      </c>
      <c r="P1924" s="124">
        <v>10</v>
      </c>
      <c r="Q1924" s="124">
        <v>12</v>
      </c>
      <c r="R1924" s="68">
        <f t="shared" si="377"/>
        <v>0.83333333333333337</v>
      </c>
      <c r="S1924" s="124">
        <v>20</v>
      </c>
      <c r="T1924" s="68">
        <f t="shared" si="378"/>
        <v>0.6</v>
      </c>
      <c r="U1924" s="124">
        <v>9</v>
      </c>
      <c r="V1924" s="284"/>
      <c r="W1924" s="124">
        <v>0</v>
      </c>
      <c r="X1924" s="124">
        <v>3</v>
      </c>
      <c r="Y1924" s="68">
        <f t="shared" si="375"/>
        <v>0</v>
      </c>
      <c r="Z1924" s="124">
        <v>1</v>
      </c>
      <c r="AA1924" s="284"/>
    </row>
    <row r="1925" spans="9:27">
      <c r="I1925" s="57" t="str">
        <f t="shared" si="379"/>
        <v>RiversideA-CRAFeb-15</v>
      </c>
      <c r="J1925" s="57" t="str">
        <f t="shared" si="380"/>
        <v>RiversideA-CRA42036</v>
      </c>
      <c r="K1925" t="s">
        <v>361</v>
      </c>
      <c r="L1925" s="73">
        <v>42036</v>
      </c>
      <c r="M1925" s="124">
        <v>2</v>
      </c>
      <c r="N1925" s="124">
        <v>3</v>
      </c>
      <c r="O1925" s="68">
        <f t="shared" si="376"/>
        <v>0.66666666666666663</v>
      </c>
      <c r="P1925" s="124">
        <v>8</v>
      </c>
      <c r="Q1925" s="124">
        <v>12</v>
      </c>
      <c r="R1925" s="68">
        <f t="shared" si="377"/>
        <v>0.66666666666666663</v>
      </c>
      <c r="S1925" s="124">
        <v>18</v>
      </c>
      <c r="T1925" s="68">
        <f t="shared" si="378"/>
        <v>0.66666666666666663</v>
      </c>
      <c r="U1925" s="124">
        <v>8</v>
      </c>
      <c r="V1925" s="284"/>
      <c r="W1925" s="124">
        <v>3</v>
      </c>
      <c r="X1925" s="124">
        <v>5</v>
      </c>
      <c r="Y1925" s="68">
        <f t="shared" si="375"/>
        <v>0.6</v>
      </c>
      <c r="Z1925" s="124">
        <v>0</v>
      </c>
      <c r="AA1925" s="284"/>
    </row>
    <row r="1926" spans="9:27">
      <c r="I1926" s="57" t="str">
        <f t="shared" si="379"/>
        <v>PIECECPP-FVFeb-15</v>
      </c>
      <c r="J1926" s="57" t="str">
        <f t="shared" si="380"/>
        <v>PIECECPP-FV42036</v>
      </c>
      <c r="K1926" t="s">
        <v>346</v>
      </c>
      <c r="L1926" s="73">
        <v>42036</v>
      </c>
      <c r="M1926" s="124">
        <v>5</v>
      </c>
      <c r="N1926" s="124">
        <v>5</v>
      </c>
      <c r="O1926" s="68">
        <f t="shared" si="376"/>
        <v>1</v>
      </c>
      <c r="P1926" s="124">
        <v>12</v>
      </c>
      <c r="Q1926" s="124">
        <v>25</v>
      </c>
      <c r="R1926" s="68">
        <f t="shared" si="377"/>
        <v>0.48</v>
      </c>
      <c r="S1926" s="124">
        <v>25</v>
      </c>
      <c r="T1926" s="68">
        <f t="shared" si="378"/>
        <v>1</v>
      </c>
      <c r="U1926" s="124">
        <v>12</v>
      </c>
      <c r="V1926" s="284"/>
      <c r="W1926" s="124">
        <v>0</v>
      </c>
      <c r="X1926" s="124">
        <v>0</v>
      </c>
      <c r="Y1926" s="68" t="e">
        <f t="shared" si="375"/>
        <v>#DIV/0!</v>
      </c>
      <c r="Z1926" s="124">
        <v>0</v>
      </c>
      <c r="AA1926" s="284">
        <v>0.5</v>
      </c>
    </row>
    <row r="1927" spans="9:27">
      <c r="I1927" s="57" t="str">
        <f t="shared" si="379"/>
        <v>Adoptions TogetherCPP-FVFeb-15</v>
      </c>
      <c r="J1927" s="57" t="str">
        <f t="shared" si="380"/>
        <v>Adoptions TogetherCPP-FV42036</v>
      </c>
      <c r="K1927" t="s">
        <v>317</v>
      </c>
      <c r="L1927" s="73">
        <v>42036</v>
      </c>
      <c r="M1927" s="124">
        <v>5</v>
      </c>
      <c r="N1927" s="124">
        <v>5</v>
      </c>
      <c r="O1927" s="68">
        <f t="shared" si="376"/>
        <v>1</v>
      </c>
      <c r="P1927" s="124">
        <v>3</v>
      </c>
      <c r="Q1927" s="124">
        <v>15</v>
      </c>
      <c r="R1927" s="68">
        <f t="shared" si="377"/>
        <v>0.2</v>
      </c>
      <c r="S1927" s="124">
        <v>15</v>
      </c>
      <c r="T1927" s="68">
        <f t="shared" si="378"/>
        <v>1</v>
      </c>
      <c r="U1927" s="124">
        <v>3</v>
      </c>
      <c r="V1927" s="284"/>
      <c r="W1927" s="124">
        <v>0</v>
      </c>
      <c r="X1927" s="124">
        <v>0</v>
      </c>
      <c r="Y1927" s="68" t="e">
        <f t="shared" si="375"/>
        <v>#DIV/0!</v>
      </c>
      <c r="Z1927" s="124">
        <v>0</v>
      </c>
      <c r="AA1927" s="284">
        <v>1</v>
      </c>
    </row>
    <row r="1928" spans="9:27">
      <c r="I1928" s="57" t="str">
        <f t="shared" si="379"/>
        <v>First Home CareFFTFeb-15</v>
      </c>
      <c r="J1928" s="57" t="str">
        <f t="shared" si="380"/>
        <v>First Home CareFFT42036</v>
      </c>
      <c r="K1928" t="s">
        <v>325</v>
      </c>
      <c r="L1928" s="73">
        <v>42036</v>
      </c>
      <c r="M1928" s="124">
        <v>5</v>
      </c>
      <c r="N1928" s="124">
        <v>5</v>
      </c>
      <c r="O1928" s="68">
        <f t="shared" si="376"/>
        <v>1</v>
      </c>
      <c r="P1928" s="124">
        <v>34</v>
      </c>
      <c r="Q1928" s="124">
        <v>45</v>
      </c>
      <c r="R1928" s="68">
        <f t="shared" si="377"/>
        <v>0.75555555555555554</v>
      </c>
      <c r="S1928" s="124">
        <v>45</v>
      </c>
      <c r="T1928" s="68">
        <f t="shared" si="378"/>
        <v>1</v>
      </c>
      <c r="U1928" s="124">
        <v>28</v>
      </c>
      <c r="V1928" s="284">
        <v>1</v>
      </c>
      <c r="W1928" s="124">
        <v>5</v>
      </c>
      <c r="X1928" s="124">
        <v>8</v>
      </c>
      <c r="Y1928" s="68">
        <f t="shared" si="375"/>
        <v>0.625</v>
      </c>
      <c r="Z1928" s="124">
        <v>6</v>
      </c>
      <c r="AA1928" s="284">
        <v>1</v>
      </c>
    </row>
    <row r="1929" spans="9:27">
      <c r="I1929" s="57" t="str">
        <f t="shared" si="379"/>
        <v>HillcrestFFTFeb-15</v>
      </c>
      <c r="J1929" s="57" t="str">
        <f t="shared" si="380"/>
        <v>HillcrestFFT42036</v>
      </c>
      <c r="K1929" t="s">
        <v>335</v>
      </c>
      <c r="L1929" s="73">
        <v>42036</v>
      </c>
      <c r="M1929" s="124">
        <v>5</v>
      </c>
      <c r="N1929" s="124">
        <v>5</v>
      </c>
      <c r="O1929" s="68">
        <f t="shared" si="376"/>
        <v>1</v>
      </c>
      <c r="P1929" s="124">
        <v>35</v>
      </c>
      <c r="Q1929" s="124">
        <v>35</v>
      </c>
      <c r="R1929" s="68">
        <f t="shared" si="377"/>
        <v>1</v>
      </c>
      <c r="S1929" s="124">
        <v>35</v>
      </c>
      <c r="T1929" s="68">
        <f t="shared" si="378"/>
        <v>1</v>
      </c>
      <c r="U1929" s="124">
        <v>22</v>
      </c>
      <c r="V1929" s="284">
        <v>1.2250000000000001</v>
      </c>
      <c r="W1929" s="124">
        <v>6</v>
      </c>
      <c r="X1929" s="124">
        <v>7</v>
      </c>
      <c r="Y1929" s="68">
        <f t="shared" si="375"/>
        <v>0.8571428571428571</v>
      </c>
      <c r="Z1929" s="124">
        <v>13</v>
      </c>
      <c r="AA1929" s="284">
        <v>1.2250000000000001</v>
      </c>
    </row>
    <row r="1930" spans="9:27">
      <c r="I1930" s="57" t="str">
        <f t="shared" si="379"/>
        <v>PASSFFTFeb-15</v>
      </c>
      <c r="J1930" s="57" t="str">
        <f t="shared" si="380"/>
        <v>PASSFFT42036</v>
      </c>
      <c r="K1930" t="s">
        <v>343</v>
      </c>
      <c r="L1930" s="73">
        <v>42036</v>
      </c>
      <c r="M1930" s="124">
        <v>7</v>
      </c>
      <c r="N1930" s="124">
        <v>7</v>
      </c>
      <c r="O1930" s="68">
        <f t="shared" si="376"/>
        <v>1</v>
      </c>
      <c r="P1930" s="124">
        <v>38</v>
      </c>
      <c r="Q1930" s="124">
        <v>48</v>
      </c>
      <c r="R1930" s="68">
        <f t="shared" si="377"/>
        <v>0.79166666666666663</v>
      </c>
      <c r="S1930" s="124">
        <v>48</v>
      </c>
      <c r="T1930" s="68">
        <f t="shared" si="378"/>
        <v>1</v>
      </c>
      <c r="U1930" s="124">
        <v>32</v>
      </c>
      <c r="V1930" s="284">
        <v>0.8125</v>
      </c>
      <c r="W1930" s="124">
        <v>5</v>
      </c>
      <c r="X1930" s="124">
        <v>9</v>
      </c>
      <c r="Y1930" s="68">
        <f t="shared" si="375"/>
        <v>0.55555555555555558</v>
      </c>
      <c r="Z1930" s="124">
        <v>6</v>
      </c>
      <c r="AA1930" s="284">
        <v>0.8125</v>
      </c>
    </row>
    <row r="1931" spans="9:27">
      <c r="I1931" s="57" t="str">
        <f t="shared" si="379"/>
        <v>Youth VillagesMSTFeb-15</v>
      </c>
      <c r="J1931" s="57" t="str">
        <f t="shared" si="380"/>
        <v>Youth VillagesMST42036</v>
      </c>
      <c r="K1931" t="s">
        <v>353</v>
      </c>
      <c r="L1931" s="73">
        <v>42036</v>
      </c>
      <c r="M1931" s="124">
        <v>10</v>
      </c>
      <c r="N1931" s="124">
        <v>12</v>
      </c>
      <c r="O1931" s="68">
        <f t="shared" si="376"/>
        <v>0.83333333333333337</v>
      </c>
      <c r="P1931" s="124">
        <v>36</v>
      </c>
      <c r="Q1931" s="124">
        <v>34</v>
      </c>
      <c r="R1931" s="68">
        <f t="shared" si="377"/>
        <v>1.0588235294117647</v>
      </c>
      <c r="S1931" s="124">
        <v>40</v>
      </c>
      <c r="T1931" s="68">
        <f t="shared" si="378"/>
        <v>0.85</v>
      </c>
      <c r="U1931" s="124">
        <v>31</v>
      </c>
      <c r="V1931" s="284">
        <v>0.77399999999999991</v>
      </c>
      <c r="W1931" s="124">
        <v>6</v>
      </c>
      <c r="X1931" s="124">
        <v>8</v>
      </c>
      <c r="Y1931" s="68">
        <f t="shared" si="375"/>
        <v>0.75</v>
      </c>
      <c r="Z1931" s="124">
        <v>5</v>
      </c>
      <c r="AA1931" s="284">
        <f>((0.834*11)+(0.708*10))/21</f>
        <v>0.77399999999999991</v>
      </c>
    </row>
    <row r="1932" spans="9:27">
      <c r="I1932" s="57" t="str">
        <f t="shared" si="379"/>
        <v>Youth VillagesMST-PSBFeb-15</v>
      </c>
      <c r="J1932" s="57" t="str">
        <f t="shared" si="380"/>
        <v>Youth VillagesMST-PSB42036</v>
      </c>
      <c r="K1932" t="s">
        <v>354</v>
      </c>
      <c r="L1932" s="73">
        <v>42036</v>
      </c>
      <c r="M1932" s="124">
        <v>3</v>
      </c>
      <c r="N1932" s="124">
        <v>4</v>
      </c>
      <c r="O1932" s="68">
        <f t="shared" si="376"/>
        <v>0.75</v>
      </c>
      <c r="P1932" s="124">
        <v>4</v>
      </c>
      <c r="Q1932" s="124">
        <v>6</v>
      </c>
      <c r="R1932" s="68">
        <f t="shared" si="377"/>
        <v>0.66666666666666663</v>
      </c>
      <c r="S1932" s="124">
        <v>8</v>
      </c>
      <c r="T1932" s="68">
        <f t="shared" si="378"/>
        <v>0.75</v>
      </c>
      <c r="U1932" s="124">
        <v>3</v>
      </c>
      <c r="V1932" s="284">
        <v>0.77100000000000002</v>
      </c>
      <c r="W1932" s="124">
        <v>1</v>
      </c>
      <c r="X1932" s="124">
        <v>1</v>
      </c>
      <c r="Y1932" s="68">
        <f t="shared" si="375"/>
        <v>1</v>
      </c>
      <c r="Z1932" s="124">
        <v>1</v>
      </c>
      <c r="AA1932" s="284">
        <v>0.77100000000000002</v>
      </c>
    </row>
    <row r="1933" spans="9:27">
      <c r="I1933" s="57" t="str">
        <f t="shared" si="379"/>
        <v>Marys CenterPCITFeb-15</v>
      </c>
      <c r="J1933" s="57" t="str">
        <f t="shared" si="380"/>
        <v>Marys CenterPCIT42036</v>
      </c>
      <c r="K1933" t="s">
        <v>340</v>
      </c>
      <c r="L1933" s="73">
        <v>42036</v>
      </c>
      <c r="M1933" s="124">
        <v>3</v>
      </c>
      <c r="N1933" s="124">
        <v>4</v>
      </c>
      <c r="O1933" s="68">
        <f t="shared" si="376"/>
        <v>0.75</v>
      </c>
      <c r="P1933" s="124">
        <v>11</v>
      </c>
      <c r="Q1933" s="124">
        <v>9</v>
      </c>
      <c r="R1933" s="68">
        <f t="shared" si="377"/>
        <v>1.2222222222222223</v>
      </c>
      <c r="S1933" s="124">
        <v>14</v>
      </c>
      <c r="T1933" s="68">
        <f t="shared" si="378"/>
        <v>0.6428571428571429</v>
      </c>
      <c r="U1933" s="124">
        <v>9</v>
      </c>
      <c r="V1933" s="284"/>
      <c r="W1933" s="124">
        <v>1</v>
      </c>
      <c r="X1933" s="124">
        <v>1</v>
      </c>
      <c r="Y1933" s="68">
        <f t="shared" si="375"/>
        <v>1</v>
      </c>
      <c r="Z1933" s="124">
        <v>2</v>
      </c>
      <c r="AA1933" s="284">
        <v>1.06</v>
      </c>
    </row>
    <row r="1934" spans="9:27">
      <c r="I1934" s="57" t="str">
        <f t="shared" si="379"/>
        <v>PIECEPCITFeb-15</v>
      </c>
      <c r="J1934" s="57" t="str">
        <f t="shared" si="380"/>
        <v>PIECEPCIT42036</v>
      </c>
      <c r="K1934" t="s">
        <v>347</v>
      </c>
      <c r="L1934" s="73">
        <v>42036</v>
      </c>
      <c r="M1934" s="124">
        <v>5</v>
      </c>
      <c r="N1934" s="124">
        <v>5</v>
      </c>
      <c r="O1934" s="68">
        <f t="shared" si="376"/>
        <v>1</v>
      </c>
      <c r="P1934" s="124">
        <v>12</v>
      </c>
      <c r="Q1934" s="124">
        <v>25</v>
      </c>
      <c r="R1934" s="68">
        <f t="shared" si="377"/>
        <v>0.48</v>
      </c>
      <c r="S1934" s="124">
        <v>25</v>
      </c>
      <c r="T1934" s="68">
        <f t="shared" si="378"/>
        <v>1</v>
      </c>
      <c r="U1934" s="124">
        <v>11</v>
      </c>
      <c r="V1934" s="284"/>
      <c r="W1934" s="124">
        <v>0</v>
      </c>
      <c r="X1934" s="124">
        <v>0</v>
      </c>
      <c r="Y1934" s="68" t="e">
        <f t="shared" si="375"/>
        <v>#DIV/0!</v>
      </c>
      <c r="Z1934" s="124">
        <v>1</v>
      </c>
      <c r="AA1934" s="284">
        <v>0.9</v>
      </c>
    </row>
    <row r="1935" spans="9:27">
      <c r="I1935" s="57" t="str">
        <f t="shared" si="379"/>
        <v>Community ConnectionsTF-CBTFeb-15</v>
      </c>
      <c r="J1935" s="57" t="str">
        <f t="shared" si="380"/>
        <v>Community ConnectionsTF-CBT42036</v>
      </c>
      <c r="K1935" t="s">
        <v>320</v>
      </c>
      <c r="L1935" s="73">
        <v>42036</v>
      </c>
      <c r="M1935" s="124">
        <v>5</v>
      </c>
      <c r="N1935" s="124">
        <v>5</v>
      </c>
      <c r="O1935" s="68">
        <f t="shared" si="376"/>
        <v>1</v>
      </c>
      <c r="P1935" s="124">
        <v>12</v>
      </c>
      <c r="Q1935" s="124">
        <v>25</v>
      </c>
      <c r="R1935" s="68">
        <f t="shared" si="377"/>
        <v>0.48</v>
      </c>
      <c r="S1935" s="124">
        <v>25</v>
      </c>
      <c r="T1935" s="68">
        <f t="shared" si="378"/>
        <v>1</v>
      </c>
      <c r="U1935" s="124">
        <v>10</v>
      </c>
      <c r="V1935" s="284"/>
      <c r="W1935" s="124">
        <v>1</v>
      </c>
      <c r="X1935" s="124">
        <v>1</v>
      </c>
      <c r="Y1935" s="68">
        <f t="shared" si="375"/>
        <v>1</v>
      </c>
      <c r="Z1935" s="124">
        <v>2</v>
      </c>
      <c r="AA1935" s="284">
        <v>0.84615384615384615</v>
      </c>
    </row>
    <row r="1936" spans="9:27">
      <c r="I1936" s="57" t="str">
        <f t="shared" si="379"/>
        <v>First Home CareTF-CBTFeb-15</v>
      </c>
      <c r="J1936" s="57" t="str">
        <f t="shared" si="380"/>
        <v>First Home CareTF-CBT42036</v>
      </c>
      <c r="K1936" t="s">
        <v>324</v>
      </c>
      <c r="L1936" s="73">
        <v>42036</v>
      </c>
      <c r="M1936" s="124">
        <v>6</v>
      </c>
      <c r="N1936" s="124">
        <v>7</v>
      </c>
      <c r="O1936" s="68">
        <f t="shared" si="376"/>
        <v>0.8571428571428571</v>
      </c>
      <c r="P1936" s="124">
        <v>3</v>
      </c>
      <c r="Q1936" s="124">
        <v>27</v>
      </c>
      <c r="R1936" s="68">
        <f t="shared" si="377"/>
        <v>0.1111111111111111</v>
      </c>
      <c r="S1936" s="124">
        <v>35</v>
      </c>
      <c r="T1936" s="68">
        <f t="shared" si="378"/>
        <v>0.77142857142857146</v>
      </c>
      <c r="U1936" s="124">
        <v>3</v>
      </c>
      <c r="V1936" s="284"/>
      <c r="W1936" s="124">
        <v>1</v>
      </c>
      <c r="X1936" s="124">
        <v>1</v>
      </c>
      <c r="Y1936" s="68">
        <f t="shared" si="375"/>
        <v>1</v>
      </c>
      <c r="Z1936" s="124">
        <v>0</v>
      </c>
      <c r="AA1936" s="284">
        <v>1</v>
      </c>
    </row>
    <row r="1937" spans="9:27">
      <c r="I1937" s="57" t="str">
        <f t="shared" si="379"/>
        <v>HillcrestTF-CBTFeb-15</v>
      </c>
      <c r="J1937" s="57" t="str">
        <f t="shared" si="380"/>
        <v>HillcrestTF-CBT42036</v>
      </c>
      <c r="K1937" t="s">
        <v>332</v>
      </c>
      <c r="L1937" s="73">
        <v>42036</v>
      </c>
      <c r="M1937" s="124">
        <v>2</v>
      </c>
      <c r="N1937" s="124">
        <v>2</v>
      </c>
      <c r="O1937" s="68">
        <f t="shared" si="376"/>
        <v>1</v>
      </c>
      <c r="P1937" s="124">
        <v>7</v>
      </c>
      <c r="Q1937" s="124">
        <v>10</v>
      </c>
      <c r="R1937" s="68">
        <f t="shared" si="377"/>
        <v>0.7</v>
      </c>
      <c r="S1937" s="124">
        <v>10</v>
      </c>
      <c r="T1937" s="68">
        <f t="shared" si="378"/>
        <v>1</v>
      </c>
      <c r="U1937" s="124">
        <v>6</v>
      </c>
      <c r="V1937" s="284"/>
      <c r="W1937" s="124">
        <v>0</v>
      </c>
      <c r="X1937" s="124">
        <v>0</v>
      </c>
      <c r="Y1937" s="68" t="e">
        <f t="shared" si="375"/>
        <v>#DIV/0!</v>
      </c>
      <c r="Z1937" s="124">
        <v>1</v>
      </c>
      <c r="AA1937" s="284">
        <v>0.66666666666666663</v>
      </c>
    </row>
    <row r="1938" spans="9:27">
      <c r="I1938" s="57" t="str">
        <f t="shared" si="379"/>
        <v>MD Family ResourcesTF-CBTFeb-15</v>
      </c>
      <c r="J1938" s="57" t="str">
        <f t="shared" si="380"/>
        <v>MD Family ResourcesTF-CBT42036</v>
      </c>
      <c r="K1938" t="s">
        <v>509</v>
      </c>
      <c r="L1938" s="73">
        <v>42036</v>
      </c>
      <c r="M1938" s="124">
        <v>11</v>
      </c>
      <c r="N1938" s="124">
        <v>11</v>
      </c>
      <c r="O1938" s="68">
        <f t="shared" si="376"/>
        <v>1</v>
      </c>
      <c r="P1938" s="124">
        <v>21</v>
      </c>
      <c r="Q1938" s="124">
        <v>26</v>
      </c>
      <c r="R1938" s="68">
        <f t="shared" si="377"/>
        <v>0.80769230769230771</v>
      </c>
      <c r="S1938" s="124">
        <v>26</v>
      </c>
      <c r="T1938" s="68">
        <f t="shared" si="378"/>
        <v>1</v>
      </c>
      <c r="U1938" s="124">
        <v>20</v>
      </c>
      <c r="V1938" s="284"/>
      <c r="W1938" s="124">
        <v>2</v>
      </c>
      <c r="X1938" s="124">
        <v>2</v>
      </c>
      <c r="Y1938" s="68">
        <f t="shared" si="375"/>
        <v>1</v>
      </c>
      <c r="Z1938" s="124">
        <v>1</v>
      </c>
      <c r="AA1938" s="284">
        <v>0.88</v>
      </c>
    </row>
    <row r="1939" spans="9:27">
      <c r="I1939" s="57" t="str">
        <f t="shared" si="379"/>
        <v>UniversalTF-CBTFeb-15</v>
      </c>
      <c r="J1939" s="57" t="str">
        <f t="shared" si="380"/>
        <v>UniversalTF-CBT42036</v>
      </c>
      <c r="K1939" t="s">
        <v>349</v>
      </c>
      <c r="L1939" s="73">
        <v>42036</v>
      </c>
      <c r="M1939" s="124">
        <v>4</v>
      </c>
      <c r="N1939" s="124">
        <v>4</v>
      </c>
      <c r="O1939" s="68">
        <f t="shared" si="376"/>
        <v>1</v>
      </c>
      <c r="P1939" s="124">
        <v>3</v>
      </c>
      <c r="Q1939" s="124">
        <v>20</v>
      </c>
      <c r="R1939" s="68">
        <f t="shared" si="377"/>
        <v>0.15</v>
      </c>
      <c r="S1939" s="124">
        <v>20</v>
      </c>
      <c r="T1939" s="68">
        <f t="shared" si="378"/>
        <v>1</v>
      </c>
      <c r="U1939" s="124">
        <v>2</v>
      </c>
      <c r="V1939" s="284"/>
      <c r="W1939" s="124">
        <v>0</v>
      </c>
      <c r="X1939" s="124">
        <v>0</v>
      </c>
      <c r="Y1939" s="68" t="e">
        <f t="shared" si="375"/>
        <v>#DIV/0!</v>
      </c>
      <c r="Z1939" s="124">
        <v>1</v>
      </c>
      <c r="AA1939" s="284">
        <v>1</v>
      </c>
    </row>
    <row r="1940" spans="9:27">
      <c r="I1940" s="57" t="str">
        <f t="shared" si="379"/>
        <v>Community ConnectionsTIPFeb-15</v>
      </c>
      <c r="J1940" s="57" t="str">
        <f t="shared" si="380"/>
        <v>Community ConnectionsTIP42036</v>
      </c>
      <c r="K1940" t="s">
        <v>322</v>
      </c>
      <c r="L1940" s="73">
        <v>42036</v>
      </c>
      <c r="M1940" s="124">
        <v>8</v>
      </c>
      <c r="N1940" s="124">
        <v>8</v>
      </c>
      <c r="O1940" s="68">
        <f t="shared" si="376"/>
        <v>1</v>
      </c>
      <c r="P1940" s="124">
        <v>95</v>
      </c>
      <c r="Q1940" s="124">
        <v>70</v>
      </c>
      <c r="R1940" s="68">
        <f t="shared" si="377"/>
        <v>1.3571428571428572</v>
      </c>
      <c r="S1940" s="124">
        <v>70</v>
      </c>
      <c r="T1940" s="68">
        <f t="shared" si="378"/>
        <v>1</v>
      </c>
      <c r="U1940" s="124">
        <v>95</v>
      </c>
      <c r="V1940" s="284"/>
      <c r="W1940" s="124">
        <v>0</v>
      </c>
      <c r="X1940" s="124">
        <v>0</v>
      </c>
      <c r="Y1940" s="68" t="e">
        <f t="shared" ref="Y1940:Y2003" si="381">W1940/X1940</f>
        <v>#DIV/0!</v>
      </c>
      <c r="Z1940" s="124">
        <v>0</v>
      </c>
      <c r="AA1940" s="284"/>
    </row>
    <row r="1941" spans="9:27">
      <c r="I1941" s="57" t="str">
        <f t="shared" si="379"/>
        <v>FPSTIPFeb-15</v>
      </c>
      <c r="J1941" s="57" t="str">
        <f t="shared" si="380"/>
        <v>FPSTIP42036</v>
      </c>
      <c r="K1941" t="s">
        <v>356</v>
      </c>
      <c r="L1941" s="73">
        <v>42036</v>
      </c>
      <c r="M1941" s="124">
        <v>3</v>
      </c>
      <c r="N1941" s="124">
        <v>3</v>
      </c>
      <c r="O1941" s="68">
        <f t="shared" si="376"/>
        <v>1</v>
      </c>
      <c r="P1941" s="124">
        <v>31</v>
      </c>
      <c r="Q1941" s="124">
        <v>30</v>
      </c>
      <c r="R1941" s="68">
        <f t="shared" si="377"/>
        <v>1.0333333333333334</v>
      </c>
      <c r="S1941" s="124">
        <v>30</v>
      </c>
      <c r="T1941" s="68">
        <f t="shared" si="378"/>
        <v>1</v>
      </c>
      <c r="U1941" s="124">
        <v>31</v>
      </c>
      <c r="V1941" s="284"/>
      <c r="W1941" s="124">
        <v>0</v>
      </c>
      <c r="X1941" s="124">
        <v>0</v>
      </c>
      <c r="Y1941" s="68" t="e">
        <f t="shared" si="381"/>
        <v>#DIV/0!</v>
      </c>
      <c r="Z1941" s="124">
        <v>0</v>
      </c>
      <c r="AA1941" s="284"/>
    </row>
    <row r="1942" spans="9:27">
      <c r="I1942" s="57" t="str">
        <f t="shared" si="379"/>
        <v>LESTIPFeb-15</v>
      </c>
      <c r="J1942" s="57" t="str">
        <f t="shared" si="380"/>
        <v>LESTIP42036</v>
      </c>
      <c r="K1942" t="s">
        <v>358</v>
      </c>
      <c r="L1942" s="73">
        <v>42036</v>
      </c>
      <c r="M1942" s="124">
        <v>5</v>
      </c>
      <c r="N1942" s="124">
        <v>5</v>
      </c>
      <c r="O1942" s="68">
        <f t="shared" si="376"/>
        <v>1</v>
      </c>
      <c r="P1942" s="124">
        <v>32</v>
      </c>
      <c r="Q1942" s="124">
        <v>50</v>
      </c>
      <c r="R1942" s="68">
        <f t="shared" si="377"/>
        <v>0.64</v>
      </c>
      <c r="S1942" s="124">
        <v>50</v>
      </c>
      <c r="T1942" s="68">
        <f t="shared" si="378"/>
        <v>1</v>
      </c>
      <c r="U1942" s="124">
        <v>32</v>
      </c>
      <c r="V1942" s="284"/>
      <c r="W1942" s="124">
        <v>0</v>
      </c>
      <c r="X1942" s="124">
        <v>1</v>
      </c>
      <c r="Y1942" s="68">
        <f t="shared" si="381"/>
        <v>0</v>
      </c>
      <c r="Z1942" s="124">
        <v>0</v>
      </c>
      <c r="AA1942" s="284"/>
    </row>
    <row r="1943" spans="9:27">
      <c r="I1943" s="57" t="str">
        <f t="shared" si="379"/>
        <v>MBI HSTIPFeb-15</v>
      </c>
      <c r="J1943" s="57" t="str">
        <f t="shared" si="380"/>
        <v>MBI HSTIP42036</v>
      </c>
      <c r="K1943" t="s">
        <v>363</v>
      </c>
      <c r="L1943" s="73">
        <v>42036</v>
      </c>
      <c r="M1943" s="124">
        <v>7</v>
      </c>
      <c r="N1943" s="124">
        <v>8</v>
      </c>
      <c r="O1943" s="68">
        <f t="shared" si="376"/>
        <v>0.875</v>
      </c>
      <c r="P1943" s="124">
        <v>45</v>
      </c>
      <c r="Q1943" s="124">
        <v>70</v>
      </c>
      <c r="R1943" s="68">
        <f t="shared" si="377"/>
        <v>0.6428571428571429</v>
      </c>
      <c r="S1943" s="124">
        <v>75</v>
      </c>
      <c r="T1943" s="68">
        <f t="shared" si="378"/>
        <v>0.93333333333333335</v>
      </c>
      <c r="U1943" s="124">
        <v>45</v>
      </c>
      <c r="V1943" s="284"/>
      <c r="W1943" s="124">
        <v>0</v>
      </c>
      <c r="X1943" s="124">
        <v>0</v>
      </c>
      <c r="Y1943" s="68" t="e">
        <f t="shared" si="381"/>
        <v>#DIV/0!</v>
      </c>
      <c r="Z1943" s="124">
        <v>0</v>
      </c>
      <c r="AA1943" s="284"/>
    </row>
    <row r="1944" spans="9:27">
      <c r="I1944" s="57" t="str">
        <f t="shared" si="379"/>
        <v>PASSTIPFeb-15</v>
      </c>
      <c r="J1944" s="57" t="str">
        <f t="shared" si="380"/>
        <v>PASSTIP42036</v>
      </c>
      <c r="K1944" t="s">
        <v>344</v>
      </c>
      <c r="L1944" s="73">
        <v>42036</v>
      </c>
      <c r="M1944" s="124">
        <v>8</v>
      </c>
      <c r="N1944" s="124">
        <v>9</v>
      </c>
      <c r="O1944" s="68">
        <f t="shared" si="376"/>
        <v>0.88888888888888884</v>
      </c>
      <c r="P1944" s="124">
        <v>37</v>
      </c>
      <c r="Q1944" s="124">
        <v>80</v>
      </c>
      <c r="R1944" s="68">
        <f t="shared" si="377"/>
        <v>0.46250000000000002</v>
      </c>
      <c r="S1944" s="124">
        <v>90</v>
      </c>
      <c r="T1944" s="68">
        <f t="shared" si="378"/>
        <v>0.88888888888888884</v>
      </c>
      <c r="U1944" s="124">
        <v>35</v>
      </c>
      <c r="V1944" s="284"/>
      <c r="W1944" s="124">
        <v>0</v>
      </c>
      <c r="X1944" s="124">
        <v>0</v>
      </c>
      <c r="Y1944" s="68" t="e">
        <f t="shared" si="381"/>
        <v>#DIV/0!</v>
      </c>
      <c r="Z1944" s="124">
        <v>2</v>
      </c>
      <c r="AA1944" s="284"/>
    </row>
    <row r="1945" spans="9:27">
      <c r="I1945" s="57" t="str">
        <f t="shared" si="379"/>
        <v>TFCCTIPFeb-15</v>
      </c>
      <c r="J1945" s="57" t="str">
        <f t="shared" si="380"/>
        <v>TFCCTIP42036</v>
      </c>
      <c r="K1945" t="s">
        <v>365</v>
      </c>
      <c r="L1945" s="73">
        <v>42036</v>
      </c>
      <c r="M1945" s="124">
        <v>7</v>
      </c>
      <c r="N1945" s="124">
        <v>7</v>
      </c>
      <c r="O1945" s="68">
        <f t="shared" ref="O1945:O2008" si="382">M1945/N1945</f>
        <v>1</v>
      </c>
      <c r="P1945" s="124">
        <v>14</v>
      </c>
      <c r="Q1945" s="124">
        <v>70</v>
      </c>
      <c r="R1945" s="68">
        <f t="shared" ref="R1945:R2008" si="383">P1945/Q1945</f>
        <v>0.2</v>
      </c>
      <c r="S1945" s="124">
        <v>70</v>
      </c>
      <c r="T1945" s="68">
        <f t="shared" ref="T1945:T2008" si="384">Q1945/S1945</f>
        <v>1</v>
      </c>
      <c r="U1945" s="124">
        <v>11</v>
      </c>
      <c r="V1945" s="284"/>
      <c r="W1945" s="124">
        <v>6</v>
      </c>
      <c r="X1945" s="124">
        <v>7</v>
      </c>
      <c r="Y1945" s="68">
        <f t="shared" si="381"/>
        <v>0.8571428571428571</v>
      </c>
      <c r="Z1945" s="124">
        <v>3</v>
      </c>
      <c r="AA1945" s="284"/>
    </row>
    <row r="1946" spans="9:27">
      <c r="I1946" s="57" t="str">
        <f t="shared" si="379"/>
        <v>UniversalTIPFeb-15</v>
      </c>
      <c r="J1946" s="57" t="str">
        <f t="shared" si="380"/>
        <v>UniversalTIP42036</v>
      </c>
      <c r="K1946" t="s">
        <v>351</v>
      </c>
      <c r="L1946" s="73">
        <v>42036</v>
      </c>
      <c r="M1946" s="124">
        <v>3</v>
      </c>
      <c r="N1946" s="124">
        <v>3</v>
      </c>
      <c r="O1946" s="68">
        <f t="shared" si="382"/>
        <v>1</v>
      </c>
      <c r="P1946" s="124">
        <v>17</v>
      </c>
      <c r="Q1946" s="124">
        <v>30</v>
      </c>
      <c r="R1946" s="68">
        <f t="shared" si="383"/>
        <v>0.56666666666666665</v>
      </c>
      <c r="S1946" s="124">
        <v>30</v>
      </c>
      <c r="T1946" s="68">
        <f t="shared" si="384"/>
        <v>1</v>
      </c>
      <c r="U1946" s="124">
        <v>17</v>
      </c>
      <c r="V1946" s="284"/>
      <c r="W1946" s="124">
        <v>0</v>
      </c>
      <c r="X1946" s="124">
        <v>0</v>
      </c>
      <c r="Y1946" s="68" t="e">
        <f t="shared" si="381"/>
        <v>#DIV/0!</v>
      </c>
      <c r="Z1946" s="124">
        <v>0</v>
      </c>
      <c r="AA1946" s="284"/>
    </row>
    <row r="1947" spans="9:27">
      <c r="I1947" s="57" t="str">
        <f t="shared" si="379"/>
        <v>Marys CenterAllFeb-15</v>
      </c>
      <c r="J1947" s="57" t="str">
        <f t="shared" si="380"/>
        <v>Marys CenterAll42036</v>
      </c>
      <c r="K1947" t="s">
        <v>341</v>
      </c>
      <c r="L1947" s="73">
        <v>42036</v>
      </c>
      <c r="M1947" s="124">
        <v>3</v>
      </c>
      <c r="N1947" s="124">
        <v>4</v>
      </c>
      <c r="O1947" s="68">
        <f t="shared" si="382"/>
        <v>0.75</v>
      </c>
      <c r="P1947" s="124">
        <v>11</v>
      </c>
      <c r="Q1947" s="124">
        <v>9</v>
      </c>
      <c r="R1947" s="68">
        <f t="shared" si="383"/>
        <v>1.2222222222222223</v>
      </c>
      <c r="S1947" s="124">
        <v>14</v>
      </c>
      <c r="T1947" s="68">
        <f t="shared" si="384"/>
        <v>0.6428571428571429</v>
      </c>
      <c r="U1947" s="124">
        <v>9</v>
      </c>
      <c r="V1947" s="284"/>
      <c r="W1947" s="124">
        <v>1</v>
      </c>
      <c r="X1947" s="124">
        <v>1</v>
      </c>
      <c r="Y1947" s="68">
        <f t="shared" si="381"/>
        <v>1</v>
      </c>
      <c r="Z1947" s="124">
        <v>2</v>
      </c>
      <c r="AA1947" s="284">
        <v>1.06</v>
      </c>
    </row>
    <row r="1948" spans="9:27">
      <c r="I1948" s="57" t="str">
        <f t="shared" si="379"/>
        <v>PIECEAllFeb-15</v>
      </c>
      <c r="J1948" s="57" t="str">
        <f t="shared" si="380"/>
        <v>PIECEAll42036</v>
      </c>
      <c r="K1948" t="s">
        <v>345</v>
      </c>
      <c r="L1948" s="73">
        <v>42036</v>
      </c>
      <c r="M1948" s="124">
        <v>10</v>
      </c>
      <c r="N1948" s="124">
        <v>10</v>
      </c>
      <c r="O1948" s="68">
        <f t="shared" si="382"/>
        <v>1</v>
      </c>
      <c r="P1948" s="124">
        <v>24</v>
      </c>
      <c r="Q1948" s="124">
        <v>50</v>
      </c>
      <c r="R1948" s="68">
        <f t="shared" si="383"/>
        <v>0.48</v>
      </c>
      <c r="S1948" s="124">
        <v>50</v>
      </c>
      <c r="T1948" s="68">
        <f t="shared" si="384"/>
        <v>1</v>
      </c>
      <c r="U1948" s="124">
        <v>23</v>
      </c>
      <c r="V1948" s="284"/>
      <c r="W1948" s="124">
        <v>0</v>
      </c>
      <c r="X1948" s="124">
        <v>0</v>
      </c>
      <c r="Y1948" s="68" t="e">
        <f t="shared" si="381"/>
        <v>#DIV/0!</v>
      </c>
      <c r="Z1948" s="124">
        <v>1</v>
      </c>
      <c r="AA1948" s="284">
        <v>0.7</v>
      </c>
    </row>
    <row r="1949" spans="9:27">
      <c r="I1949" s="57" t="str">
        <f t="shared" si="379"/>
        <v>Community ConnectionsAllFeb-15</v>
      </c>
      <c r="J1949" s="57" t="str">
        <f t="shared" si="380"/>
        <v>Community ConnectionsAll42036</v>
      </c>
      <c r="K1949" t="s">
        <v>319</v>
      </c>
      <c r="L1949" s="73">
        <v>42036</v>
      </c>
      <c r="M1949" s="124">
        <v>13</v>
      </c>
      <c r="N1949" s="124">
        <v>13</v>
      </c>
      <c r="O1949" s="68">
        <f t="shared" si="382"/>
        <v>1</v>
      </c>
      <c r="P1949" s="124">
        <v>107</v>
      </c>
      <c r="Q1949" s="124">
        <v>95</v>
      </c>
      <c r="R1949" s="68">
        <f t="shared" si="383"/>
        <v>1.1263157894736842</v>
      </c>
      <c r="S1949" s="124">
        <v>95</v>
      </c>
      <c r="T1949" s="68">
        <f t="shared" si="384"/>
        <v>1</v>
      </c>
      <c r="U1949" s="124">
        <v>105</v>
      </c>
      <c r="V1949" s="284"/>
      <c r="W1949" s="124">
        <v>1</v>
      </c>
      <c r="X1949" s="124">
        <v>1</v>
      </c>
      <c r="Y1949" s="68">
        <f t="shared" si="381"/>
        <v>1</v>
      </c>
      <c r="Z1949" s="124">
        <v>2</v>
      </c>
      <c r="AA1949" s="284">
        <v>0.84615384615384615</v>
      </c>
    </row>
    <row r="1950" spans="9:27">
      <c r="I1950" s="57" t="str">
        <f t="shared" si="379"/>
        <v>Federal CityAllFeb-15</v>
      </c>
      <c r="J1950" s="57" t="str">
        <f t="shared" si="380"/>
        <v>Federal CityAll42036</v>
      </c>
      <c r="K1950" t="s">
        <v>359</v>
      </c>
      <c r="L1950" s="73">
        <v>42036</v>
      </c>
      <c r="M1950" s="124">
        <v>3</v>
      </c>
      <c r="N1950" s="124">
        <v>5</v>
      </c>
      <c r="O1950" s="68">
        <f t="shared" si="382"/>
        <v>0.6</v>
      </c>
      <c r="P1950" s="124">
        <v>0</v>
      </c>
      <c r="Q1950" s="124">
        <v>14</v>
      </c>
      <c r="R1950" s="68">
        <f t="shared" si="383"/>
        <v>0</v>
      </c>
      <c r="S1950" s="124">
        <v>28</v>
      </c>
      <c r="T1950" s="68">
        <f t="shared" si="384"/>
        <v>0.5</v>
      </c>
      <c r="U1950" s="124">
        <v>0</v>
      </c>
      <c r="V1950" s="284"/>
      <c r="W1950" s="124">
        <v>0</v>
      </c>
      <c r="X1950" s="124">
        <v>0</v>
      </c>
      <c r="Y1950" s="68" t="e">
        <f t="shared" si="381"/>
        <v>#DIV/0!</v>
      </c>
      <c r="Z1950" s="124">
        <v>0</v>
      </c>
      <c r="AA1950" s="284"/>
    </row>
    <row r="1951" spans="9:27">
      <c r="I1951" s="57" t="str">
        <f t="shared" si="379"/>
        <v>HillcrestAllFeb-15</v>
      </c>
      <c r="J1951" s="57" t="str">
        <f t="shared" si="380"/>
        <v>HillcrestAll42036</v>
      </c>
      <c r="K1951" t="s">
        <v>331</v>
      </c>
      <c r="L1951" s="73">
        <v>42036</v>
      </c>
      <c r="M1951" s="124">
        <v>9</v>
      </c>
      <c r="N1951" s="124">
        <v>10</v>
      </c>
      <c r="O1951" s="68">
        <f t="shared" si="382"/>
        <v>0.9</v>
      </c>
      <c r="P1951" s="124">
        <v>69</v>
      </c>
      <c r="Q1951" s="124">
        <v>61</v>
      </c>
      <c r="R1951" s="68">
        <f t="shared" si="383"/>
        <v>1.1311475409836065</v>
      </c>
      <c r="S1951" s="124">
        <v>69</v>
      </c>
      <c r="T1951" s="68">
        <f t="shared" si="384"/>
        <v>0.88405797101449279</v>
      </c>
      <c r="U1951" s="124">
        <v>50</v>
      </c>
      <c r="V1951" s="284"/>
      <c r="W1951" s="124">
        <v>6</v>
      </c>
      <c r="X1951" s="124">
        <v>7</v>
      </c>
      <c r="Y1951" s="68">
        <f t="shared" si="381"/>
        <v>0.8571428571428571</v>
      </c>
      <c r="Z1951" s="124">
        <v>19</v>
      </c>
      <c r="AA1951" s="284">
        <v>0.9458333333333333</v>
      </c>
    </row>
    <row r="1952" spans="9:27">
      <c r="I1952" s="57" t="str">
        <f t="shared" si="379"/>
        <v>LAYCAllFeb-15</v>
      </c>
      <c r="J1952" s="57" t="str">
        <f t="shared" si="380"/>
        <v>LAYCAll42036</v>
      </c>
      <c r="K1952" t="s">
        <v>337</v>
      </c>
      <c r="L1952" s="73">
        <v>42036</v>
      </c>
      <c r="M1952" s="124">
        <v>2</v>
      </c>
      <c r="N1952" s="124">
        <v>3</v>
      </c>
      <c r="O1952" s="68">
        <f t="shared" si="382"/>
        <v>0.66666666666666663</v>
      </c>
      <c r="P1952" s="124">
        <v>10</v>
      </c>
      <c r="Q1952" s="124">
        <v>12</v>
      </c>
      <c r="R1952" s="68">
        <f t="shared" si="383"/>
        <v>0.83333333333333337</v>
      </c>
      <c r="S1952" s="124">
        <v>20</v>
      </c>
      <c r="T1952" s="68">
        <f t="shared" si="384"/>
        <v>0.6</v>
      </c>
      <c r="U1952" s="124">
        <v>9</v>
      </c>
      <c r="V1952" s="284"/>
      <c r="W1952" s="124">
        <v>0</v>
      </c>
      <c r="X1952" s="124">
        <v>3</v>
      </c>
      <c r="Y1952" s="68">
        <f t="shared" si="381"/>
        <v>0</v>
      </c>
      <c r="Z1952" s="124">
        <v>1</v>
      </c>
      <c r="AA1952" s="284"/>
    </row>
    <row r="1953" spans="9:27">
      <c r="I1953" s="57" t="str">
        <f t="shared" si="379"/>
        <v>RiversideAllFeb-15</v>
      </c>
      <c r="J1953" s="57" t="str">
        <f t="shared" si="380"/>
        <v>RiversideAll42036</v>
      </c>
      <c r="K1953" t="s">
        <v>362</v>
      </c>
      <c r="L1953" s="73">
        <v>42036</v>
      </c>
      <c r="M1953" s="124">
        <v>2</v>
      </c>
      <c r="N1953" s="124">
        <v>3</v>
      </c>
      <c r="O1953" s="68">
        <f t="shared" si="382"/>
        <v>0.66666666666666663</v>
      </c>
      <c r="P1953" s="124">
        <v>8</v>
      </c>
      <c r="Q1953" s="124">
        <v>12</v>
      </c>
      <c r="R1953" s="68">
        <f t="shared" si="383"/>
        <v>0.66666666666666663</v>
      </c>
      <c r="S1953" s="124">
        <v>18</v>
      </c>
      <c r="T1953" s="68">
        <f t="shared" si="384"/>
        <v>0.66666666666666663</v>
      </c>
      <c r="U1953" s="124">
        <v>8</v>
      </c>
      <c r="V1953" s="284"/>
      <c r="W1953" s="124">
        <v>3</v>
      </c>
      <c r="X1953" s="124">
        <v>5</v>
      </c>
      <c r="Y1953" s="68">
        <f t="shared" si="381"/>
        <v>0.6</v>
      </c>
      <c r="Z1953" s="124">
        <v>0</v>
      </c>
      <c r="AA1953" s="284"/>
    </row>
    <row r="1954" spans="9:27">
      <c r="I1954" s="57" t="str">
        <f t="shared" si="379"/>
        <v>Adoptions TogetherAllFeb-15</v>
      </c>
      <c r="J1954" s="57" t="str">
        <f t="shared" si="380"/>
        <v>Adoptions TogetherAll42036</v>
      </c>
      <c r="K1954" t="s">
        <v>318</v>
      </c>
      <c r="L1954" s="73">
        <v>42036</v>
      </c>
      <c r="M1954" s="124">
        <v>5</v>
      </c>
      <c r="N1954" s="124">
        <v>5</v>
      </c>
      <c r="O1954" s="68">
        <f t="shared" si="382"/>
        <v>1</v>
      </c>
      <c r="P1954" s="124">
        <v>3</v>
      </c>
      <c r="Q1954" s="124">
        <v>15</v>
      </c>
      <c r="R1954" s="68">
        <f t="shared" si="383"/>
        <v>0.2</v>
      </c>
      <c r="S1954" s="124">
        <v>15</v>
      </c>
      <c r="T1954" s="68">
        <f t="shared" si="384"/>
        <v>1</v>
      </c>
      <c r="U1954" s="124">
        <v>3</v>
      </c>
      <c r="V1954" s="284"/>
      <c r="W1954" s="124">
        <v>0</v>
      </c>
      <c r="X1954" s="124">
        <v>0</v>
      </c>
      <c r="Y1954" s="68" t="e">
        <f t="shared" si="381"/>
        <v>#DIV/0!</v>
      </c>
      <c r="Z1954" s="124">
        <v>0</v>
      </c>
      <c r="AA1954" s="284">
        <v>1</v>
      </c>
    </row>
    <row r="1955" spans="9:27">
      <c r="I1955" s="57" t="str">
        <f t="shared" si="379"/>
        <v>First Home CareAllFeb-15</v>
      </c>
      <c r="J1955" s="57" t="str">
        <f t="shared" si="380"/>
        <v>First Home CareAll42036</v>
      </c>
      <c r="K1955" t="s">
        <v>323</v>
      </c>
      <c r="L1955" s="73">
        <v>42036</v>
      </c>
      <c r="M1955" s="124">
        <v>11</v>
      </c>
      <c r="N1955" s="124">
        <v>12</v>
      </c>
      <c r="O1955" s="68">
        <f t="shared" si="382"/>
        <v>0.91666666666666663</v>
      </c>
      <c r="P1955" s="124">
        <v>37</v>
      </c>
      <c r="Q1955" s="124">
        <v>72</v>
      </c>
      <c r="R1955" s="68">
        <f t="shared" si="383"/>
        <v>0.51388888888888884</v>
      </c>
      <c r="S1955" s="124">
        <v>77</v>
      </c>
      <c r="T1955" s="68">
        <f t="shared" si="384"/>
        <v>0.93506493506493504</v>
      </c>
      <c r="U1955" s="124">
        <v>31</v>
      </c>
      <c r="V1955" s="284"/>
      <c r="W1955" s="124">
        <v>6</v>
      </c>
      <c r="X1955" s="124">
        <v>9</v>
      </c>
      <c r="Y1955" s="68">
        <f t="shared" si="381"/>
        <v>0.66666666666666663</v>
      </c>
      <c r="Z1955" s="124">
        <v>6</v>
      </c>
      <c r="AA1955" s="284">
        <v>1</v>
      </c>
    </row>
    <row r="1956" spans="9:27">
      <c r="I1956" s="57" t="str">
        <f t="shared" si="379"/>
        <v>PASSAllFeb-15</v>
      </c>
      <c r="J1956" s="57" t="str">
        <f t="shared" si="380"/>
        <v>PASSAll42036</v>
      </c>
      <c r="K1956" t="s">
        <v>342</v>
      </c>
      <c r="L1956" s="73">
        <v>42036</v>
      </c>
      <c r="M1956" s="124">
        <v>15</v>
      </c>
      <c r="N1956" s="124">
        <v>16</v>
      </c>
      <c r="O1956" s="68">
        <f t="shared" si="382"/>
        <v>0.9375</v>
      </c>
      <c r="P1956" s="124">
        <v>75</v>
      </c>
      <c r="Q1956" s="124">
        <v>128</v>
      </c>
      <c r="R1956" s="68">
        <f t="shared" si="383"/>
        <v>0.5859375</v>
      </c>
      <c r="S1956" s="124">
        <v>138</v>
      </c>
      <c r="T1956" s="68">
        <f t="shared" si="384"/>
        <v>0.92753623188405798</v>
      </c>
      <c r="U1956" s="124">
        <v>67</v>
      </c>
      <c r="V1956" s="284"/>
      <c r="W1956" s="124">
        <v>5</v>
      </c>
      <c r="X1956" s="124">
        <v>9</v>
      </c>
      <c r="Y1956" s="68">
        <f t="shared" si="381"/>
        <v>0.55555555555555558</v>
      </c>
      <c r="Z1956" s="124">
        <v>8</v>
      </c>
      <c r="AA1956" s="284">
        <v>0.8125</v>
      </c>
    </row>
    <row r="1957" spans="9:27">
      <c r="I1957" s="57" t="str">
        <f t="shared" si="379"/>
        <v>Youth VillagesAllFeb-15</v>
      </c>
      <c r="J1957" s="57" t="str">
        <f t="shared" si="380"/>
        <v>Youth VillagesAll42036</v>
      </c>
      <c r="K1957" t="s">
        <v>352</v>
      </c>
      <c r="L1957" s="73">
        <v>42036</v>
      </c>
      <c r="M1957" s="124">
        <v>13</v>
      </c>
      <c r="N1957" s="124">
        <v>16</v>
      </c>
      <c r="O1957" s="68">
        <f t="shared" si="382"/>
        <v>0.8125</v>
      </c>
      <c r="P1957" s="124">
        <v>40</v>
      </c>
      <c r="Q1957" s="124">
        <v>40</v>
      </c>
      <c r="R1957" s="68">
        <f t="shared" si="383"/>
        <v>1</v>
      </c>
      <c r="S1957" s="124">
        <v>48</v>
      </c>
      <c r="T1957" s="68">
        <f t="shared" si="384"/>
        <v>0.83333333333333337</v>
      </c>
      <c r="U1957" s="124">
        <v>34</v>
      </c>
      <c r="V1957" s="284"/>
      <c r="W1957" s="124">
        <v>7</v>
      </c>
      <c r="X1957" s="124">
        <v>9</v>
      </c>
      <c r="Y1957" s="68">
        <f t="shared" si="381"/>
        <v>0.77777777777777779</v>
      </c>
      <c r="Z1957" s="124">
        <v>6</v>
      </c>
      <c r="AA1957" s="284">
        <v>0.77100000000000002</v>
      </c>
    </row>
    <row r="1958" spans="9:27">
      <c r="I1958" s="57" t="str">
        <f t="shared" si="379"/>
        <v>MD Family ResourcesAllFeb-15</v>
      </c>
      <c r="J1958" s="57" t="str">
        <f t="shared" si="380"/>
        <v>MD Family ResourcesAll42036</v>
      </c>
      <c r="K1958" t="s">
        <v>510</v>
      </c>
      <c r="L1958" s="73">
        <v>42036</v>
      </c>
      <c r="M1958" s="124">
        <v>11</v>
      </c>
      <c r="N1958" s="124">
        <v>11</v>
      </c>
      <c r="O1958" s="68">
        <f t="shared" si="382"/>
        <v>1</v>
      </c>
      <c r="P1958" s="124">
        <v>21</v>
      </c>
      <c r="Q1958" s="124">
        <v>26</v>
      </c>
      <c r="R1958" s="68">
        <f t="shared" si="383"/>
        <v>0.80769230769230771</v>
      </c>
      <c r="S1958" s="124">
        <v>26</v>
      </c>
      <c r="T1958" s="68">
        <f t="shared" si="384"/>
        <v>1</v>
      </c>
      <c r="U1958" s="124">
        <v>20</v>
      </c>
      <c r="V1958" s="284"/>
      <c r="W1958" s="124">
        <v>2</v>
      </c>
      <c r="X1958" s="124">
        <v>2</v>
      </c>
      <c r="Y1958" s="68">
        <f t="shared" si="381"/>
        <v>1</v>
      </c>
      <c r="Z1958" s="124">
        <v>1</v>
      </c>
      <c r="AA1958" s="284">
        <v>0.88</v>
      </c>
    </row>
    <row r="1959" spans="9:27">
      <c r="I1959" s="57" t="str">
        <f t="shared" si="379"/>
        <v>UniversalAllFeb-15</v>
      </c>
      <c r="J1959" s="57" t="str">
        <f t="shared" si="380"/>
        <v>UniversalAll42036</v>
      </c>
      <c r="K1959" t="s">
        <v>348</v>
      </c>
      <c r="L1959" s="73">
        <v>42036</v>
      </c>
      <c r="M1959" s="124">
        <v>7</v>
      </c>
      <c r="N1959" s="124">
        <v>7</v>
      </c>
      <c r="O1959" s="68">
        <f t="shared" si="382"/>
        <v>1</v>
      </c>
      <c r="P1959" s="124">
        <v>20</v>
      </c>
      <c r="Q1959" s="124">
        <v>50</v>
      </c>
      <c r="R1959" s="68">
        <f t="shared" si="383"/>
        <v>0.4</v>
      </c>
      <c r="S1959" s="124">
        <v>50</v>
      </c>
      <c r="T1959" s="68">
        <f t="shared" si="384"/>
        <v>1</v>
      </c>
      <c r="U1959" s="124">
        <v>19</v>
      </c>
      <c r="V1959" s="284"/>
      <c r="W1959" s="124">
        <v>0</v>
      </c>
      <c r="X1959" s="124">
        <v>0</v>
      </c>
      <c r="Y1959" s="68" t="e">
        <f t="shared" si="381"/>
        <v>#DIV/0!</v>
      </c>
      <c r="Z1959" s="124">
        <v>1</v>
      </c>
      <c r="AA1959" s="284">
        <v>1</v>
      </c>
    </row>
    <row r="1960" spans="9:27">
      <c r="I1960" s="57" t="str">
        <f t="shared" si="379"/>
        <v>FPSAllFeb-15</v>
      </c>
      <c r="J1960" s="57" t="str">
        <f t="shared" si="380"/>
        <v>FPSAll42036</v>
      </c>
      <c r="K1960" t="s">
        <v>355</v>
      </c>
      <c r="L1960" s="73">
        <v>42036</v>
      </c>
      <c r="M1960" s="124">
        <v>3</v>
      </c>
      <c r="N1960" s="124">
        <v>3</v>
      </c>
      <c r="O1960" s="68">
        <f t="shared" si="382"/>
        <v>1</v>
      </c>
      <c r="P1960" s="124">
        <v>31</v>
      </c>
      <c r="Q1960" s="124">
        <v>30</v>
      </c>
      <c r="R1960" s="68">
        <f t="shared" si="383"/>
        <v>1.0333333333333334</v>
      </c>
      <c r="S1960" s="124">
        <v>30</v>
      </c>
      <c r="T1960" s="68">
        <f t="shared" si="384"/>
        <v>1</v>
      </c>
      <c r="U1960" s="124">
        <v>31</v>
      </c>
      <c r="V1960" s="284"/>
      <c r="W1960" s="124">
        <v>0</v>
      </c>
      <c r="X1960" s="124">
        <v>0</v>
      </c>
      <c r="Y1960" s="68" t="e">
        <f t="shared" si="381"/>
        <v>#DIV/0!</v>
      </c>
      <c r="Z1960" s="124">
        <v>0</v>
      </c>
      <c r="AA1960" s="284"/>
    </row>
    <row r="1961" spans="9:27">
      <c r="I1961" s="57" t="str">
        <f t="shared" si="379"/>
        <v>LESAllFeb-15</v>
      </c>
      <c r="J1961" s="57" t="str">
        <f t="shared" si="380"/>
        <v>LESAll42036</v>
      </c>
      <c r="K1961" t="s">
        <v>357</v>
      </c>
      <c r="L1961" s="73">
        <v>42036</v>
      </c>
      <c r="M1961" s="124">
        <v>5</v>
      </c>
      <c r="N1961" s="124">
        <v>5</v>
      </c>
      <c r="O1961" s="68">
        <f t="shared" si="382"/>
        <v>1</v>
      </c>
      <c r="P1961" s="124">
        <v>32</v>
      </c>
      <c r="Q1961" s="124">
        <v>50</v>
      </c>
      <c r="R1961" s="68">
        <f t="shared" si="383"/>
        <v>0.64</v>
      </c>
      <c r="S1961" s="124">
        <v>50</v>
      </c>
      <c r="T1961" s="68">
        <f t="shared" si="384"/>
        <v>1</v>
      </c>
      <c r="U1961" s="124">
        <v>32</v>
      </c>
      <c r="V1961" s="284"/>
      <c r="W1961" s="124">
        <v>0</v>
      </c>
      <c r="X1961" s="124">
        <v>1</v>
      </c>
      <c r="Y1961" s="68">
        <f t="shared" si="381"/>
        <v>0</v>
      </c>
      <c r="Z1961" s="124">
        <v>0</v>
      </c>
      <c r="AA1961" s="284"/>
    </row>
    <row r="1962" spans="9:27">
      <c r="I1962" s="57" t="str">
        <f t="shared" si="379"/>
        <v>MBI HSAllFeb-15</v>
      </c>
      <c r="J1962" s="57" t="str">
        <f t="shared" si="380"/>
        <v>MBI HSAll42036</v>
      </c>
      <c r="K1962" t="s">
        <v>364</v>
      </c>
      <c r="L1962" s="73">
        <v>42036</v>
      </c>
      <c r="M1962" s="124">
        <v>7</v>
      </c>
      <c r="N1962" s="124">
        <v>8</v>
      </c>
      <c r="O1962" s="68">
        <f t="shared" si="382"/>
        <v>0.875</v>
      </c>
      <c r="P1962" s="124">
        <v>45</v>
      </c>
      <c r="Q1962" s="124">
        <v>70</v>
      </c>
      <c r="R1962" s="68">
        <f t="shared" si="383"/>
        <v>0.6428571428571429</v>
      </c>
      <c r="S1962" s="124">
        <v>75</v>
      </c>
      <c r="T1962" s="68">
        <f t="shared" si="384"/>
        <v>0.93333333333333335</v>
      </c>
      <c r="U1962" s="124">
        <v>45</v>
      </c>
      <c r="V1962" s="284"/>
      <c r="W1962" s="124">
        <v>0</v>
      </c>
      <c r="X1962" s="124">
        <v>0</v>
      </c>
      <c r="Y1962" s="68" t="e">
        <f t="shared" si="381"/>
        <v>#DIV/0!</v>
      </c>
      <c r="Z1962" s="124">
        <v>0</v>
      </c>
      <c r="AA1962" s="284"/>
    </row>
    <row r="1963" spans="9:27">
      <c r="I1963" s="57" t="str">
        <f t="shared" si="379"/>
        <v>TFCCAllFeb-15</v>
      </c>
      <c r="J1963" s="57" t="str">
        <f t="shared" si="380"/>
        <v>TFCCAll42036</v>
      </c>
      <c r="K1963" t="s">
        <v>366</v>
      </c>
      <c r="L1963" s="73">
        <v>42036</v>
      </c>
      <c r="M1963" s="124">
        <v>7</v>
      </c>
      <c r="N1963" s="124">
        <v>7</v>
      </c>
      <c r="O1963" s="68">
        <f t="shared" si="382"/>
        <v>1</v>
      </c>
      <c r="P1963" s="124">
        <v>14</v>
      </c>
      <c r="Q1963" s="124">
        <v>70</v>
      </c>
      <c r="R1963" s="68">
        <f t="shared" si="383"/>
        <v>0.2</v>
      </c>
      <c r="S1963" s="124">
        <v>70</v>
      </c>
      <c r="T1963" s="68">
        <f t="shared" si="384"/>
        <v>1</v>
      </c>
      <c r="U1963" s="124">
        <v>11</v>
      </c>
      <c r="V1963" s="284"/>
      <c r="W1963" s="124">
        <v>6</v>
      </c>
      <c r="X1963" s="124">
        <v>7</v>
      </c>
      <c r="Y1963" s="68">
        <f t="shared" si="381"/>
        <v>0.8571428571428571</v>
      </c>
      <c r="Z1963" s="124">
        <v>3</v>
      </c>
      <c r="AA1963" s="284"/>
    </row>
    <row r="1964" spans="9:27">
      <c r="I1964" s="57" t="str">
        <f t="shared" si="379"/>
        <v>All A-CRA ProvidersA-CRAFeb-15</v>
      </c>
      <c r="J1964" s="57" t="str">
        <f t="shared" si="380"/>
        <v>All A-CRA ProvidersA-CRA42036</v>
      </c>
      <c r="K1964" t="s">
        <v>379</v>
      </c>
      <c r="L1964" s="73">
        <v>42036</v>
      </c>
      <c r="M1964" s="124">
        <v>9</v>
      </c>
      <c r="N1964" s="124">
        <v>14</v>
      </c>
      <c r="O1964" s="68">
        <f t="shared" si="382"/>
        <v>0.6428571428571429</v>
      </c>
      <c r="P1964" s="124">
        <v>45</v>
      </c>
      <c r="Q1964" s="124">
        <v>54</v>
      </c>
      <c r="R1964" s="68">
        <f t="shared" si="383"/>
        <v>0.83333333333333337</v>
      </c>
      <c r="S1964" s="124">
        <v>90</v>
      </c>
      <c r="T1964" s="68">
        <f t="shared" si="384"/>
        <v>0.6</v>
      </c>
      <c r="U1964" s="124">
        <v>39</v>
      </c>
      <c r="V1964" s="284"/>
      <c r="W1964" s="124">
        <v>3</v>
      </c>
      <c r="X1964" s="124">
        <v>8</v>
      </c>
      <c r="Y1964" s="68">
        <f t="shared" si="381"/>
        <v>0.375</v>
      </c>
      <c r="Z1964" s="124">
        <v>6</v>
      </c>
      <c r="AA1964" s="284"/>
    </row>
    <row r="1965" spans="9:27">
      <c r="I1965" s="57" t="str">
        <f t="shared" si="379"/>
        <v>All CPP-FV ProvidersCPP-FVFeb-15</v>
      </c>
      <c r="J1965" s="57" t="str">
        <f t="shared" si="380"/>
        <v>All CPP-FV ProvidersCPP-FV42036</v>
      </c>
      <c r="K1965" t="s">
        <v>373</v>
      </c>
      <c r="L1965" s="73">
        <v>42036</v>
      </c>
      <c r="M1965" s="124">
        <v>10</v>
      </c>
      <c r="N1965" s="124">
        <v>10</v>
      </c>
      <c r="O1965" s="68">
        <f t="shared" si="382"/>
        <v>1</v>
      </c>
      <c r="P1965" s="124">
        <v>15</v>
      </c>
      <c r="Q1965" s="124">
        <v>40</v>
      </c>
      <c r="R1965" s="68">
        <f t="shared" si="383"/>
        <v>0.375</v>
      </c>
      <c r="S1965" s="124">
        <v>40</v>
      </c>
      <c r="T1965" s="68">
        <f t="shared" si="384"/>
        <v>1</v>
      </c>
      <c r="U1965" s="124">
        <v>15</v>
      </c>
      <c r="V1965" s="284"/>
      <c r="W1965" s="124">
        <v>0</v>
      </c>
      <c r="X1965" s="124">
        <v>0</v>
      </c>
      <c r="Y1965" s="68" t="e">
        <f t="shared" si="381"/>
        <v>#DIV/0!</v>
      </c>
      <c r="Z1965" s="124">
        <v>0</v>
      </c>
      <c r="AA1965" s="284">
        <v>0.75</v>
      </c>
    </row>
    <row r="1966" spans="9:27">
      <c r="I1966" s="57" t="str">
        <f t="shared" si="379"/>
        <v>All FFT ProvidersFFTFeb-15</v>
      </c>
      <c r="J1966" s="57" t="str">
        <f t="shared" si="380"/>
        <v>All FFT ProvidersFFT42036</v>
      </c>
      <c r="K1966" t="s">
        <v>372</v>
      </c>
      <c r="L1966" s="73">
        <v>42036</v>
      </c>
      <c r="M1966" s="124">
        <v>17</v>
      </c>
      <c r="N1966" s="124">
        <v>17</v>
      </c>
      <c r="O1966" s="68">
        <f t="shared" si="382"/>
        <v>1</v>
      </c>
      <c r="P1966" s="124">
        <v>107</v>
      </c>
      <c r="Q1966" s="124">
        <v>128</v>
      </c>
      <c r="R1966" s="68">
        <f t="shared" si="383"/>
        <v>0.8359375</v>
      </c>
      <c r="S1966" s="124">
        <v>128</v>
      </c>
      <c r="T1966" s="68">
        <f t="shared" si="384"/>
        <v>1</v>
      </c>
      <c r="U1966" s="124">
        <v>82</v>
      </c>
      <c r="V1966" s="284">
        <v>1.0125</v>
      </c>
      <c r="W1966" s="124">
        <v>16</v>
      </c>
      <c r="X1966" s="124">
        <v>24</v>
      </c>
      <c r="Y1966" s="68">
        <f t="shared" si="381"/>
        <v>0.66666666666666663</v>
      </c>
      <c r="Z1966" s="124">
        <v>25</v>
      </c>
      <c r="AA1966" s="284">
        <v>1.0125</v>
      </c>
    </row>
    <row r="1967" spans="9:27">
      <c r="I1967" s="57" t="str">
        <f t="shared" si="379"/>
        <v>All MST ProvidersMSTFeb-15</v>
      </c>
      <c r="J1967" s="57" t="str">
        <f t="shared" si="380"/>
        <v>All MST ProvidersMST42036</v>
      </c>
      <c r="K1967" t="s">
        <v>374</v>
      </c>
      <c r="L1967" s="73">
        <v>42036</v>
      </c>
      <c r="M1967" s="124">
        <v>10</v>
      </c>
      <c r="N1967" s="124">
        <v>12</v>
      </c>
      <c r="O1967" s="68">
        <f t="shared" si="382"/>
        <v>0.83333333333333337</v>
      </c>
      <c r="P1967" s="124">
        <v>36</v>
      </c>
      <c r="Q1967" s="124">
        <v>34</v>
      </c>
      <c r="R1967" s="68">
        <f t="shared" si="383"/>
        <v>1.0588235294117647</v>
      </c>
      <c r="S1967" s="124">
        <v>40</v>
      </c>
      <c r="T1967" s="68">
        <f t="shared" si="384"/>
        <v>0.85</v>
      </c>
      <c r="U1967" s="124">
        <v>31</v>
      </c>
      <c r="V1967" s="284">
        <v>0.77399999999999991</v>
      </c>
      <c r="W1967" s="124">
        <v>6</v>
      </c>
      <c r="X1967" s="124">
        <v>8</v>
      </c>
      <c r="Y1967" s="68">
        <f t="shared" si="381"/>
        <v>0.75</v>
      </c>
      <c r="Z1967" s="124">
        <v>5</v>
      </c>
      <c r="AA1967" s="284">
        <f>((0.834*11)+(0.708*10))/21</f>
        <v>0.77399999999999991</v>
      </c>
    </row>
    <row r="1968" spans="9:27">
      <c r="I1968" s="57" t="str">
        <f t="shared" si="379"/>
        <v>All MST-PSB ProvidersMST-PSBFeb-15</v>
      </c>
      <c r="J1968" s="57" t="str">
        <f t="shared" si="380"/>
        <v>All MST-PSB ProvidersMST-PSB42036</v>
      </c>
      <c r="K1968" t="s">
        <v>375</v>
      </c>
      <c r="L1968" s="73">
        <v>42036</v>
      </c>
      <c r="M1968" s="124">
        <v>3</v>
      </c>
      <c r="N1968" s="124">
        <v>4</v>
      </c>
      <c r="O1968" s="68">
        <f t="shared" si="382"/>
        <v>0.75</v>
      </c>
      <c r="P1968" s="124">
        <v>4</v>
      </c>
      <c r="Q1968" s="124">
        <v>6</v>
      </c>
      <c r="R1968" s="68">
        <f t="shared" si="383"/>
        <v>0.66666666666666663</v>
      </c>
      <c r="S1968" s="124">
        <v>8</v>
      </c>
      <c r="T1968" s="68">
        <f t="shared" si="384"/>
        <v>0.75</v>
      </c>
      <c r="U1968" s="124">
        <v>3</v>
      </c>
      <c r="V1968" s="284">
        <v>0.77100000000000002</v>
      </c>
      <c r="W1968" s="124">
        <v>1</v>
      </c>
      <c r="X1968" s="124">
        <v>1</v>
      </c>
      <c r="Y1968" s="68">
        <f t="shared" si="381"/>
        <v>1</v>
      </c>
      <c r="Z1968" s="124">
        <v>1</v>
      </c>
      <c r="AA1968" s="284">
        <v>0.77100000000000002</v>
      </c>
    </row>
    <row r="1969" spans="9:27">
      <c r="I1969" s="57" t="str">
        <f t="shared" si="379"/>
        <v>All PCIT ProvidersPCITFeb-15</v>
      </c>
      <c r="J1969" s="57" t="str">
        <f t="shared" si="380"/>
        <v>All PCIT ProvidersPCIT42036</v>
      </c>
      <c r="K1969" t="s">
        <v>376</v>
      </c>
      <c r="L1969" s="73">
        <v>42036</v>
      </c>
      <c r="M1969" s="124">
        <v>8</v>
      </c>
      <c r="N1969" s="124">
        <v>9</v>
      </c>
      <c r="O1969" s="68">
        <f t="shared" si="382"/>
        <v>0.88888888888888884</v>
      </c>
      <c r="P1969" s="124">
        <v>23</v>
      </c>
      <c r="Q1969" s="124">
        <v>34</v>
      </c>
      <c r="R1969" s="68">
        <f t="shared" si="383"/>
        <v>0.67647058823529416</v>
      </c>
      <c r="S1969" s="124">
        <v>39</v>
      </c>
      <c r="T1969" s="68">
        <f t="shared" si="384"/>
        <v>0.87179487179487181</v>
      </c>
      <c r="U1969" s="124">
        <v>20</v>
      </c>
      <c r="V1969" s="284"/>
      <c r="W1969" s="124">
        <v>1</v>
      </c>
      <c r="X1969" s="124">
        <v>1</v>
      </c>
      <c r="Y1969" s="68">
        <f t="shared" si="381"/>
        <v>1</v>
      </c>
      <c r="Z1969" s="124">
        <v>3</v>
      </c>
      <c r="AA1969" s="284">
        <v>0.98</v>
      </c>
    </row>
    <row r="1970" spans="9:27">
      <c r="I1970" s="57" t="str">
        <f t="shared" si="379"/>
        <v>All TF-CBT ProvidersTF-CBTFeb-15</v>
      </c>
      <c r="J1970" s="57" t="str">
        <f t="shared" si="380"/>
        <v>All TF-CBT ProvidersTF-CBT42036</v>
      </c>
      <c r="K1970" s="57" t="s">
        <v>377</v>
      </c>
      <c r="L1970" s="73">
        <v>42036</v>
      </c>
      <c r="M1970" s="124">
        <v>28</v>
      </c>
      <c r="N1970" s="124">
        <v>29</v>
      </c>
      <c r="O1970" s="68">
        <f t="shared" si="382"/>
        <v>0.96551724137931039</v>
      </c>
      <c r="P1970" s="124">
        <v>46</v>
      </c>
      <c r="Q1970" s="124">
        <v>108</v>
      </c>
      <c r="R1970" s="68">
        <f t="shared" si="383"/>
        <v>0.42592592592592593</v>
      </c>
      <c r="S1970" s="124">
        <v>116</v>
      </c>
      <c r="T1970" s="68">
        <f t="shared" si="384"/>
        <v>0.93103448275862066</v>
      </c>
      <c r="U1970" s="124">
        <v>41</v>
      </c>
      <c r="V1970" s="284"/>
      <c r="W1970" s="124">
        <v>4</v>
      </c>
      <c r="X1970" s="124">
        <v>4</v>
      </c>
      <c r="Y1970" s="68">
        <f t="shared" si="381"/>
        <v>1</v>
      </c>
      <c r="Z1970" s="124">
        <v>5</v>
      </c>
      <c r="AA1970" s="284">
        <v>0.87856410256410256</v>
      </c>
    </row>
    <row r="1971" spans="9:27">
      <c r="I1971" s="57" t="str">
        <f t="shared" si="379"/>
        <v>All TIP ProvidersTIPFeb-15</v>
      </c>
      <c r="J1971" s="57" t="str">
        <f t="shared" si="380"/>
        <v>All TIP ProvidersTIP42036</v>
      </c>
      <c r="K1971" t="s">
        <v>378</v>
      </c>
      <c r="L1971" s="73">
        <v>42036</v>
      </c>
      <c r="M1971" s="124">
        <v>41</v>
      </c>
      <c r="N1971" s="124">
        <v>43</v>
      </c>
      <c r="O1971" s="68">
        <f t="shared" si="382"/>
        <v>0.95348837209302328</v>
      </c>
      <c r="P1971" s="124">
        <v>271</v>
      </c>
      <c r="Q1971" s="124">
        <v>400</v>
      </c>
      <c r="R1971" s="68">
        <f t="shared" si="383"/>
        <v>0.67749999999999999</v>
      </c>
      <c r="S1971" s="124">
        <v>415</v>
      </c>
      <c r="T1971" s="68">
        <f t="shared" si="384"/>
        <v>0.96385542168674698</v>
      </c>
      <c r="U1971" s="124">
        <v>266</v>
      </c>
      <c r="V1971" s="284"/>
      <c r="W1971" s="124">
        <v>6</v>
      </c>
      <c r="X1971" s="124">
        <v>8</v>
      </c>
      <c r="Y1971" s="68">
        <f t="shared" si="381"/>
        <v>0.75</v>
      </c>
      <c r="Z1971" s="124">
        <v>5</v>
      </c>
      <c r="AA1971" s="284"/>
    </row>
    <row r="1972" spans="9:27">
      <c r="I1972" s="57" t="str">
        <f t="shared" si="379"/>
        <v>All TST ProvidersTSTFeb-15</v>
      </c>
      <c r="J1972" s="57" t="str">
        <f t="shared" si="380"/>
        <v>All TST ProvidersTST42036</v>
      </c>
      <c r="K1972" t="s">
        <v>512</v>
      </c>
      <c r="L1972" s="73">
        <v>42036</v>
      </c>
      <c r="M1972" s="124">
        <v>0</v>
      </c>
      <c r="N1972" s="124">
        <v>0</v>
      </c>
      <c r="O1972" s="68" t="e">
        <f t="shared" si="382"/>
        <v>#DIV/0!</v>
      </c>
      <c r="P1972" s="124">
        <v>0</v>
      </c>
      <c r="Q1972" s="124">
        <v>0</v>
      </c>
      <c r="R1972" s="68" t="e">
        <f t="shared" si="383"/>
        <v>#DIV/0!</v>
      </c>
      <c r="S1972" s="124">
        <v>0</v>
      </c>
      <c r="T1972" s="68" t="e">
        <f t="shared" si="384"/>
        <v>#DIV/0!</v>
      </c>
      <c r="U1972" s="124">
        <v>0</v>
      </c>
      <c r="V1972" s="284"/>
      <c r="W1972" s="124">
        <v>0</v>
      </c>
      <c r="X1972" s="124">
        <v>0</v>
      </c>
      <c r="Y1972" s="68" t="e">
        <f t="shared" si="381"/>
        <v>#DIV/0!</v>
      </c>
      <c r="Z1972" s="124">
        <v>0</v>
      </c>
      <c r="AA1972" s="284"/>
    </row>
    <row r="1973" spans="9:27">
      <c r="I1973" t="str">
        <f>K1973&amp;"Feb-15"</f>
        <v>AllAllFeb-15</v>
      </c>
      <c r="J1973" s="57" t="str">
        <f>K1973&amp;L1973</f>
        <v>AllAll42036</v>
      </c>
      <c r="K1973" t="s">
        <v>367</v>
      </c>
      <c r="L1973" s="73">
        <v>42036</v>
      </c>
      <c r="M1973" s="124">
        <v>126</v>
      </c>
      <c r="N1973" s="124">
        <v>138</v>
      </c>
      <c r="O1973" s="68">
        <f t="shared" si="382"/>
        <v>0.91304347826086951</v>
      </c>
      <c r="P1973" s="124">
        <v>547</v>
      </c>
      <c r="Q1973" s="124">
        <v>804</v>
      </c>
      <c r="R1973" s="68">
        <f t="shared" si="383"/>
        <v>0.68034825870646765</v>
      </c>
      <c r="S1973" s="124">
        <v>876</v>
      </c>
      <c r="T1973" s="68">
        <f t="shared" si="384"/>
        <v>0.9178082191780822</v>
      </c>
      <c r="U1973" s="124">
        <v>497</v>
      </c>
      <c r="V1973" s="284"/>
      <c r="W1973" s="124">
        <v>37</v>
      </c>
      <c r="X1973" s="124">
        <v>54</v>
      </c>
      <c r="Y1973" s="68">
        <f t="shared" si="381"/>
        <v>0.68518518518518523</v>
      </c>
      <c r="Z1973" s="124">
        <v>50</v>
      </c>
      <c r="AA1973" s="284">
        <v>0.88</v>
      </c>
    </row>
    <row r="1974" spans="9:27">
      <c r="I1974" s="57" t="str">
        <f>K1974&amp;"Mar-15"</f>
        <v>Federal CityA-CRAMar-15</v>
      </c>
      <c r="J1974" t="s">
        <v>513</v>
      </c>
      <c r="K1974" t="s">
        <v>360</v>
      </c>
      <c r="L1974" s="73">
        <v>42064</v>
      </c>
      <c r="M1974" s="124">
        <v>2</v>
      </c>
      <c r="N1974" s="124">
        <v>2</v>
      </c>
      <c r="O1974" s="68">
        <f t="shared" si="382"/>
        <v>1</v>
      </c>
      <c r="P1974" s="124">
        <v>0</v>
      </c>
      <c r="Q1974" s="124">
        <v>14</v>
      </c>
      <c r="R1974" s="68">
        <f t="shared" si="383"/>
        <v>0</v>
      </c>
      <c r="S1974" s="124">
        <v>14</v>
      </c>
      <c r="T1974" s="68">
        <f t="shared" si="384"/>
        <v>1</v>
      </c>
      <c r="U1974" s="124">
        <v>0</v>
      </c>
      <c r="V1974" s="284"/>
      <c r="W1974" s="124">
        <v>0</v>
      </c>
      <c r="X1974" s="124">
        <v>0</v>
      </c>
      <c r="Y1974" s="68" t="e">
        <f t="shared" si="381"/>
        <v>#DIV/0!</v>
      </c>
      <c r="Z1974" s="124">
        <v>0</v>
      </c>
      <c r="AA1974" s="284"/>
    </row>
    <row r="1975" spans="9:27">
      <c r="I1975" s="57" t="str">
        <f t="shared" ref="I1975:I2025" si="385">K1975&amp;"Mar-15"</f>
        <v>HillcrestA-CRAMar-15</v>
      </c>
      <c r="J1975" t="s">
        <v>514</v>
      </c>
      <c r="K1975" t="s">
        <v>336</v>
      </c>
      <c r="L1975" s="73">
        <v>42064</v>
      </c>
      <c r="M1975" s="124">
        <v>2</v>
      </c>
      <c r="N1975" s="124">
        <v>3</v>
      </c>
      <c r="O1975" s="68">
        <f t="shared" si="382"/>
        <v>0.66666666666666663</v>
      </c>
      <c r="P1975" s="124">
        <v>25</v>
      </c>
      <c r="Q1975" s="124">
        <v>16</v>
      </c>
      <c r="R1975" s="68">
        <f t="shared" si="383"/>
        <v>1.5625</v>
      </c>
      <c r="S1975" s="124">
        <v>24</v>
      </c>
      <c r="T1975" s="68">
        <f t="shared" si="384"/>
        <v>0.66666666666666663</v>
      </c>
      <c r="U1975" s="124">
        <v>18</v>
      </c>
      <c r="V1975" s="284"/>
      <c r="W1975" s="124">
        <v>3</v>
      </c>
      <c r="X1975" s="124">
        <v>8</v>
      </c>
      <c r="Y1975" s="68">
        <f t="shared" si="381"/>
        <v>0.375</v>
      </c>
      <c r="Z1975" s="124">
        <v>7</v>
      </c>
      <c r="AA1975" s="284"/>
    </row>
    <row r="1976" spans="9:27">
      <c r="I1976" s="57" t="str">
        <f t="shared" si="385"/>
        <v>LAYCA-CRAMar-15</v>
      </c>
      <c r="J1976" t="s">
        <v>515</v>
      </c>
      <c r="K1976" t="s">
        <v>339</v>
      </c>
      <c r="L1976" s="73">
        <v>42064</v>
      </c>
      <c r="M1976" s="124">
        <v>2</v>
      </c>
      <c r="N1976" s="124">
        <v>3</v>
      </c>
      <c r="O1976" s="68">
        <f t="shared" si="382"/>
        <v>0.66666666666666663</v>
      </c>
      <c r="P1976" s="124">
        <v>11</v>
      </c>
      <c r="Q1976" s="124">
        <v>12</v>
      </c>
      <c r="R1976" s="68">
        <f t="shared" si="383"/>
        <v>0.91666666666666663</v>
      </c>
      <c r="S1976" s="124">
        <v>20</v>
      </c>
      <c r="T1976" s="68">
        <f t="shared" si="384"/>
        <v>0.6</v>
      </c>
      <c r="U1976" s="124">
        <v>9</v>
      </c>
      <c r="V1976" s="284"/>
      <c r="W1976" s="124">
        <v>0</v>
      </c>
      <c r="X1976" s="124">
        <v>1</v>
      </c>
      <c r="Y1976" s="68">
        <f t="shared" si="381"/>
        <v>0</v>
      </c>
      <c r="Z1976" s="124">
        <v>2</v>
      </c>
      <c r="AA1976" s="284"/>
    </row>
    <row r="1977" spans="9:27">
      <c r="I1977" s="57" t="str">
        <f t="shared" si="385"/>
        <v>RiversideA-CRAMar-15</v>
      </c>
      <c r="J1977" t="s">
        <v>516</v>
      </c>
      <c r="K1977" t="s">
        <v>361</v>
      </c>
      <c r="L1977" s="73">
        <v>42064</v>
      </c>
      <c r="M1977" s="124">
        <v>2</v>
      </c>
      <c r="N1977" s="124">
        <v>3</v>
      </c>
      <c r="O1977" s="68">
        <f t="shared" si="382"/>
        <v>0.66666666666666663</v>
      </c>
      <c r="P1977" s="124">
        <v>0</v>
      </c>
      <c r="Q1977" s="124">
        <v>12</v>
      </c>
      <c r="R1977" s="68">
        <f t="shared" si="383"/>
        <v>0</v>
      </c>
      <c r="S1977" s="124">
        <v>18</v>
      </c>
      <c r="T1977" s="68">
        <f t="shared" si="384"/>
        <v>0.66666666666666663</v>
      </c>
      <c r="U1977" s="124">
        <v>0</v>
      </c>
      <c r="V1977" s="284"/>
      <c r="W1977" s="124">
        <v>0</v>
      </c>
      <c r="X1977" s="124">
        <v>0</v>
      </c>
      <c r="Y1977" s="68" t="e">
        <f t="shared" si="381"/>
        <v>#DIV/0!</v>
      </c>
      <c r="Z1977" s="124">
        <v>0</v>
      </c>
      <c r="AA1977" s="284"/>
    </row>
    <row r="1978" spans="9:27">
      <c r="I1978" s="57" t="str">
        <f t="shared" si="385"/>
        <v>PIECECPP-FVMar-15</v>
      </c>
      <c r="J1978" t="s">
        <v>517</v>
      </c>
      <c r="K1978" t="s">
        <v>346</v>
      </c>
      <c r="L1978" s="73">
        <v>42064</v>
      </c>
      <c r="M1978" s="124">
        <v>5</v>
      </c>
      <c r="N1978" s="124">
        <v>5</v>
      </c>
      <c r="O1978" s="68">
        <f t="shared" si="382"/>
        <v>1</v>
      </c>
      <c r="P1978" s="124">
        <v>12</v>
      </c>
      <c r="Q1978" s="124">
        <v>25</v>
      </c>
      <c r="R1978" s="68">
        <f t="shared" si="383"/>
        <v>0.48</v>
      </c>
      <c r="S1978" s="124">
        <v>25</v>
      </c>
      <c r="T1978" s="68">
        <f t="shared" si="384"/>
        <v>1</v>
      </c>
      <c r="U1978" s="124">
        <v>12</v>
      </c>
      <c r="V1978" s="284"/>
      <c r="W1978" s="124">
        <v>0</v>
      </c>
      <c r="X1978" s="124">
        <v>0</v>
      </c>
      <c r="Y1978" s="68" t="e">
        <f t="shared" si="381"/>
        <v>#DIV/0!</v>
      </c>
      <c r="Z1978" s="124">
        <v>0</v>
      </c>
      <c r="AA1978" s="284">
        <v>0.46153846153846156</v>
      </c>
    </row>
    <row r="1979" spans="9:27">
      <c r="I1979" s="57" t="str">
        <f t="shared" si="385"/>
        <v>Adoptions TogetherCPP-FVMar-15</v>
      </c>
      <c r="J1979" t="s">
        <v>518</v>
      </c>
      <c r="K1979" t="s">
        <v>317</v>
      </c>
      <c r="L1979" s="73">
        <v>42064</v>
      </c>
      <c r="M1979" s="124">
        <v>5</v>
      </c>
      <c r="N1979" s="124">
        <v>5</v>
      </c>
      <c r="O1979" s="68">
        <f t="shared" si="382"/>
        <v>1</v>
      </c>
      <c r="P1979" s="124">
        <v>3</v>
      </c>
      <c r="Q1979" s="124">
        <v>15</v>
      </c>
      <c r="R1979" s="68">
        <f t="shared" si="383"/>
        <v>0.2</v>
      </c>
      <c r="S1979" s="124">
        <v>15</v>
      </c>
      <c r="T1979" s="68">
        <f t="shared" si="384"/>
        <v>1</v>
      </c>
      <c r="U1979" s="124">
        <v>3</v>
      </c>
      <c r="V1979" s="284"/>
      <c r="W1979" s="124">
        <v>0</v>
      </c>
      <c r="X1979" s="124">
        <v>0</v>
      </c>
      <c r="Y1979" s="68" t="e">
        <f t="shared" si="381"/>
        <v>#DIV/0!</v>
      </c>
      <c r="Z1979" s="124">
        <v>0</v>
      </c>
      <c r="AA1979" s="284">
        <v>1</v>
      </c>
    </row>
    <row r="1980" spans="9:27">
      <c r="I1980" s="57" t="str">
        <f t="shared" si="385"/>
        <v>First Home CareFFTMar-15</v>
      </c>
      <c r="J1980" t="s">
        <v>519</v>
      </c>
      <c r="K1980" t="s">
        <v>325</v>
      </c>
      <c r="L1980" s="73">
        <v>42064</v>
      </c>
      <c r="M1980" s="124">
        <v>5</v>
      </c>
      <c r="N1980" s="124">
        <v>5</v>
      </c>
      <c r="O1980" s="68">
        <f t="shared" si="382"/>
        <v>1</v>
      </c>
      <c r="P1980" s="124">
        <v>34</v>
      </c>
      <c r="Q1980" s="124">
        <v>45</v>
      </c>
      <c r="R1980" s="68">
        <f t="shared" si="383"/>
        <v>0.75555555555555554</v>
      </c>
      <c r="S1980" s="124">
        <v>45</v>
      </c>
      <c r="T1980" s="68">
        <f t="shared" si="384"/>
        <v>1</v>
      </c>
      <c r="U1980" s="124">
        <v>23</v>
      </c>
      <c r="V1980" s="284">
        <v>1.075</v>
      </c>
      <c r="W1980" s="124">
        <v>7</v>
      </c>
      <c r="X1980" s="124">
        <v>11</v>
      </c>
      <c r="Y1980" s="68">
        <f t="shared" si="381"/>
        <v>0.63636363636363635</v>
      </c>
      <c r="Z1980" s="124">
        <v>11</v>
      </c>
      <c r="AA1980" s="284">
        <v>1.075</v>
      </c>
    </row>
    <row r="1981" spans="9:27">
      <c r="I1981" s="57" t="str">
        <f t="shared" si="385"/>
        <v>HillcrestFFTMar-15</v>
      </c>
      <c r="J1981" t="s">
        <v>520</v>
      </c>
      <c r="K1981" t="s">
        <v>335</v>
      </c>
      <c r="L1981" s="73">
        <v>42064</v>
      </c>
      <c r="M1981" s="124">
        <v>5</v>
      </c>
      <c r="N1981" s="124">
        <v>5</v>
      </c>
      <c r="O1981" s="68">
        <f t="shared" si="382"/>
        <v>1</v>
      </c>
      <c r="P1981" s="124">
        <v>29</v>
      </c>
      <c r="Q1981" s="124">
        <v>35</v>
      </c>
      <c r="R1981" s="68">
        <f t="shared" si="383"/>
        <v>0.82857142857142863</v>
      </c>
      <c r="S1981" s="124">
        <v>35</v>
      </c>
      <c r="T1981" s="68">
        <f t="shared" si="384"/>
        <v>1</v>
      </c>
      <c r="U1981" s="124">
        <v>27</v>
      </c>
      <c r="V1981" s="284">
        <v>1.1875</v>
      </c>
      <c r="W1981" s="124">
        <v>4</v>
      </c>
      <c r="X1981" s="124">
        <v>6</v>
      </c>
      <c r="Y1981" s="68">
        <f t="shared" si="381"/>
        <v>0.66666666666666663</v>
      </c>
      <c r="Z1981" s="124">
        <v>2</v>
      </c>
      <c r="AA1981" s="284">
        <v>1.1875</v>
      </c>
    </row>
    <row r="1982" spans="9:27">
      <c r="I1982" s="57" t="str">
        <f t="shared" si="385"/>
        <v>PASSFFTMar-15</v>
      </c>
      <c r="J1982" t="s">
        <v>521</v>
      </c>
      <c r="K1982" t="s">
        <v>343</v>
      </c>
      <c r="L1982" s="73">
        <v>42064</v>
      </c>
      <c r="M1982" s="124">
        <v>7</v>
      </c>
      <c r="N1982" s="124">
        <v>7</v>
      </c>
      <c r="O1982" s="68">
        <f t="shared" si="382"/>
        <v>1</v>
      </c>
      <c r="P1982" s="124">
        <v>38</v>
      </c>
      <c r="Q1982" s="124">
        <v>48</v>
      </c>
      <c r="R1982" s="68">
        <f t="shared" si="383"/>
        <v>0.79166666666666663</v>
      </c>
      <c r="S1982" s="124">
        <v>48</v>
      </c>
      <c r="T1982" s="68">
        <f t="shared" si="384"/>
        <v>1</v>
      </c>
      <c r="U1982" s="124">
        <v>27</v>
      </c>
      <c r="V1982" s="284">
        <v>0.92500000000000004</v>
      </c>
      <c r="W1982" s="124">
        <v>10</v>
      </c>
      <c r="X1982" s="124">
        <v>11</v>
      </c>
      <c r="Y1982" s="68">
        <f t="shared" si="381"/>
        <v>0.90909090909090906</v>
      </c>
      <c r="Z1982" s="124">
        <v>11</v>
      </c>
      <c r="AA1982" s="284">
        <v>0.92500000000000004</v>
      </c>
    </row>
    <row r="1983" spans="9:27">
      <c r="I1983" s="57" t="str">
        <f t="shared" si="385"/>
        <v>Youth VillagesMSTMar-15</v>
      </c>
      <c r="J1983" t="s">
        <v>522</v>
      </c>
      <c r="K1983" t="s">
        <v>353</v>
      </c>
      <c r="L1983" s="73">
        <v>42064</v>
      </c>
      <c r="M1983" s="124">
        <v>11</v>
      </c>
      <c r="N1983" s="124">
        <v>12</v>
      </c>
      <c r="O1983" s="68">
        <f t="shared" si="382"/>
        <v>0.91666666666666663</v>
      </c>
      <c r="P1983" s="124">
        <v>29</v>
      </c>
      <c r="Q1983" s="124">
        <v>36</v>
      </c>
      <c r="R1983" s="68">
        <f t="shared" si="383"/>
        <v>0.80555555555555558</v>
      </c>
      <c r="S1983" s="124">
        <v>40</v>
      </c>
      <c r="T1983" s="68">
        <f t="shared" si="384"/>
        <v>0.9</v>
      </c>
      <c r="U1983" s="124">
        <v>19</v>
      </c>
      <c r="V1983" s="284">
        <v>0.69943478260869563</v>
      </c>
      <c r="W1983" s="124">
        <v>9</v>
      </c>
      <c r="X1983" s="124">
        <v>20</v>
      </c>
      <c r="Y1983" s="68">
        <f t="shared" si="381"/>
        <v>0.45</v>
      </c>
      <c r="Z1983" s="124">
        <v>10</v>
      </c>
      <c r="AA1983" s="284">
        <v>0.69943478260869563</v>
      </c>
    </row>
    <row r="1984" spans="9:27">
      <c r="I1984" s="57" t="str">
        <f t="shared" si="385"/>
        <v>Youth VillagesMST-PSBMar-15</v>
      </c>
      <c r="J1984" t="s">
        <v>523</v>
      </c>
      <c r="K1984" t="s">
        <v>354</v>
      </c>
      <c r="L1984" s="73">
        <v>42064</v>
      </c>
      <c r="M1984" s="124">
        <v>4</v>
      </c>
      <c r="N1984" s="124">
        <v>4</v>
      </c>
      <c r="O1984" s="68">
        <f t="shared" si="382"/>
        <v>1</v>
      </c>
      <c r="P1984" s="124">
        <v>5</v>
      </c>
      <c r="Q1984" s="124">
        <v>8</v>
      </c>
      <c r="R1984" s="68">
        <f t="shared" si="383"/>
        <v>0.625</v>
      </c>
      <c r="S1984" s="124">
        <v>8</v>
      </c>
      <c r="T1984" s="68">
        <f t="shared" si="384"/>
        <v>1</v>
      </c>
      <c r="U1984" s="124">
        <v>3</v>
      </c>
      <c r="V1984" s="284">
        <v>0.68899999999999995</v>
      </c>
      <c r="W1984" s="124">
        <v>0</v>
      </c>
      <c r="X1984" s="124">
        <v>1</v>
      </c>
      <c r="Y1984" s="68">
        <f t="shared" si="381"/>
        <v>0</v>
      </c>
      <c r="Z1984" s="124">
        <v>2</v>
      </c>
      <c r="AA1984" s="284">
        <v>0.68899999999999995</v>
      </c>
    </row>
    <row r="1985" spans="9:27">
      <c r="I1985" s="57" t="str">
        <f t="shared" si="385"/>
        <v>Marys CenterPCITMar-15</v>
      </c>
      <c r="J1985" t="s">
        <v>524</v>
      </c>
      <c r="K1985" t="s">
        <v>340</v>
      </c>
      <c r="L1985" s="73">
        <v>42064</v>
      </c>
      <c r="M1985" s="124">
        <v>3</v>
      </c>
      <c r="N1985" s="124">
        <v>4</v>
      </c>
      <c r="O1985" s="68">
        <f t="shared" si="382"/>
        <v>0.75</v>
      </c>
      <c r="P1985" s="124">
        <v>12</v>
      </c>
      <c r="Q1985" s="124">
        <v>9</v>
      </c>
      <c r="R1985" s="68">
        <f t="shared" si="383"/>
        <v>1.3333333333333333</v>
      </c>
      <c r="S1985" s="124">
        <v>14</v>
      </c>
      <c r="T1985" s="68">
        <f t="shared" si="384"/>
        <v>0.6428571428571429</v>
      </c>
      <c r="U1985" s="124">
        <v>10</v>
      </c>
      <c r="V1985" s="284"/>
      <c r="W1985" s="124">
        <v>1</v>
      </c>
      <c r="X1985" s="124">
        <v>1</v>
      </c>
      <c r="Y1985" s="68">
        <f t="shared" si="381"/>
        <v>1</v>
      </c>
      <c r="Z1985" s="124">
        <v>2</v>
      </c>
      <c r="AA1985" s="284">
        <v>1.06</v>
      </c>
    </row>
    <row r="1986" spans="9:27">
      <c r="I1986" s="57" t="str">
        <f t="shared" si="385"/>
        <v>PIECEPCITMar-15</v>
      </c>
      <c r="J1986" t="s">
        <v>525</v>
      </c>
      <c r="K1986" t="s">
        <v>347</v>
      </c>
      <c r="L1986" s="73">
        <v>42064</v>
      </c>
      <c r="M1986" s="124">
        <v>5</v>
      </c>
      <c r="N1986" s="124">
        <v>5</v>
      </c>
      <c r="O1986" s="68">
        <f t="shared" si="382"/>
        <v>1</v>
      </c>
      <c r="P1986" s="124">
        <v>11</v>
      </c>
      <c r="Q1986" s="124">
        <v>25</v>
      </c>
      <c r="R1986" s="68">
        <f t="shared" si="383"/>
        <v>0.44</v>
      </c>
      <c r="S1986" s="124">
        <v>25</v>
      </c>
      <c r="T1986" s="68">
        <f t="shared" si="384"/>
        <v>1</v>
      </c>
      <c r="U1986" s="124">
        <v>9</v>
      </c>
      <c r="V1986" s="284"/>
      <c r="W1986" s="124">
        <v>0</v>
      </c>
      <c r="X1986" s="124">
        <v>0</v>
      </c>
      <c r="Y1986" s="68" t="e">
        <f t="shared" si="381"/>
        <v>#DIV/0!</v>
      </c>
      <c r="Z1986" s="124">
        <v>2</v>
      </c>
      <c r="AA1986" s="284">
        <v>0.9</v>
      </c>
    </row>
    <row r="1987" spans="9:27">
      <c r="I1987" s="57" t="str">
        <f t="shared" si="385"/>
        <v>Community ConnectionsTF-CBTMar-15</v>
      </c>
      <c r="J1987" t="s">
        <v>526</v>
      </c>
      <c r="K1987" t="s">
        <v>320</v>
      </c>
      <c r="L1987" s="73">
        <v>42064</v>
      </c>
      <c r="M1987" s="124">
        <v>5</v>
      </c>
      <c r="N1987" s="124">
        <v>5</v>
      </c>
      <c r="O1987" s="68">
        <f t="shared" si="382"/>
        <v>1</v>
      </c>
      <c r="P1987" s="124">
        <v>15</v>
      </c>
      <c r="Q1987" s="124">
        <v>25</v>
      </c>
      <c r="R1987" s="68">
        <f t="shared" si="383"/>
        <v>0.6</v>
      </c>
      <c r="S1987" s="124">
        <v>25</v>
      </c>
      <c r="T1987" s="68">
        <f t="shared" si="384"/>
        <v>1</v>
      </c>
      <c r="U1987" s="124">
        <v>12</v>
      </c>
      <c r="V1987" s="284"/>
      <c r="W1987" s="124">
        <v>0</v>
      </c>
      <c r="X1987" s="124">
        <v>0</v>
      </c>
      <c r="Y1987" s="68" t="e">
        <f t="shared" si="381"/>
        <v>#DIV/0!</v>
      </c>
      <c r="Z1987" s="124">
        <v>3</v>
      </c>
      <c r="AA1987" s="284">
        <v>0.58333333333333337</v>
      </c>
    </row>
    <row r="1988" spans="9:27">
      <c r="I1988" s="57" t="str">
        <f t="shared" si="385"/>
        <v>First Home CareTF-CBTMar-15</v>
      </c>
      <c r="J1988" t="s">
        <v>527</v>
      </c>
      <c r="K1988" t="s">
        <v>324</v>
      </c>
      <c r="L1988" s="73">
        <v>42064</v>
      </c>
      <c r="M1988" s="124">
        <v>6</v>
      </c>
      <c r="N1988" s="124">
        <v>7</v>
      </c>
      <c r="O1988" s="68">
        <f t="shared" si="382"/>
        <v>0.8571428571428571</v>
      </c>
      <c r="P1988" s="124">
        <v>3</v>
      </c>
      <c r="Q1988" s="124">
        <v>27</v>
      </c>
      <c r="R1988" s="68">
        <f t="shared" si="383"/>
        <v>0.1111111111111111</v>
      </c>
      <c r="S1988" s="124">
        <v>32</v>
      </c>
      <c r="T1988" s="68">
        <f t="shared" si="384"/>
        <v>0.84375</v>
      </c>
      <c r="U1988" s="124">
        <v>3</v>
      </c>
      <c r="V1988" s="284"/>
      <c r="W1988" s="124">
        <v>0</v>
      </c>
      <c r="X1988" s="124">
        <v>0</v>
      </c>
      <c r="Y1988" s="68" t="e">
        <f t="shared" si="381"/>
        <v>#DIV/0!</v>
      </c>
      <c r="Z1988" s="124">
        <v>0</v>
      </c>
      <c r="AA1988" s="284">
        <v>1</v>
      </c>
    </row>
    <row r="1989" spans="9:27">
      <c r="I1989" s="57" t="str">
        <f t="shared" si="385"/>
        <v>HillcrestTF-CBTMar-15</v>
      </c>
      <c r="J1989" t="s">
        <v>528</v>
      </c>
      <c r="K1989" t="s">
        <v>332</v>
      </c>
      <c r="L1989" s="73">
        <v>42064</v>
      </c>
      <c r="M1989" s="124">
        <v>2</v>
      </c>
      <c r="N1989" s="124">
        <v>2</v>
      </c>
      <c r="O1989" s="68">
        <f t="shared" si="382"/>
        <v>1</v>
      </c>
      <c r="P1989" s="124">
        <v>11</v>
      </c>
      <c r="Q1989" s="124">
        <v>10</v>
      </c>
      <c r="R1989" s="68">
        <f t="shared" si="383"/>
        <v>1.1000000000000001</v>
      </c>
      <c r="S1989" s="124">
        <v>10</v>
      </c>
      <c r="T1989" s="68">
        <f t="shared" si="384"/>
        <v>1</v>
      </c>
      <c r="U1989" s="124">
        <v>7</v>
      </c>
      <c r="V1989" s="284"/>
      <c r="W1989" s="124">
        <v>0</v>
      </c>
      <c r="X1989" s="124">
        <v>0</v>
      </c>
      <c r="Y1989" s="68" t="e">
        <f t="shared" si="381"/>
        <v>#DIV/0!</v>
      </c>
      <c r="Z1989" s="124">
        <v>4</v>
      </c>
      <c r="AA1989" s="284">
        <v>0.75</v>
      </c>
    </row>
    <row r="1990" spans="9:27">
      <c r="I1990" s="57" t="str">
        <f t="shared" si="385"/>
        <v>MD Family ResourcesTF-CBTMar-15</v>
      </c>
      <c r="J1990" t="s">
        <v>529</v>
      </c>
      <c r="K1990" t="s">
        <v>509</v>
      </c>
      <c r="L1990" s="73">
        <v>42064</v>
      </c>
      <c r="M1990" s="124">
        <v>11</v>
      </c>
      <c r="N1990" s="124">
        <v>11</v>
      </c>
      <c r="O1990" s="68">
        <f t="shared" si="382"/>
        <v>1</v>
      </c>
      <c r="P1990" s="124">
        <v>19</v>
      </c>
      <c r="Q1990" s="124">
        <v>26</v>
      </c>
      <c r="R1990" s="68">
        <f t="shared" si="383"/>
        <v>0.73076923076923073</v>
      </c>
      <c r="S1990" s="124">
        <v>26</v>
      </c>
      <c r="T1990" s="68">
        <f t="shared" si="384"/>
        <v>1</v>
      </c>
      <c r="U1990" s="124">
        <v>17</v>
      </c>
      <c r="V1990" s="284"/>
      <c r="W1990" s="124">
        <v>0</v>
      </c>
      <c r="X1990" s="124">
        <v>4</v>
      </c>
      <c r="Y1990" s="68">
        <f t="shared" si="381"/>
        <v>0</v>
      </c>
      <c r="Z1990" s="124">
        <v>2</v>
      </c>
      <c r="AA1990" s="284">
        <v>0.78260869565217395</v>
      </c>
    </row>
    <row r="1991" spans="9:27">
      <c r="I1991" s="57" t="str">
        <f t="shared" si="385"/>
        <v>UniversalTF-CBTMar-15</v>
      </c>
      <c r="J1991" t="s">
        <v>530</v>
      </c>
      <c r="K1991" t="s">
        <v>349</v>
      </c>
      <c r="L1991" s="73">
        <v>42064</v>
      </c>
      <c r="M1991" s="124">
        <v>4</v>
      </c>
      <c r="N1991" s="124">
        <v>4</v>
      </c>
      <c r="O1991" s="68">
        <f t="shared" si="382"/>
        <v>1</v>
      </c>
      <c r="P1991" s="124">
        <v>2</v>
      </c>
      <c r="Q1991" s="124">
        <v>20</v>
      </c>
      <c r="R1991" s="68">
        <f t="shared" si="383"/>
        <v>0.1</v>
      </c>
      <c r="S1991" s="124">
        <v>20</v>
      </c>
      <c r="T1991" s="68">
        <f t="shared" si="384"/>
        <v>1</v>
      </c>
      <c r="U1991" s="124">
        <v>2</v>
      </c>
      <c r="V1991" s="284"/>
      <c r="W1991" s="124">
        <v>0</v>
      </c>
      <c r="X1991" s="124">
        <v>0</v>
      </c>
      <c r="Y1991" s="68" t="e">
        <f t="shared" si="381"/>
        <v>#DIV/0!</v>
      </c>
      <c r="Z1991" s="124">
        <v>0</v>
      </c>
      <c r="AA1991" s="284"/>
    </row>
    <row r="1992" spans="9:27">
      <c r="I1992" s="57" t="str">
        <f t="shared" si="385"/>
        <v>Community ConnectionsTIPMar-15</v>
      </c>
      <c r="J1992" t="s">
        <v>531</v>
      </c>
      <c r="K1992" t="s">
        <v>322</v>
      </c>
      <c r="L1992" s="73">
        <v>42064</v>
      </c>
      <c r="M1992" s="124">
        <v>8</v>
      </c>
      <c r="N1992" s="124">
        <v>8</v>
      </c>
      <c r="O1992" s="68">
        <f t="shared" si="382"/>
        <v>1</v>
      </c>
      <c r="P1992" s="124">
        <v>96</v>
      </c>
      <c r="Q1992" s="124">
        <v>70</v>
      </c>
      <c r="R1992" s="68">
        <f t="shared" si="383"/>
        <v>1.3714285714285714</v>
      </c>
      <c r="S1992" s="124">
        <v>70</v>
      </c>
      <c r="T1992" s="68">
        <f t="shared" si="384"/>
        <v>1</v>
      </c>
      <c r="U1992" s="124">
        <v>96</v>
      </c>
      <c r="V1992" s="284"/>
      <c r="W1992" s="124">
        <v>0</v>
      </c>
      <c r="X1992" s="124">
        <v>0</v>
      </c>
      <c r="Y1992" s="68" t="e">
        <f t="shared" si="381"/>
        <v>#DIV/0!</v>
      </c>
      <c r="Z1992" s="124">
        <v>0</v>
      </c>
      <c r="AA1992" s="284"/>
    </row>
    <row r="1993" spans="9:27">
      <c r="I1993" s="57" t="str">
        <f t="shared" si="385"/>
        <v>FPSTIPMar-15</v>
      </c>
      <c r="J1993" t="s">
        <v>532</v>
      </c>
      <c r="K1993" t="s">
        <v>356</v>
      </c>
      <c r="L1993" s="73">
        <v>42064</v>
      </c>
      <c r="M1993" s="124">
        <v>3</v>
      </c>
      <c r="N1993" s="124">
        <v>3</v>
      </c>
      <c r="O1993" s="68">
        <f t="shared" si="382"/>
        <v>1</v>
      </c>
      <c r="P1993" s="124">
        <v>34</v>
      </c>
      <c r="Q1993" s="124">
        <v>30</v>
      </c>
      <c r="R1993" s="68">
        <f t="shared" si="383"/>
        <v>1.1333333333333333</v>
      </c>
      <c r="S1993" s="124">
        <v>30</v>
      </c>
      <c r="T1993" s="68">
        <f t="shared" si="384"/>
        <v>1</v>
      </c>
      <c r="U1993" s="124">
        <v>31</v>
      </c>
      <c r="V1993" s="284"/>
      <c r="W1993" s="124">
        <v>0</v>
      </c>
      <c r="X1993" s="124">
        <v>0</v>
      </c>
      <c r="Y1993" s="68" t="e">
        <f t="shared" si="381"/>
        <v>#DIV/0!</v>
      </c>
      <c r="Z1993" s="124">
        <v>3</v>
      </c>
      <c r="AA1993" s="284"/>
    </row>
    <row r="1994" spans="9:27">
      <c r="I1994" s="57" t="str">
        <f t="shared" si="385"/>
        <v>LESTIPMar-15</v>
      </c>
      <c r="J1994" t="s">
        <v>533</v>
      </c>
      <c r="K1994" t="s">
        <v>358</v>
      </c>
      <c r="L1994" s="73">
        <v>42064</v>
      </c>
      <c r="M1994" s="124">
        <v>5</v>
      </c>
      <c r="N1994" s="124">
        <v>5</v>
      </c>
      <c r="O1994" s="68">
        <f t="shared" si="382"/>
        <v>1</v>
      </c>
      <c r="P1994" s="124">
        <v>0</v>
      </c>
      <c r="Q1994" s="124">
        <v>50</v>
      </c>
      <c r="R1994" s="68">
        <f t="shared" si="383"/>
        <v>0</v>
      </c>
      <c r="S1994" s="124">
        <v>50</v>
      </c>
      <c r="T1994" s="68">
        <f t="shared" si="384"/>
        <v>1</v>
      </c>
      <c r="U1994" s="124">
        <v>0</v>
      </c>
      <c r="V1994" s="284"/>
      <c r="W1994" s="124">
        <v>0</v>
      </c>
      <c r="X1994" s="124">
        <v>0</v>
      </c>
      <c r="Y1994" s="68" t="e">
        <f t="shared" si="381"/>
        <v>#DIV/0!</v>
      </c>
      <c r="Z1994" s="124">
        <v>0</v>
      </c>
      <c r="AA1994" s="284"/>
    </row>
    <row r="1995" spans="9:27">
      <c r="I1995" s="57" t="str">
        <f t="shared" si="385"/>
        <v>MBI HSTIPMar-15</v>
      </c>
      <c r="J1995" t="s">
        <v>534</v>
      </c>
      <c r="K1995" t="s">
        <v>363</v>
      </c>
      <c r="L1995" s="73">
        <v>42064</v>
      </c>
      <c r="M1995" s="124">
        <v>7</v>
      </c>
      <c r="N1995" s="124">
        <v>8</v>
      </c>
      <c r="O1995" s="68">
        <f t="shared" si="382"/>
        <v>0.875</v>
      </c>
      <c r="P1995" s="124">
        <v>53</v>
      </c>
      <c r="Q1995" s="124">
        <v>70</v>
      </c>
      <c r="R1995" s="68">
        <f t="shared" si="383"/>
        <v>0.75714285714285712</v>
      </c>
      <c r="S1995" s="124">
        <v>75</v>
      </c>
      <c r="T1995" s="68">
        <f t="shared" si="384"/>
        <v>0.93333333333333335</v>
      </c>
      <c r="U1995" s="124">
        <v>53</v>
      </c>
      <c r="V1995" s="284"/>
      <c r="W1995" s="124">
        <v>0</v>
      </c>
      <c r="X1995" s="124">
        <v>0</v>
      </c>
      <c r="Y1995" s="68" t="e">
        <f t="shared" si="381"/>
        <v>#DIV/0!</v>
      </c>
      <c r="Z1995" s="124">
        <v>0</v>
      </c>
      <c r="AA1995" s="284"/>
    </row>
    <row r="1996" spans="9:27">
      <c r="I1996" s="57" t="str">
        <f t="shared" si="385"/>
        <v>PASSTIPMar-15</v>
      </c>
      <c r="J1996" t="s">
        <v>535</v>
      </c>
      <c r="K1996" t="s">
        <v>344</v>
      </c>
      <c r="L1996" s="73">
        <v>42064</v>
      </c>
      <c r="M1996" s="124">
        <v>8</v>
      </c>
      <c r="N1996" s="124">
        <v>9</v>
      </c>
      <c r="O1996" s="68">
        <f t="shared" si="382"/>
        <v>0.88888888888888884</v>
      </c>
      <c r="P1996" s="124">
        <v>31</v>
      </c>
      <c r="Q1996" s="124">
        <v>80</v>
      </c>
      <c r="R1996" s="68">
        <f t="shared" si="383"/>
        <v>0.38750000000000001</v>
      </c>
      <c r="S1996" s="124">
        <v>90</v>
      </c>
      <c r="T1996" s="68">
        <f t="shared" si="384"/>
        <v>0.88888888888888884</v>
      </c>
      <c r="U1996" s="124">
        <v>27</v>
      </c>
      <c r="V1996" s="284"/>
      <c r="W1996" s="124">
        <v>9</v>
      </c>
      <c r="X1996" s="124">
        <v>9</v>
      </c>
      <c r="Y1996" s="68">
        <f t="shared" si="381"/>
        <v>1</v>
      </c>
      <c r="Z1996" s="124">
        <v>4</v>
      </c>
      <c r="AA1996" s="284"/>
    </row>
    <row r="1997" spans="9:27">
      <c r="I1997" s="57" t="str">
        <f t="shared" si="385"/>
        <v>TFCCTIPMar-15</v>
      </c>
      <c r="J1997" t="s">
        <v>536</v>
      </c>
      <c r="K1997" t="s">
        <v>365</v>
      </c>
      <c r="L1997" s="73">
        <v>42064</v>
      </c>
      <c r="M1997" s="124">
        <v>7</v>
      </c>
      <c r="N1997" s="124">
        <v>7</v>
      </c>
      <c r="O1997" s="68">
        <f t="shared" si="382"/>
        <v>1</v>
      </c>
      <c r="P1997" s="124">
        <v>13</v>
      </c>
      <c r="Q1997" s="124">
        <v>70</v>
      </c>
      <c r="R1997" s="68">
        <f t="shared" si="383"/>
        <v>0.18571428571428572</v>
      </c>
      <c r="S1997" s="124">
        <v>70</v>
      </c>
      <c r="T1997" s="68">
        <f t="shared" si="384"/>
        <v>1</v>
      </c>
      <c r="U1997" s="124">
        <v>13</v>
      </c>
      <c r="V1997" s="284"/>
      <c r="W1997" s="124">
        <v>0</v>
      </c>
      <c r="X1997" s="124">
        <v>0</v>
      </c>
      <c r="Y1997" s="68" t="e">
        <f t="shared" si="381"/>
        <v>#DIV/0!</v>
      </c>
      <c r="Z1997" s="124">
        <v>0</v>
      </c>
      <c r="AA1997" s="284"/>
    </row>
    <row r="1998" spans="9:27">
      <c r="I1998" s="57" t="str">
        <f t="shared" si="385"/>
        <v>UniversalTIPMar-15</v>
      </c>
      <c r="J1998" t="s">
        <v>537</v>
      </c>
      <c r="K1998" t="s">
        <v>351</v>
      </c>
      <c r="L1998" s="73">
        <v>42064</v>
      </c>
      <c r="M1998" s="124">
        <v>3</v>
      </c>
      <c r="N1998" s="124">
        <v>3</v>
      </c>
      <c r="O1998" s="68">
        <f t="shared" si="382"/>
        <v>1</v>
      </c>
      <c r="P1998" s="124">
        <v>17</v>
      </c>
      <c r="Q1998" s="124">
        <v>30</v>
      </c>
      <c r="R1998" s="68">
        <f t="shared" si="383"/>
        <v>0.56666666666666665</v>
      </c>
      <c r="S1998" s="124">
        <v>30</v>
      </c>
      <c r="T1998" s="68">
        <f t="shared" si="384"/>
        <v>1</v>
      </c>
      <c r="U1998" s="124">
        <v>17</v>
      </c>
      <c r="V1998" s="284"/>
      <c r="W1998" s="124">
        <v>0</v>
      </c>
      <c r="X1998" s="124">
        <v>0</v>
      </c>
      <c r="Y1998" s="68" t="e">
        <f t="shared" si="381"/>
        <v>#DIV/0!</v>
      </c>
      <c r="Z1998" s="124">
        <v>0</v>
      </c>
      <c r="AA1998" s="284"/>
    </row>
    <row r="1999" spans="9:27">
      <c r="I1999" s="57" t="str">
        <f t="shared" si="385"/>
        <v>Marys CenterAllMar-15</v>
      </c>
      <c r="J1999" t="s">
        <v>538</v>
      </c>
      <c r="K1999" t="s">
        <v>341</v>
      </c>
      <c r="L1999" s="73">
        <v>42064</v>
      </c>
      <c r="M1999" s="124">
        <v>3</v>
      </c>
      <c r="N1999" s="124">
        <v>4</v>
      </c>
      <c r="O1999" s="68">
        <f t="shared" si="382"/>
        <v>0.75</v>
      </c>
      <c r="P1999" s="124">
        <v>12</v>
      </c>
      <c r="Q1999" s="124">
        <v>9</v>
      </c>
      <c r="R1999" s="68">
        <f t="shared" si="383"/>
        <v>1.3333333333333333</v>
      </c>
      <c r="S1999" s="124">
        <v>14</v>
      </c>
      <c r="T1999" s="68">
        <f t="shared" si="384"/>
        <v>0.6428571428571429</v>
      </c>
      <c r="U1999" s="124">
        <v>10</v>
      </c>
      <c r="V1999" s="284"/>
      <c r="W1999" s="124">
        <v>1</v>
      </c>
      <c r="X1999" s="124">
        <v>1</v>
      </c>
      <c r="Y1999" s="68">
        <f t="shared" si="381"/>
        <v>1</v>
      </c>
      <c r="Z1999" s="124">
        <v>2</v>
      </c>
      <c r="AA1999" s="284">
        <v>1.06</v>
      </c>
    </row>
    <row r="2000" spans="9:27">
      <c r="I2000" s="57" t="str">
        <f t="shared" si="385"/>
        <v>PIECEAllMar-15</v>
      </c>
      <c r="J2000" t="s">
        <v>539</v>
      </c>
      <c r="K2000" t="s">
        <v>345</v>
      </c>
      <c r="L2000" s="73">
        <v>42064</v>
      </c>
      <c r="M2000" s="124">
        <v>10</v>
      </c>
      <c r="N2000" s="124">
        <v>10</v>
      </c>
      <c r="O2000" s="68">
        <f t="shared" si="382"/>
        <v>1</v>
      </c>
      <c r="P2000" s="124">
        <v>23</v>
      </c>
      <c r="Q2000" s="124">
        <v>50</v>
      </c>
      <c r="R2000" s="68">
        <f t="shared" si="383"/>
        <v>0.46</v>
      </c>
      <c r="S2000" s="124">
        <v>50</v>
      </c>
      <c r="T2000" s="68">
        <f t="shared" si="384"/>
        <v>1</v>
      </c>
      <c r="U2000" s="124">
        <v>21</v>
      </c>
      <c r="V2000" s="284"/>
      <c r="W2000" s="124">
        <v>0</v>
      </c>
      <c r="X2000" s="124">
        <v>0</v>
      </c>
      <c r="Y2000" s="68" t="e">
        <f t="shared" si="381"/>
        <v>#DIV/0!</v>
      </c>
      <c r="Z2000" s="124">
        <v>2</v>
      </c>
      <c r="AA2000" s="284">
        <v>0.68076923076923079</v>
      </c>
    </row>
    <row r="2001" spans="9:27">
      <c r="I2001" s="57" t="str">
        <f t="shared" si="385"/>
        <v>Community ConnectionsAllMar-15</v>
      </c>
      <c r="J2001" t="s">
        <v>540</v>
      </c>
      <c r="K2001" t="s">
        <v>319</v>
      </c>
      <c r="L2001" s="73">
        <v>42064</v>
      </c>
      <c r="M2001" s="124">
        <v>13</v>
      </c>
      <c r="N2001" s="124">
        <v>13</v>
      </c>
      <c r="O2001" s="68">
        <f t="shared" si="382"/>
        <v>1</v>
      </c>
      <c r="P2001" s="124">
        <v>111</v>
      </c>
      <c r="Q2001" s="124">
        <v>95</v>
      </c>
      <c r="R2001" s="68">
        <f t="shared" si="383"/>
        <v>1.168421052631579</v>
      </c>
      <c r="S2001" s="124">
        <v>95</v>
      </c>
      <c r="T2001" s="68">
        <f t="shared" si="384"/>
        <v>1</v>
      </c>
      <c r="U2001" s="124">
        <v>108</v>
      </c>
      <c r="V2001" s="284"/>
      <c r="W2001" s="124">
        <v>0</v>
      </c>
      <c r="X2001" s="124">
        <v>0</v>
      </c>
      <c r="Y2001" s="68" t="e">
        <f t="shared" si="381"/>
        <v>#DIV/0!</v>
      </c>
      <c r="Z2001" s="124">
        <v>3</v>
      </c>
      <c r="AA2001" s="284">
        <v>0.58333333333333337</v>
      </c>
    </row>
    <row r="2002" spans="9:27">
      <c r="I2002" s="57" t="str">
        <f t="shared" si="385"/>
        <v>Federal CityAllMar-15</v>
      </c>
      <c r="J2002" t="s">
        <v>541</v>
      </c>
      <c r="K2002" t="s">
        <v>359</v>
      </c>
      <c r="L2002" s="73">
        <v>42064</v>
      </c>
      <c r="M2002" s="124">
        <v>2</v>
      </c>
      <c r="N2002" s="124">
        <v>2</v>
      </c>
      <c r="O2002" s="68">
        <f t="shared" si="382"/>
        <v>1</v>
      </c>
      <c r="P2002" s="124">
        <v>0</v>
      </c>
      <c r="Q2002" s="124">
        <v>14</v>
      </c>
      <c r="R2002" s="68">
        <f t="shared" si="383"/>
        <v>0</v>
      </c>
      <c r="S2002" s="124">
        <v>14</v>
      </c>
      <c r="T2002" s="68">
        <f t="shared" si="384"/>
        <v>1</v>
      </c>
      <c r="U2002" s="124">
        <v>0</v>
      </c>
      <c r="V2002" s="284"/>
      <c r="W2002" s="124">
        <v>0</v>
      </c>
      <c r="X2002" s="124">
        <v>0</v>
      </c>
      <c r="Y2002" s="68" t="e">
        <f t="shared" si="381"/>
        <v>#DIV/0!</v>
      </c>
      <c r="Z2002" s="124">
        <v>0</v>
      </c>
      <c r="AA2002" s="284" t="e">
        <v>#DIV/0!</v>
      </c>
    </row>
    <row r="2003" spans="9:27">
      <c r="I2003" s="57" t="str">
        <f t="shared" si="385"/>
        <v>HillcrestAllMar-15</v>
      </c>
      <c r="J2003" t="s">
        <v>542</v>
      </c>
      <c r="K2003" t="s">
        <v>331</v>
      </c>
      <c r="L2003" s="73">
        <v>42064</v>
      </c>
      <c r="M2003" s="124">
        <v>9</v>
      </c>
      <c r="N2003" s="124">
        <v>10</v>
      </c>
      <c r="O2003" s="68">
        <f t="shared" si="382"/>
        <v>0.9</v>
      </c>
      <c r="P2003" s="124">
        <v>65</v>
      </c>
      <c r="Q2003" s="124">
        <v>61</v>
      </c>
      <c r="R2003" s="68">
        <f t="shared" si="383"/>
        <v>1.0655737704918034</v>
      </c>
      <c r="S2003" s="124">
        <v>69</v>
      </c>
      <c r="T2003" s="68">
        <f t="shared" si="384"/>
        <v>0.88405797101449279</v>
      </c>
      <c r="U2003" s="124">
        <v>52</v>
      </c>
      <c r="V2003" s="284"/>
      <c r="W2003" s="124">
        <v>7</v>
      </c>
      <c r="X2003" s="124">
        <v>14</v>
      </c>
      <c r="Y2003" s="68">
        <f t="shared" si="381"/>
        <v>0.5</v>
      </c>
      <c r="Z2003" s="124">
        <v>13</v>
      </c>
      <c r="AA2003" s="284">
        <v>0.96875</v>
      </c>
    </row>
    <row r="2004" spans="9:27">
      <c r="I2004" s="57" t="str">
        <f t="shared" si="385"/>
        <v>LAYCAllMar-15</v>
      </c>
      <c r="J2004" t="s">
        <v>543</v>
      </c>
      <c r="K2004" t="s">
        <v>337</v>
      </c>
      <c r="L2004" s="73">
        <v>42064</v>
      </c>
      <c r="M2004" s="124">
        <v>2</v>
      </c>
      <c r="N2004" s="124">
        <v>3</v>
      </c>
      <c r="O2004" s="68">
        <f t="shared" si="382"/>
        <v>0.66666666666666663</v>
      </c>
      <c r="P2004" s="124">
        <v>11</v>
      </c>
      <c r="Q2004" s="124">
        <v>12</v>
      </c>
      <c r="R2004" s="68">
        <f t="shared" si="383"/>
        <v>0.91666666666666663</v>
      </c>
      <c r="S2004" s="124">
        <v>20</v>
      </c>
      <c r="T2004" s="68">
        <f t="shared" si="384"/>
        <v>0.6</v>
      </c>
      <c r="U2004" s="124">
        <v>9</v>
      </c>
      <c r="V2004" s="284"/>
      <c r="W2004" s="124">
        <v>0</v>
      </c>
      <c r="X2004" s="124">
        <v>1</v>
      </c>
      <c r="Y2004" s="68">
        <f t="shared" ref="Y2004:Y2067" si="386">W2004/X2004</f>
        <v>0</v>
      </c>
      <c r="Z2004" s="124">
        <v>2</v>
      </c>
      <c r="AA2004" s="284" t="e">
        <v>#DIV/0!</v>
      </c>
    </row>
    <row r="2005" spans="9:27">
      <c r="I2005" s="57" t="str">
        <f t="shared" si="385"/>
        <v>RiversideAllMar-15</v>
      </c>
      <c r="J2005" t="s">
        <v>544</v>
      </c>
      <c r="K2005" t="s">
        <v>362</v>
      </c>
      <c r="L2005" s="73">
        <v>42064</v>
      </c>
      <c r="M2005" s="124">
        <v>2</v>
      </c>
      <c r="N2005" s="124">
        <v>3</v>
      </c>
      <c r="O2005" s="68">
        <f t="shared" si="382"/>
        <v>0.66666666666666663</v>
      </c>
      <c r="P2005" s="124">
        <v>0</v>
      </c>
      <c r="Q2005" s="124">
        <v>12</v>
      </c>
      <c r="R2005" s="68">
        <f t="shared" si="383"/>
        <v>0</v>
      </c>
      <c r="S2005" s="124">
        <v>18</v>
      </c>
      <c r="T2005" s="68">
        <f t="shared" si="384"/>
        <v>0.66666666666666663</v>
      </c>
      <c r="U2005" s="124">
        <v>0</v>
      </c>
      <c r="V2005" s="284"/>
      <c r="W2005" s="124">
        <v>0</v>
      </c>
      <c r="X2005" s="124">
        <v>0</v>
      </c>
      <c r="Y2005" s="68" t="e">
        <f t="shared" si="386"/>
        <v>#DIV/0!</v>
      </c>
      <c r="Z2005" s="124">
        <v>0</v>
      </c>
      <c r="AA2005" s="284" t="e">
        <v>#DIV/0!</v>
      </c>
    </row>
    <row r="2006" spans="9:27">
      <c r="I2006" s="57" t="str">
        <f t="shared" si="385"/>
        <v>Adoptions TogetherAllMar-15</v>
      </c>
      <c r="J2006" t="s">
        <v>545</v>
      </c>
      <c r="K2006" t="s">
        <v>318</v>
      </c>
      <c r="L2006" s="73">
        <v>42064</v>
      </c>
      <c r="M2006" s="124">
        <v>5</v>
      </c>
      <c r="N2006" s="124">
        <v>5</v>
      </c>
      <c r="O2006" s="68">
        <f t="shared" si="382"/>
        <v>1</v>
      </c>
      <c r="P2006" s="124">
        <v>3</v>
      </c>
      <c r="Q2006" s="124">
        <v>15</v>
      </c>
      <c r="R2006" s="68">
        <f t="shared" si="383"/>
        <v>0.2</v>
      </c>
      <c r="S2006" s="124">
        <v>15</v>
      </c>
      <c r="T2006" s="68">
        <f t="shared" si="384"/>
        <v>1</v>
      </c>
      <c r="U2006" s="124">
        <v>3</v>
      </c>
      <c r="V2006" s="284"/>
      <c r="W2006" s="124">
        <v>0</v>
      </c>
      <c r="X2006" s="124">
        <v>0</v>
      </c>
      <c r="Y2006" s="68" t="e">
        <f t="shared" si="386"/>
        <v>#DIV/0!</v>
      </c>
      <c r="Z2006" s="124">
        <v>0</v>
      </c>
      <c r="AA2006" s="284">
        <v>1</v>
      </c>
    </row>
    <row r="2007" spans="9:27">
      <c r="I2007" s="57" t="str">
        <f t="shared" si="385"/>
        <v>First Home CareAllMar-15</v>
      </c>
      <c r="J2007" t="s">
        <v>546</v>
      </c>
      <c r="K2007" t="s">
        <v>323</v>
      </c>
      <c r="L2007" s="73">
        <v>42064</v>
      </c>
      <c r="M2007" s="124">
        <v>11</v>
      </c>
      <c r="N2007" s="124">
        <v>12</v>
      </c>
      <c r="O2007" s="68">
        <f t="shared" si="382"/>
        <v>0.91666666666666663</v>
      </c>
      <c r="P2007" s="124">
        <v>37</v>
      </c>
      <c r="Q2007" s="124">
        <v>72</v>
      </c>
      <c r="R2007" s="68">
        <f t="shared" si="383"/>
        <v>0.51388888888888884</v>
      </c>
      <c r="S2007" s="124">
        <v>77</v>
      </c>
      <c r="T2007" s="68">
        <f t="shared" si="384"/>
        <v>0.93506493506493504</v>
      </c>
      <c r="U2007" s="124">
        <v>26</v>
      </c>
      <c r="V2007" s="284"/>
      <c r="W2007" s="124">
        <v>7</v>
      </c>
      <c r="X2007" s="124">
        <v>11</v>
      </c>
      <c r="Y2007" s="68">
        <f t="shared" si="386"/>
        <v>0.63636363636363635</v>
      </c>
      <c r="Z2007" s="124">
        <v>11</v>
      </c>
      <c r="AA2007" s="284">
        <v>1.0375000000000001</v>
      </c>
    </row>
    <row r="2008" spans="9:27">
      <c r="I2008" s="57" t="str">
        <f t="shared" si="385"/>
        <v>PASSAllMar-15</v>
      </c>
      <c r="J2008" t="s">
        <v>547</v>
      </c>
      <c r="K2008" t="s">
        <v>342</v>
      </c>
      <c r="L2008" s="73">
        <v>42064</v>
      </c>
      <c r="M2008" s="124">
        <v>15</v>
      </c>
      <c r="N2008" s="124">
        <v>16</v>
      </c>
      <c r="O2008" s="68">
        <f t="shared" si="382"/>
        <v>0.9375</v>
      </c>
      <c r="P2008" s="124">
        <v>69</v>
      </c>
      <c r="Q2008" s="124">
        <v>128</v>
      </c>
      <c r="R2008" s="68">
        <f t="shared" si="383"/>
        <v>0.5390625</v>
      </c>
      <c r="S2008" s="124">
        <v>138</v>
      </c>
      <c r="T2008" s="68">
        <f t="shared" si="384"/>
        <v>0.92753623188405798</v>
      </c>
      <c r="U2008" s="124">
        <v>54</v>
      </c>
      <c r="V2008" s="284"/>
      <c r="W2008" s="124">
        <v>19</v>
      </c>
      <c r="X2008" s="124">
        <v>20</v>
      </c>
      <c r="Y2008" s="68">
        <f t="shared" si="386"/>
        <v>0.95</v>
      </c>
      <c r="Z2008" s="124">
        <v>15</v>
      </c>
      <c r="AA2008" s="284">
        <v>0.92500000000000004</v>
      </c>
    </row>
    <row r="2009" spans="9:27">
      <c r="I2009" s="57" t="str">
        <f t="shared" si="385"/>
        <v>Youth VillagesAllMar-15</v>
      </c>
      <c r="J2009" t="s">
        <v>548</v>
      </c>
      <c r="K2009" t="s">
        <v>352</v>
      </c>
      <c r="L2009" s="73">
        <v>42064</v>
      </c>
      <c r="M2009" s="124">
        <v>15</v>
      </c>
      <c r="N2009" s="124">
        <v>16</v>
      </c>
      <c r="O2009" s="68">
        <f t="shared" ref="O2009:O2072" si="387">M2009/N2009</f>
        <v>0.9375</v>
      </c>
      <c r="P2009" s="124">
        <v>34</v>
      </c>
      <c r="Q2009" s="124">
        <v>44</v>
      </c>
      <c r="R2009" s="68">
        <f t="shared" ref="R2009:R2072" si="388">P2009/Q2009</f>
        <v>0.77272727272727271</v>
      </c>
      <c r="S2009" s="124">
        <v>48</v>
      </c>
      <c r="T2009" s="68">
        <f t="shared" ref="T2009:T2072" si="389">Q2009/S2009</f>
        <v>0.91666666666666663</v>
      </c>
      <c r="U2009" s="124">
        <v>22</v>
      </c>
      <c r="V2009" s="284"/>
      <c r="W2009" s="124">
        <v>9</v>
      </c>
      <c r="X2009" s="124">
        <v>21</v>
      </c>
      <c r="Y2009" s="68">
        <f t="shared" si="386"/>
        <v>0.42857142857142855</v>
      </c>
      <c r="Z2009" s="124">
        <v>12</v>
      </c>
      <c r="AA2009" s="284">
        <v>0.69421739130434779</v>
      </c>
    </row>
    <row r="2010" spans="9:27">
      <c r="I2010" s="57" t="str">
        <f t="shared" si="385"/>
        <v>MD Family ResourcesAllMar-15</v>
      </c>
      <c r="J2010" t="s">
        <v>549</v>
      </c>
      <c r="K2010" t="s">
        <v>510</v>
      </c>
      <c r="L2010" s="73">
        <v>42064</v>
      </c>
      <c r="M2010" s="124">
        <v>11</v>
      </c>
      <c r="N2010" s="124">
        <v>11</v>
      </c>
      <c r="O2010" s="68">
        <f t="shared" si="387"/>
        <v>1</v>
      </c>
      <c r="P2010" s="124">
        <v>19</v>
      </c>
      <c r="Q2010" s="124">
        <v>26</v>
      </c>
      <c r="R2010" s="68">
        <f t="shared" si="388"/>
        <v>0.73076923076923073</v>
      </c>
      <c r="S2010" s="124">
        <v>26</v>
      </c>
      <c r="T2010" s="68">
        <f t="shared" si="389"/>
        <v>1</v>
      </c>
      <c r="U2010" s="124">
        <v>17</v>
      </c>
      <c r="V2010" s="284"/>
      <c r="W2010" s="124">
        <v>0</v>
      </c>
      <c r="X2010" s="124">
        <v>4</v>
      </c>
      <c r="Y2010" s="68">
        <f t="shared" si="386"/>
        <v>0</v>
      </c>
      <c r="Z2010" s="124">
        <v>2</v>
      </c>
      <c r="AA2010" s="284">
        <v>0.78260869565217395</v>
      </c>
    </row>
    <row r="2011" spans="9:27">
      <c r="I2011" s="57" t="str">
        <f t="shared" si="385"/>
        <v>UniversalAllMar-15</v>
      </c>
      <c r="J2011" t="s">
        <v>550</v>
      </c>
      <c r="K2011" t="s">
        <v>348</v>
      </c>
      <c r="L2011" s="73">
        <v>42064</v>
      </c>
      <c r="M2011" s="124">
        <v>7</v>
      </c>
      <c r="N2011" s="124">
        <v>7</v>
      </c>
      <c r="O2011" s="68">
        <f t="shared" si="387"/>
        <v>1</v>
      </c>
      <c r="P2011" s="124">
        <v>19</v>
      </c>
      <c r="Q2011" s="124">
        <v>50</v>
      </c>
      <c r="R2011" s="68">
        <f t="shared" si="388"/>
        <v>0.38</v>
      </c>
      <c r="S2011" s="124">
        <v>50</v>
      </c>
      <c r="T2011" s="68">
        <f t="shared" si="389"/>
        <v>1</v>
      </c>
      <c r="U2011" s="124">
        <v>19</v>
      </c>
      <c r="V2011" s="284"/>
      <c r="W2011" s="124">
        <v>0</v>
      </c>
      <c r="X2011" s="124">
        <v>0</v>
      </c>
      <c r="Y2011" s="68" t="e">
        <f t="shared" si="386"/>
        <v>#DIV/0!</v>
      </c>
      <c r="Z2011" s="124">
        <v>0</v>
      </c>
      <c r="AA2011" s="284" t="e">
        <v>#DIV/0!</v>
      </c>
    </row>
    <row r="2012" spans="9:27">
      <c r="I2012" s="57" t="str">
        <f t="shared" si="385"/>
        <v>FPSAllMar-15</v>
      </c>
      <c r="J2012" t="s">
        <v>551</v>
      </c>
      <c r="K2012" t="s">
        <v>355</v>
      </c>
      <c r="L2012" s="73">
        <v>42064</v>
      </c>
      <c r="M2012" s="124">
        <v>3</v>
      </c>
      <c r="N2012" s="124">
        <v>3</v>
      </c>
      <c r="O2012" s="68">
        <f t="shared" si="387"/>
        <v>1</v>
      </c>
      <c r="P2012" s="124">
        <v>34</v>
      </c>
      <c r="Q2012" s="124">
        <v>30</v>
      </c>
      <c r="R2012" s="68">
        <f t="shared" si="388"/>
        <v>1.1333333333333333</v>
      </c>
      <c r="S2012" s="124">
        <v>30</v>
      </c>
      <c r="T2012" s="68">
        <f t="shared" si="389"/>
        <v>1</v>
      </c>
      <c r="U2012" s="124">
        <v>31</v>
      </c>
      <c r="V2012" s="284"/>
      <c r="W2012" s="124">
        <v>0</v>
      </c>
      <c r="X2012" s="124">
        <v>0</v>
      </c>
      <c r="Y2012" s="68" t="e">
        <f t="shared" si="386"/>
        <v>#DIV/0!</v>
      </c>
      <c r="Z2012" s="124">
        <v>3</v>
      </c>
      <c r="AA2012" s="284" t="e">
        <v>#DIV/0!</v>
      </c>
    </row>
    <row r="2013" spans="9:27">
      <c r="I2013" s="57" t="str">
        <f t="shared" si="385"/>
        <v>LESAllMar-15</v>
      </c>
      <c r="J2013" t="s">
        <v>552</v>
      </c>
      <c r="K2013" t="s">
        <v>357</v>
      </c>
      <c r="L2013" s="73">
        <v>42064</v>
      </c>
      <c r="M2013" s="124">
        <v>5</v>
      </c>
      <c r="N2013" s="124">
        <v>5</v>
      </c>
      <c r="O2013" s="68">
        <f t="shared" si="387"/>
        <v>1</v>
      </c>
      <c r="P2013" s="124">
        <v>0</v>
      </c>
      <c r="Q2013" s="124">
        <v>50</v>
      </c>
      <c r="R2013" s="68">
        <f t="shared" si="388"/>
        <v>0</v>
      </c>
      <c r="S2013" s="124">
        <v>50</v>
      </c>
      <c r="T2013" s="68">
        <f t="shared" si="389"/>
        <v>1</v>
      </c>
      <c r="U2013" s="124">
        <v>0</v>
      </c>
      <c r="V2013" s="284"/>
      <c r="W2013" s="124">
        <v>0</v>
      </c>
      <c r="X2013" s="124">
        <v>0</v>
      </c>
      <c r="Y2013" s="68" t="e">
        <f t="shared" si="386"/>
        <v>#DIV/0!</v>
      </c>
      <c r="Z2013" s="124">
        <v>0</v>
      </c>
      <c r="AA2013" s="284" t="e">
        <v>#DIV/0!</v>
      </c>
    </row>
    <row r="2014" spans="9:27">
      <c r="I2014" s="57" t="str">
        <f t="shared" si="385"/>
        <v>MBI HSAllMar-15</v>
      </c>
      <c r="J2014" t="s">
        <v>553</v>
      </c>
      <c r="K2014" t="s">
        <v>364</v>
      </c>
      <c r="L2014" s="73">
        <v>42064</v>
      </c>
      <c r="M2014" s="124">
        <v>7</v>
      </c>
      <c r="N2014" s="124">
        <v>8</v>
      </c>
      <c r="O2014" s="68">
        <f t="shared" si="387"/>
        <v>0.875</v>
      </c>
      <c r="P2014" s="124">
        <v>53</v>
      </c>
      <c r="Q2014" s="124">
        <v>70</v>
      </c>
      <c r="R2014" s="68">
        <f t="shared" si="388"/>
        <v>0.75714285714285712</v>
      </c>
      <c r="S2014" s="124">
        <v>75</v>
      </c>
      <c r="T2014" s="68">
        <f t="shared" si="389"/>
        <v>0.93333333333333335</v>
      </c>
      <c r="U2014" s="124">
        <v>53</v>
      </c>
      <c r="V2014" s="284"/>
      <c r="W2014" s="124">
        <v>0</v>
      </c>
      <c r="X2014" s="124">
        <v>0</v>
      </c>
      <c r="Y2014" s="68" t="e">
        <f t="shared" si="386"/>
        <v>#DIV/0!</v>
      </c>
      <c r="Z2014" s="124">
        <v>0</v>
      </c>
      <c r="AA2014" s="284" t="e">
        <v>#DIV/0!</v>
      </c>
    </row>
    <row r="2015" spans="9:27">
      <c r="I2015" s="57" t="str">
        <f t="shared" si="385"/>
        <v>TFCCAllMar-15</v>
      </c>
      <c r="J2015" t="s">
        <v>554</v>
      </c>
      <c r="K2015" t="s">
        <v>366</v>
      </c>
      <c r="L2015" s="73">
        <v>42064</v>
      </c>
      <c r="M2015" s="124">
        <v>7</v>
      </c>
      <c r="N2015" s="124">
        <v>7</v>
      </c>
      <c r="O2015" s="68">
        <f t="shared" si="387"/>
        <v>1</v>
      </c>
      <c r="P2015" s="124">
        <v>13</v>
      </c>
      <c r="Q2015" s="124">
        <v>70</v>
      </c>
      <c r="R2015" s="68">
        <f t="shared" si="388"/>
        <v>0.18571428571428572</v>
      </c>
      <c r="S2015" s="124">
        <v>70</v>
      </c>
      <c r="T2015" s="68">
        <f t="shared" si="389"/>
        <v>1</v>
      </c>
      <c r="U2015" s="124">
        <v>13</v>
      </c>
      <c r="V2015" s="284"/>
      <c r="W2015" s="124">
        <v>0</v>
      </c>
      <c r="X2015" s="124">
        <v>0</v>
      </c>
      <c r="Y2015" s="68" t="e">
        <f t="shared" si="386"/>
        <v>#DIV/0!</v>
      </c>
      <c r="Z2015" s="124">
        <v>0</v>
      </c>
      <c r="AA2015" s="284" t="e">
        <v>#DIV/0!</v>
      </c>
    </row>
    <row r="2016" spans="9:27">
      <c r="I2016" s="57" t="str">
        <f t="shared" si="385"/>
        <v>All A-CRA ProvidersA-CRAMar-15</v>
      </c>
      <c r="J2016" t="s">
        <v>555</v>
      </c>
      <c r="K2016" t="s">
        <v>379</v>
      </c>
      <c r="L2016" s="73">
        <v>42064</v>
      </c>
      <c r="M2016" s="124">
        <v>8</v>
      </c>
      <c r="N2016" s="124">
        <v>11</v>
      </c>
      <c r="O2016" s="68">
        <f t="shared" si="387"/>
        <v>0.72727272727272729</v>
      </c>
      <c r="P2016" s="124">
        <v>36</v>
      </c>
      <c r="Q2016" s="124">
        <v>54</v>
      </c>
      <c r="R2016" s="68">
        <f t="shared" si="388"/>
        <v>0.66666666666666663</v>
      </c>
      <c r="S2016" s="124">
        <v>76</v>
      </c>
      <c r="T2016" s="68">
        <f t="shared" si="389"/>
        <v>0.71052631578947367</v>
      </c>
      <c r="U2016" s="124">
        <v>27</v>
      </c>
      <c r="V2016" s="284"/>
      <c r="W2016" s="124">
        <v>3</v>
      </c>
      <c r="X2016" s="124">
        <v>9</v>
      </c>
      <c r="Y2016" s="68">
        <f t="shared" si="386"/>
        <v>0.33333333333333331</v>
      </c>
      <c r="Z2016" s="124">
        <v>9</v>
      </c>
      <c r="AA2016" s="284"/>
    </row>
    <row r="2017" spans="9:27">
      <c r="I2017" s="57" t="str">
        <f t="shared" si="385"/>
        <v>All CPP-FV ProvidersCPP-FVMar-15</v>
      </c>
      <c r="J2017" t="s">
        <v>556</v>
      </c>
      <c r="K2017" t="s">
        <v>373</v>
      </c>
      <c r="L2017" s="73">
        <v>42064</v>
      </c>
      <c r="M2017" s="124">
        <v>10</v>
      </c>
      <c r="N2017" s="124">
        <v>10</v>
      </c>
      <c r="O2017" s="68">
        <f t="shared" si="387"/>
        <v>1</v>
      </c>
      <c r="P2017" s="124">
        <v>15</v>
      </c>
      <c r="Q2017" s="124">
        <v>40</v>
      </c>
      <c r="R2017" s="68">
        <f t="shared" si="388"/>
        <v>0.375</v>
      </c>
      <c r="S2017" s="124">
        <v>40</v>
      </c>
      <c r="T2017" s="68">
        <f t="shared" si="389"/>
        <v>1</v>
      </c>
      <c r="U2017" s="124">
        <v>15</v>
      </c>
      <c r="V2017" s="284"/>
      <c r="W2017" s="124">
        <v>0</v>
      </c>
      <c r="X2017" s="124">
        <v>0</v>
      </c>
      <c r="Y2017" s="68" t="e">
        <f t="shared" si="386"/>
        <v>#DIV/0!</v>
      </c>
      <c r="Z2017" s="124">
        <v>0</v>
      </c>
      <c r="AA2017" s="284">
        <v>0.73076923076923084</v>
      </c>
    </row>
    <row r="2018" spans="9:27">
      <c r="I2018" s="57" t="str">
        <f t="shared" si="385"/>
        <v>All FFT ProvidersFFTMar-15</v>
      </c>
      <c r="J2018" t="s">
        <v>557</v>
      </c>
      <c r="K2018" t="s">
        <v>372</v>
      </c>
      <c r="L2018" s="73">
        <v>42064</v>
      </c>
      <c r="M2018" s="124">
        <v>17</v>
      </c>
      <c r="N2018" s="124">
        <v>17</v>
      </c>
      <c r="O2018" s="68">
        <f t="shared" si="387"/>
        <v>1</v>
      </c>
      <c r="P2018" s="124">
        <v>101</v>
      </c>
      <c r="Q2018" s="124">
        <v>128</v>
      </c>
      <c r="R2018" s="68">
        <f t="shared" si="388"/>
        <v>0.7890625</v>
      </c>
      <c r="S2018" s="124">
        <v>128</v>
      </c>
      <c r="T2018" s="68">
        <f t="shared" si="389"/>
        <v>1</v>
      </c>
      <c r="U2018" s="124">
        <v>77</v>
      </c>
      <c r="V2018" s="284">
        <v>1.0625</v>
      </c>
      <c r="W2018" s="124">
        <v>21</v>
      </c>
      <c r="X2018" s="124">
        <v>28</v>
      </c>
      <c r="Y2018" s="68">
        <f t="shared" si="386"/>
        <v>0.75</v>
      </c>
      <c r="Z2018" s="124">
        <v>24</v>
      </c>
      <c r="AA2018" s="284">
        <v>1.0625</v>
      </c>
    </row>
    <row r="2019" spans="9:27">
      <c r="I2019" s="57" t="str">
        <f t="shared" si="385"/>
        <v>All MST ProvidersMSTMar-15</v>
      </c>
      <c r="J2019" t="s">
        <v>558</v>
      </c>
      <c r="K2019" t="s">
        <v>374</v>
      </c>
      <c r="L2019" s="73">
        <v>42064</v>
      </c>
      <c r="M2019" s="124">
        <v>11</v>
      </c>
      <c r="N2019" s="124">
        <v>12</v>
      </c>
      <c r="O2019" s="68">
        <f t="shared" si="387"/>
        <v>0.91666666666666663</v>
      </c>
      <c r="P2019" s="124">
        <v>29</v>
      </c>
      <c r="Q2019" s="124">
        <v>36</v>
      </c>
      <c r="R2019" s="68">
        <f t="shared" si="388"/>
        <v>0.80555555555555558</v>
      </c>
      <c r="S2019" s="124">
        <v>40</v>
      </c>
      <c r="T2019" s="68">
        <f t="shared" si="389"/>
        <v>0.9</v>
      </c>
      <c r="U2019" s="124">
        <v>19</v>
      </c>
      <c r="V2019" s="284">
        <v>0.69943478260869563</v>
      </c>
      <c r="W2019" s="124">
        <v>9</v>
      </c>
      <c r="X2019" s="124">
        <v>20</v>
      </c>
      <c r="Y2019" s="68">
        <f t="shared" si="386"/>
        <v>0.45</v>
      </c>
      <c r="Z2019" s="124">
        <v>10</v>
      </c>
      <c r="AA2019" s="284">
        <v>0.69943478260869563</v>
      </c>
    </row>
    <row r="2020" spans="9:27">
      <c r="I2020" s="57" t="str">
        <f t="shared" si="385"/>
        <v>All MST-PSB ProvidersMST-PSBMar-15</v>
      </c>
      <c r="J2020" t="s">
        <v>559</v>
      </c>
      <c r="K2020" t="s">
        <v>375</v>
      </c>
      <c r="L2020" s="73">
        <v>42064</v>
      </c>
      <c r="M2020" s="124">
        <v>4</v>
      </c>
      <c r="N2020" s="124">
        <v>4</v>
      </c>
      <c r="O2020" s="68">
        <f t="shared" si="387"/>
        <v>1</v>
      </c>
      <c r="P2020" s="124">
        <v>5</v>
      </c>
      <c r="Q2020" s="124">
        <v>8</v>
      </c>
      <c r="R2020" s="68">
        <f t="shared" si="388"/>
        <v>0.625</v>
      </c>
      <c r="S2020" s="124">
        <v>8</v>
      </c>
      <c r="T2020" s="68">
        <f t="shared" si="389"/>
        <v>1</v>
      </c>
      <c r="U2020" s="124">
        <v>3</v>
      </c>
      <c r="V2020" s="284">
        <v>0.68899999999999995</v>
      </c>
      <c r="W2020" s="124">
        <v>0</v>
      </c>
      <c r="X2020" s="124">
        <v>1</v>
      </c>
      <c r="Y2020" s="68">
        <f t="shared" si="386"/>
        <v>0</v>
      </c>
      <c r="Z2020" s="124">
        <v>2</v>
      </c>
      <c r="AA2020" s="284">
        <v>0.68899999999999995</v>
      </c>
    </row>
    <row r="2021" spans="9:27">
      <c r="I2021" s="57" t="str">
        <f t="shared" si="385"/>
        <v>All PCIT ProvidersPCITMar-15</v>
      </c>
      <c r="J2021" t="s">
        <v>560</v>
      </c>
      <c r="K2021" t="s">
        <v>376</v>
      </c>
      <c r="L2021" s="73">
        <v>42064</v>
      </c>
      <c r="M2021" s="124">
        <v>8</v>
      </c>
      <c r="N2021" s="124">
        <v>9</v>
      </c>
      <c r="O2021" s="68">
        <f t="shared" si="387"/>
        <v>0.88888888888888884</v>
      </c>
      <c r="P2021" s="124">
        <v>23</v>
      </c>
      <c r="Q2021" s="124">
        <v>34</v>
      </c>
      <c r="R2021" s="68">
        <f t="shared" si="388"/>
        <v>0.67647058823529416</v>
      </c>
      <c r="S2021" s="124">
        <v>39</v>
      </c>
      <c r="T2021" s="68">
        <f t="shared" si="389"/>
        <v>0.87179487179487181</v>
      </c>
      <c r="U2021" s="124">
        <v>19</v>
      </c>
      <c r="V2021" s="284"/>
      <c r="W2021" s="124">
        <v>1</v>
      </c>
      <c r="X2021" s="124">
        <v>1</v>
      </c>
      <c r="Y2021" s="68">
        <f t="shared" si="386"/>
        <v>1</v>
      </c>
      <c r="Z2021" s="124">
        <v>4</v>
      </c>
      <c r="AA2021" s="284">
        <v>0.98</v>
      </c>
    </row>
    <row r="2022" spans="9:27">
      <c r="I2022" s="57" t="str">
        <f t="shared" si="385"/>
        <v>All TF-CBT ProvidersTF-CBTMar-15</v>
      </c>
      <c r="J2022" t="s">
        <v>561</v>
      </c>
      <c r="K2022" t="s">
        <v>377</v>
      </c>
      <c r="L2022" s="73">
        <v>42064</v>
      </c>
      <c r="M2022" s="124">
        <v>28</v>
      </c>
      <c r="N2022" s="124">
        <v>29</v>
      </c>
      <c r="O2022" s="68">
        <f t="shared" si="387"/>
        <v>0.96551724137931039</v>
      </c>
      <c r="P2022" s="124">
        <v>50</v>
      </c>
      <c r="Q2022" s="124">
        <v>108</v>
      </c>
      <c r="R2022" s="68">
        <f t="shared" si="388"/>
        <v>0.46296296296296297</v>
      </c>
      <c r="S2022" s="124">
        <v>113</v>
      </c>
      <c r="T2022" s="68">
        <f t="shared" si="389"/>
        <v>0.95575221238938057</v>
      </c>
      <c r="U2022" s="124">
        <v>41</v>
      </c>
      <c r="V2022" s="284"/>
      <c r="W2022" s="124">
        <v>0</v>
      </c>
      <c r="X2022" s="124">
        <v>4</v>
      </c>
      <c r="Y2022" s="68">
        <f t="shared" si="386"/>
        <v>0</v>
      </c>
      <c r="Z2022" s="124">
        <v>9</v>
      </c>
      <c r="AA2022" s="284">
        <v>0.77898550724637683</v>
      </c>
    </row>
    <row r="2023" spans="9:27">
      <c r="I2023" s="57" t="str">
        <f t="shared" si="385"/>
        <v>All TIP ProvidersTIPMar-15</v>
      </c>
      <c r="J2023" t="s">
        <v>562</v>
      </c>
      <c r="K2023" t="s">
        <v>378</v>
      </c>
      <c r="L2023" s="73">
        <v>42064</v>
      </c>
      <c r="M2023" s="124">
        <v>41</v>
      </c>
      <c r="N2023" s="124">
        <v>43</v>
      </c>
      <c r="O2023" s="68">
        <f t="shared" si="387"/>
        <v>0.95348837209302328</v>
      </c>
      <c r="P2023" s="124">
        <v>244</v>
      </c>
      <c r="Q2023" s="124">
        <v>400</v>
      </c>
      <c r="R2023" s="68">
        <f t="shared" si="388"/>
        <v>0.61</v>
      </c>
      <c r="S2023" s="124">
        <v>415</v>
      </c>
      <c r="T2023" s="68">
        <f t="shared" si="389"/>
        <v>0.96385542168674698</v>
      </c>
      <c r="U2023" s="124">
        <v>237</v>
      </c>
      <c r="V2023" s="284"/>
      <c r="W2023" s="124">
        <v>9</v>
      </c>
      <c r="X2023" s="124">
        <v>9</v>
      </c>
      <c r="Y2023" s="68">
        <f t="shared" si="386"/>
        <v>1</v>
      </c>
      <c r="Z2023" s="124">
        <v>7</v>
      </c>
      <c r="AA2023" s="284"/>
    </row>
    <row r="2024" spans="9:27">
      <c r="I2024" s="57" t="str">
        <f t="shared" si="385"/>
        <v>All TST ProvidersTSTMar-15</v>
      </c>
      <c r="J2024" t="s">
        <v>563</v>
      </c>
      <c r="K2024" t="s">
        <v>512</v>
      </c>
      <c r="L2024" s="73">
        <v>42064</v>
      </c>
      <c r="M2024" s="124">
        <v>0</v>
      </c>
      <c r="N2024" s="124">
        <v>0</v>
      </c>
      <c r="O2024" s="68" t="e">
        <f t="shared" si="387"/>
        <v>#DIV/0!</v>
      </c>
      <c r="P2024" s="124">
        <v>0</v>
      </c>
      <c r="Q2024" s="124">
        <v>0</v>
      </c>
      <c r="R2024" s="68" t="e">
        <f t="shared" si="388"/>
        <v>#DIV/0!</v>
      </c>
      <c r="S2024" s="124">
        <v>0</v>
      </c>
      <c r="T2024" s="68" t="e">
        <f t="shared" si="389"/>
        <v>#DIV/0!</v>
      </c>
      <c r="U2024" s="124">
        <v>0</v>
      </c>
      <c r="V2024" s="284"/>
      <c r="W2024" s="124">
        <v>0</v>
      </c>
      <c r="X2024" s="124">
        <v>0</v>
      </c>
      <c r="Y2024" s="68" t="e">
        <f t="shared" si="386"/>
        <v>#DIV/0!</v>
      </c>
      <c r="Z2024" s="124">
        <v>0</v>
      </c>
      <c r="AA2024" s="284"/>
    </row>
    <row r="2025" spans="9:27">
      <c r="I2025" s="57" t="str">
        <f t="shared" si="385"/>
        <v>AllAllMar-15</v>
      </c>
      <c r="J2025" t="s">
        <v>564</v>
      </c>
      <c r="K2025" t="s">
        <v>367</v>
      </c>
      <c r="L2025" s="73">
        <v>42064</v>
      </c>
      <c r="M2025" s="124">
        <v>127</v>
      </c>
      <c r="N2025" s="124">
        <v>135</v>
      </c>
      <c r="O2025" s="68">
        <f t="shared" si="387"/>
        <v>0.94074074074074077</v>
      </c>
      <c r="P2025" s="124">
        <v>503</v>
      </c>
      <c r="Q2025" s="124">
        <v>808</v>
      </c>
      <c r="R2025" s="68">
        <f t="shared" si="388"/>
        <v>0.62252475247524752</v>
      </c>
      <c r="S2025" s="124">
        <v>859</v>
      </c>
      <c r="T2025" s="68">
        <f t="shared" si="389"/>
        <v>0.94062863795110596</v>
      </c>
      <c r="U2025" s="124">
        <v>438</v>
      </c>
      <c r="V2025" s="284"/>
      <c r="W2025" s="124">
        <v>43</v>
      </c>
      <c r="X2025" s="124">
        <v>72</v>
      </c>
      <c r="Y2025" s="68">
        <f t="shared" si="386"/>
        <v>0.59722222222222221</v>
      </c>
      <c r="Z2025" s="124">
        <v>65</v>
      </c>
      <c r="AA2025" s="284">
        <v>0.82344825343738393</v>
      </c>
    </row>
    <row r="2026" spans="9:27">
      <c r="I2026" s="57" t="str">
        <f>K2026&amp;"Apr-15"</f>
        <v>Federal CityA-CRAApr-15</v>
      </c>
      <c r="J2026" s="57" t="str">
        <f t="shared" ref="J2026:J2076" si="390">K2026&amp;L2026</f>
        <v>Federal CityA-CRA42095</v>
      </c>
      <c r="K2026" t="s">
        <v>360</v>
      </c>
      <c r="L2026" s="73">
        <v>42095</v>
      </c>
      <c r="M2026" s="124">
        <v>1</v>
      </c>
      <c r="N2026" s="124">
        <v>3</v>
      </c>
      <c r="O2026" s="68">
        <f t="shared" si="387"/>
        <v>0.33333333333333331</v>
      </c>
      <c r="P2026" s="124">
        <v>0</v>
      </c>
      <c r="Q2026" s="124">
        <v>0</v>
      </c>
      <c r="R2026" s="68" t="e">
        <f t="shared" si="388"/>
        <v>#DIV/0!</v>
      </c>
      <c r="S2026" s="124">
        <v>14</v>
      </c>
      <c r="T2026" s="68">
        <f t="shared" si="389"/>
        <v>0</v>
      </c>
      <c r="U2026" s="124">
        <v>0</v>
      </c>
      <c r="V2026" s="284"/>
      <c r="W2026" s="124">
        <v>0</v>
      </c>
      <c r="X2026" s="124">
        <v>0</v>
      </c>
      <c r="Y2026" s="68" t="e">
        <f t="shared" si="386"/>
        <v>#DIV/0!</v>
      </c>
      <c r="Z2026" s="124">
        <v>0</v>
      </c>
      <c r="AA2026" s="284"/>
    </row>
    <row r="2027" spans="9:27">
      <c r="I2027" s="57" t="str">
        <f t="shared" ref="I2027:I2076" si="391">K2027&amp;"Apr-15"</f>
        <v>HillcrestA-CRAApr-15</v>
      </c>
      <c r="J2027" s="57" t="str">
        <f t="shared" si="390"/>
        <v>HillcrestA-CRA42095</v>
      </c>
      <c r="K2027" t="s">
        <v>336</v>
      </c>
      <c r="L2027" s="73">
        <v>42095</v>
      </c>
      <c r="M2027" s="124">
        <v>2</v>
      </c>
      <c r="N2027" s="124">
        <v>3</v>
      </c>
      <c r="O2027" s="68">
        <f t="shared" si="387"/>
        <v>0.66666666666666663</v>
      </c>
      <c r="P2027" s="124">
        <v>24</v>
      </c>
      <c r="Q2027" s="124">
        <v>24</v>
      </c>
      <c r="R2027" s="68">
        <f t="shared" si="388"/>
        <v>1</v>
      </c>
      <c r="S2027" s="124">
        <v>24</v>
      </c>
      <c r="T2027" s="68">
        <f t="shared" si="389"/>
        <v>1</v>
      </c>
      <c r="U2027" s="124">
        <v>15</v>
      </c>
      <c r="V2027" s="284"/>
      <c r="W2027" s="124">
        <v>2</v>
      </c>
      <c r="X2027" s="124">
        <v>8</v>
      </c>
      <c r="Y2027" s="68">
        <f t="shared" si="386"/>
        <v>0.25</v>
      </c>
      <c r="Z2027" s="124">
        <v>9</v>
      </c>
      <c r="AA2027" s="284"/>
    </row>
    <row r="2028" spans="9:27">
      <c r="I2028" s="57" t="str">
        <f t="shared" si="391"/>
        <v>LAYCA-CRAApr-15</v>
      </c>
      <c r="J2028" s="57" t="str">
        <f t="shared" si="390"/>
        <v>LAYCA-CRA42095</v>
      </c>
      <c r="K2028" t="s">
        <v>339</v>
      </c>
      <c r="L2028" s="73">
        <v>42095</v>
      </c>
      <c r="M2028" s="124">
        <v>2</v>
      </c>
      <c r="N2028" s="124">
        <v>3</v>
      </c>
      <c r="O2028" s="68">
        <f t="shared" si="387"/>
        <v>0.66666666666666663</v>
      </c>
      <c r="P2028" s="124">
        <v>13</v>
      </c>
      <c r="Q2028" s="124">
        <v>11</v>
      </c>
      <c r="R2028" s="68">
        <f t="shared" si="388"/>
        <v>1.1818181818181819</v>
      </c>
      <c r="S2028" s="124">
        <v>20</v>
      </c>
      <c r="T2028" s="68">
        <f t="shared" si="389"/>
        <v>0.55000000000000004</v>
      </c>
      <c r="U2028" s="124">
        <v>11</v>
      </c>
      <c r="V2028" s="284"/>
      <c r="W2028" s="124">
        <v>0</v>
      </c>
      <c r="X2028" s="124">
        <v>0</v>
      </c>
      <c r="Y2028" s="68" t="e">
        <f t="shared" si="386"/>
        <v>#DIV/0!</v>
      </c>
      <c r="Z2028" s="124">
        <v>2</v>
      </c>
      <c r="AA2028" s="284"/>
    </row>
    <row r="2029" spans="9:27">
      <c r="I2029" s="57" t="str">
        <f t="shared" si="391"/>
        <v>RiversideA-CRAApr-15</v>
      </c>
      <c r="J2029" s="57" t="str">
        <f t="shared" si="390"/>
        <v>RiversideA-CRA42095</v>
      </c>
      <c r="K2029" t="s">
        <v>361</v>
      </c>
      <c r="L2029" s="73">
        <v>42095</v>
      </c>
      <c r="M2029" s="124">
        <v>1</v>
      </c>
      <c r="N2029" s="124">
        <v>2</v>
      </c>
      <c r="O2029" s="68">
        <f t="shared" si="387"/>
        <v>0.5</v>
      </c>
      <c r="P2029" s="124">
        <v>12</v>
      </c>
      <c r="Q2029" s="124">
        <v>6</v>
      </c>
      <c r="R2029" s="68">
        <f t="shared" si="388"/>
        <v>2</v>
      </c>
      <c r="S2029" s="124">
        <v>12</v>
      </c>
      <c r="T2029" s="68">
        <f t="shared" si="389"/>
        <v>0.5</v>
      </c>
      <c r="U2029" s="124">
        <v>9</v>
      </c>
      <c r="V2029" s="284"/>
      <c r="W2029" s="124">
        <v>1</v>
      </c>
      <c r="X2029" s="124">
        <v>2</v>
      </c>
      <c r="Y2029" s="68">
        <f t="shared" si="386"/>
        <v>0.5</v>
      </c>
      <c r="Z2029" s="124">
        <v>3</v>
      </c>
      <c r="AA2029" s="284"/>
    </row>
    <row r="2030" spans="9:27">
      <c r="I2030" s="57" t="str">
        <f t="shared" si="391"/>
        <v>PIECECPP-FVApr-15</v>
      </c>
      <c r="J2030" s="57" t="str">
        <f t="shared" si="390"/>
        <v>PIECECPP-FV42095</v>
      </c>
      <c r="K2030" t="s">
        <v>346</v>
      </c>
      <c r="L2030" s="73">
        <v>42095</v>
      </c>
      <c r="M2030" s="124">
        <v>5</v>
      </c>
      <c r="N2030" s="124">
        <v>5</v>
      </c>
      <c r="O2030" s="68">
        <f t="shared" si="387"/>
        <v>1</v>
      </c>
      <c r="P2030" s="124">
        <v>13</v>
      </c>
      <c r="Q2030" s="124">
        <v>25</v>
      </c>
      <c r="R2030" s="68">
        <f t="shared" si="388"/>
        <v>0.52</v>
      </c>
      <c r="S2030" s="124">
        <v>25</v>
      </c>
      <c r="T2030" s="68">
        <f t="shared" si="389"/>
        <v>1</v>
      </c>
      <c r="U2030" s="124">
        <v>12</v>
      </c>
      <c r="V2030" s="284"/>
      <c r="W2030" s="124">
        <v>0</v>
      </c>
      <c r="X2030" s="124">
        <v>0</v>
      </c>
      <c r="Y2030" s="68" t="e">
        <f t="shared" si="386"/>
        <v>#DIV/0!</v>
      </c>
      <c r="Z2030" s="124">
        <v>1</v>
      </c>
      <c r="AA2030" s="284">
        <v>0.46153846153846156</v>
      </c>
    </row>
    <row r="2031" spans="9:27">
      <c r="I2031" s="57" t="str">
        <f t="shared" si="391"/>
        <v>Adoptions TogetherCPP-FVApr-15</v>
      </c>
      <c r="J2031" s="57" t="str">
        <f t="shared" si="390"/>
        <v>Adoptions TogetherCPP-FV42095</v>
      </c>
      <c r="K2031" t="s">
        <v>317</v>
      </c>
      <c r="L2031" s="73">
        <v>42095</v>
      </c>
      <c r="M2031" s="124">
        <v>5</v>
      </c>
      <c r="N2031" s="124">
        <v>5</v>
      </c>
      <c r="O2031" s="68">
        <f t="shared" si="387"/>
        <v>1</v>
      </c>
      <c r="P2031" s="124">
        <v>3</v>
      </c>
      <c r="Q2031" s="124">
        <v>15</v>
      </c>
      <c r="R2031" s="68">
        <f t="shared" si="388"/>
        <v>0.2</v>
      </c>
      <c r="S2031" s="124">
        <v>15</v>
      </c>
      <c r="T2031" s="68">
        <f t="shared" si="389"/>
        <v>1</v>
      </c>
      <c r="U2031" s="124">
        <v>3</v>
      </c>
      <c r="V2031" s="284"/>
      <c r="W2031" s="124">
        <v>0</v>
      </c>
      <c r="X2031" s="124">
        <v>0</v>
      </c>
      <c r="Y2031" s="68" t="e">
        <f t="shared" si="386"/>
        <v>#DIV/0!</v>
      </c>
      <c r="Z2031" s="124">
        <v>0</v>
      </c>
      <c r="AA2031" s="284">
        <v>1</v>
      </c>
    </row>
    <row r="2032" spans="9:27">
      <c r="I2032" s="57" t="str">
        <f t="shared" si="391"/>
        <v>First Home CareFFTApr-15</v>
      </c>
      <c r="J2032" s="57" t="str">
        <f t="shared" si="390"/>
        <v>First Home CareFFT42095</v>
      </c>
      <c r="K2032" t="s">
        <v>325</v>
      </c>
      <c r="L2032" s="73">
        <v>42095</v>
      </c>
      <c r="M2032" s="124">
        <v>5</v>
      </c>
      <c r="N2032" s="124">
        <v>5</v>
      </c>
      <c r="O2032" s="68">
        <f t="shared" si="387"/>
        <v>1</v>
      </c>
      <c r="P2032" s="124">
        <v>30</v>
      </c>
      <c r="Q2032" s="124">
        <v>27</v>
      </c>
      <c r="R2032" s="68">
        <f t="shared" si="388"/>
        <v>1.1111111111111112</v>
      </c>
      <c r="S2032" s="124">
        <v>33</v>
      </c>
      <c r="T2032" s="68">
        <f t="shared" si="389"/>
        <v>0.81818181818181823</v>
      </c>
      <c r="U2032" s="124">
        <v>25</v>
      </c>
      <c r="V2032" s="284">
        <v>1.125</v>
      </c>
      <c r="W2032" s="124">
        <v>6</v>
      </c>
      <c r="X2032" s="124">
        <v>6</v>
      </c>
      <c r="Y2032" s="68">
        <f t="shared" si="386"/>
        <v>1</v>
      </c>
      <c r="Z2032" s="124">
        <v>5</v>
      </c>
      <c r="AA2032" s="284">
        <v>1.125</v>
      </c>
    </row>
    <row r="2033" spans="9:27">
      <c r="I2033" s="57" t="str">
        <f t="shared" si="391"/>
        <v>HillcrestFFTApr-15</v>
      </c>
      <c r="J2033" s="57" t="str">
        <f t="shared" si="390"/>
        <v>HillcrestFFT42095</v>
      </c>
      <c r="K2033" t="s">
        <v>335</v>
      </c>
      <c r="L2033" s="73">
        <v>42095</v>
      </c>
      <c r="M2033" s="124">
        <v>3</v>
      </c>
      <c r="N2033" s="124">
        <v>3</v>
      </c>
      <c r="O2033" s="68">
        <f t="shared" si="387"/>
        <v>1</v>
      </c>
      <c r="P2033" s="124">
        <v>32</v>
      </c>
      <c r="Q2033" s="124">
        <v>32</v>
      </c>
      <c r="R2033" s="68">
        <f t="shared" si="388"/>
        <v>1</v>
      </c>
      <c r="S2033" s="124">
        <v>35</v>
      </c>
      <c r="T2033" s="68">
        <f t="shared" si="389"/>
        <v>0.91428571428571426</v>
      </c>
      <c r="U2033" s="124">
        <v>21</v>
      </c>
      <c r="V2033" s="284">
        <v>1.1325000000000001</v>
      </c>
      <c r="W2033" s="124">
        <v>7</v>
      </c>
      <c r="X2033" s="124">
        <v>8</v>
      </c>
      <c r="Y2033" s="68">
        <f t="shared" si="386"/>
        <v>0.875</v>
      </c>
      <c r="Z2033" s="124">
        <v>11</v>
      </c>
      <c r="AA2033" s="284">
        <v>1.1325000000000001</v>
      </c>
    </row>
    <row r="2034" spans="9:27">
      <c r="I2034" s="57" t="str">
        <f t="shared" si="391"/>
        <v>PASSFFTApr-15</v>
      </c>
      <c r="J2034" s="57" t="str">
        <f t="shared" si="390"/>
        <v>PASSFFT42095</v>
      </c>
      <c r="K2034" t="s">
        <v>343</v>
      </c>
      <c r="L2034" s="73">
        <v>42095</v>
      </c>
      <c r="M2034" s="124">
        <v>6</v>
      </c>
      <c r="N2034" s="124">
        <v>6</v>
      </c>
      <c r="O2034" s="68">
        <f t="shared" si="387"/>
        <v>1</v>
      </c>
      <c r="P2034" s="124">
        <v>35</v>
      </c>
      <c r="Q2034" s="124">
        <v>35</v>
      </c>
      <c r="R2034" s="68">
        <f t="shared" si="388"/>
        <v>1</v>
      </c>
      <c r="S2034" s="124">
        <v>40</v>
      </c>
      <c r="T2034" s="68">
        <f t="shared" si="389"/>
        <v>0.875</v>
      </c>
      <c r="U2034" s="124">
        <v>25</v>
      </c>
      <c r="V2034" s="284">
        <v>0.83250000000000002</v>
      </c>
      <c r="W2034" s="124">
        <v>6</v>
      </c>
      <c r="X2034" s="124">
        <v>11</v>
      </c>
      <c r="Y2034" s="68">
        <f t="shared" si="386"/>
        <v>0.54545454545454541</v>
      </c>
      <c r="Z2034" s="124">
        <v>10</v>
      </c>
      <c r="AA2034" s="284">
        <v>0.83250000000000002</v>
      </c>
    </row>
    <row r="2035" spans="9:27">
      <c r="I2035" s="57" t="str">
        <f t="shared" si="391"/>
        <v>Youth VillagesMSTApr-15</v>
      </c>
      <c r="J2035" s="57" t="str">
        <f t="shared" si="390"/>
        <v>Youth VillagesMST42095</v>
      </c>
      <c r="K2035" t="s">
        <v>353</v>
      </c>
      <c r="L2035" s="73">
        <v>42095</v>
      </c>
      <c r="M2035" s="124">
        <v>9</v>
      </c>
      <c r="N2035" s="124">
        <v>12</v>
      </c>
      <c r="O2035" s="68">
        <f t="shared" si="387"/>
        <v>0.75</v>
      </c>
      <c r="P2035" s="124">
        <v>28</v>
      </c>
      <c r="Q2035" s="124">
        <v>30</v>
      </c>
      <c r="R2035" s="68">
        <f t="shared" si="388"/>
        <v>0.93333333333333335</v>
      </c>
      <c r="S2035" s="124">
        <v>40</v>
      </c>
      <c r="T2035" s="68">
        <f t="shared" si="389"/>
        <v>0.75</v>
      </c>
      <c r="U2035" s="124">
        <v>17</v>
      </c>
      <c r="V2035" s="284">
        <v>0.83652173913043482</v>
      </c>
      <c r="W2035" s="124">
        <v>4</v>
      </c>
      <c r="X2035" s="124">
        <v>4</v>
      </c>
      <c r="Y2035" s="68">
        <f t="shared" si="386"/>
        <v>1</v>
      </c>
      <c r="Z2035" s="124">
        <v>11</v>
      </c>
      <c r="AA2035" s="284">
        <v>0.83652173913043482</v>
      </c>
    </row>
    <row r="2036" spans="9:27">
      <c r="I2036" s="57" t="str">
        <f t="shared" si="391"/>
        <v>Youth VillagesMST-PSBApr-15</v>
      </c>
      <c r="J2036" s="57" t="str">
        <f t="shared" si="390"/>
        <v>Youth VillagesMST-PSB42095</v>
      </c>
      <c r="K2036" t="s">
        <v>354</v>
      </c>
      <c r="L2036" s="73">
        <v>42095</v>
      </c>
      <c r="M2036" s="124">
        <v>3</v>
      </c>
      <c r="N2036" s="124">
        <v>4</v>
      </c>
      <c r="O2036" s="68">
        <f t="shared" si="387"/>
        <v>0.75</v>
      </c>
      <c r="P2036" s="124">
        <v>5</v>
      </c>
      <c r="Q2036" s="124">
        <v>6</v>
      </c>
      <c r="R2036" s="68">
        <f t="shared" si="388"/>
        <v>0.83333333333333337</v>
      </c>
      <c r="S2036" s="124">
        <v>8</v>
      </c>
      <c r="T2036" s="68">
        <f t="shared" si="389"/>
        <v>0.75</v>
      </c>
      <c r="U2036" s="124">
        <v>3</v>
      </c>
      <c r="V2036" s="284">
        <v>0.66100000000000003</v>
      </c>
      <c r="W2036" s="124">
        <v>2</v>
      </c>
      <c r="X2036" s="124">
        <v>3</v>
      </c>
      <c r="Y2036" s="68">
        <f t="shared" si="386"/>
        <v>0.66666666666666663</v>
      </c>
      <c r="Z2036" s="124">
        <v>2</v>
      </c>
      <c r="AA2036" s="284">
        <v>0.66100000000000003</v>
      </c>
    </row>
    <row r="2037" spans="9:27">
      <c r="I2037" s="57" t="str">
        <f t="shared" si="391"/>
        <v>Marys CenterPCITApr-15</v>
      </c>
      <c r="J2037" s="57" t="str">
        <f t="shared" si="390"/>
        <v>Marys CenterPCIT42095</v>
      </c>
      <c r="K2037" t="s">
        <v>340</v>
      </c>
      <c r="L2037" s="73">
        <v>42095</v>
      </c>
      <c r="M2037" s="124">
        <v>3</v>
      </c>
      <c r="N2037" s="124">
        <v>4</v>
      </c>
      <c r="O2037" s="68">
        <f t="shared" si="387"/>
        <v>0.75</v>
      </c>
      <c r="P2037" s="124">
        <v>17</v>
      </c>
      <c r="Q2037" s="124">
        <v>9</v>
      </c>
      <c r="R2037" s="68">
        <f t="shared" si="388"/>
        <v>1.8888888888888888</v>
      </c>
      <c r="S2037" s="124">
        <v>14</v>
      </c>
      <c r="T2037" s="68">
        <f t="shared" si="389"/>
        <v>0.6428571428571429</v>
      </c>
      <c r="U2037" s="124">
        <v>12</v>
      </c>
      <c r="V2037" s="284"/>
      <c r="W2037" s="124">
        <v>0</v>
      </c>
      <c r="X2037" s="124">
        <v>0</v>
      </c>
      <c r="Y2037" s="68" t="e">
        <f t="shared" si="386"/>
        <v>#DIV/0!</v>
      </c>
      <c r="Z2037" s="124">
        <v>5</v>
      </c>
      <c r="AA2037" s="284">
        <v>1.06</v>
      </c>
    </row>
    <row r="2038" spans="9:27">
      <c r="I2038" s="57" t="str">
        <f t="shared" si="391"/>
        <v>PIECEPCITApr-15</v>
      </c>
      <c r="J2038" s="57" t="str">
        <f t="shared" si="390"/>
        <v>PIECEPCIT42095</v>
      </c>
      <c r="K2038" t="s">
        <v>347</v>
      </c>
      <c r="L2038" s="73">
        <v>42095</v>
      </c>
      <c r="M2038" s="124">
        <v>5</v>
      </c>
      <c r="N2038" s="124">
        <v>5</v>
      </c>
      <c r="O2038" s="68">
        <f t="shared" si="387"/>
        <v>1</v>
      </c>
      <c r="P2038" s="124">
        <v>13</v>
      </c>
      <c r="Q2038" s="124">
        <v>25</v>
      </c>
      <c r="R2038" s="68">
        <f t="shared" si="388"/>
        <v>0.52</v>
      </c>
      <c r="S2038" s="124">
        <v>25</v>
      </c>
      <c r="T2038" s="68">
        <f t="shared" si="389"/>
        <v>1</v>
      </c>
      <c r="U2038" s="124">
        <v>11</v>
      </c>
      <c r="V2038" s="284"/>
      <c r="W2038" s="124">
        <v>0</v>
      </c>
      <c r="X2038" s="124">
        <v>0</v>
      </c>
      <c r="Y2038" s="68" t="e">
        <f t="shared" si="386"/>
        <v>#DIV/0!</v>
      </c>
      <c r="Z2038" s="124">
        <v>2</v>
      </c>
      <c r="AA2038" s="284">
        <v>0.9</v>
      </c>
    </row>
    <row r="2039" spans="9:27">
      <c r="I2039" s="57" t="str">
        <f t="shared" si="391"/>
        <v>Community ConnectionsTF-CBTApr-15</v>
      </c>
      <c r="J2039" s="57" t="str">
        <f t="shared" si="390"/>
        <v>Community ConnectionsTF-CBT42095</v>
      </c>
      <c r="K2039" t="s">
        <v>320</v>
      </c>
      <c r="L2039" s="73">
        <v>42095</v>
      </c>
      <c r="M2039" s="124">
        <v>5</v>
      </c>
      <c r="N2039" s="124">
        <v>5</v>
      </c>
      <c r="O2039" s="68">
        <f t="shared" si="387"/>
        <v>1</v>
      </c>
      <c r="P2039" s="124">
        <v>15</v>
      </c>
      <c r="Q2039" s="124">
        <v>25</v>
      </c>
      <c r="R2039" s="68">
        <f t="shared" si="388"/>
        <v>0.6</v>
      </c>
      <c r="S2039" s="124">
        <v>25</v>
      </c>
      <c r="T2039" s="68">
        <f t="shared" si="389"/>
        <v>1</v>
      </c>
      <c r="U2039" s="124">
        <v>12</v>
      </c>
      <c r="V2039" s="284"/>
      <c r="W2039" s="124">
        <v>0</v>
      </c>
      <c r="X2039" s="124">
        <v>0</v>
      </c>
      <c r="Y2039" s="68" t="e">
        <f t="shared" si="386"/>
        <v>#DIV/0!</v>
      </c>
      <c r="Z2039" s="124">
        <v>3</v>
      </c>
      <c r="AA2039" s="284">
        <v>0.84615384615384615</v>
      </c>
    </row>
    <row r="2040" spans="9:27">
      <c r="I2040" s="57" t="str">
        <f t="shared" si="391"/>
        <v>First Home CareTF-CBTApr-15</v>
      </c>
      <c r="J2040" s="57" t="str">
        <f t="shared" si="390"/>
        <v>First Home CareTF-CBT42095</v>
      </c>
      <c r="K2040" t="s">
        <v>324</v>
      </c>
      <c r="L2040" s="73">
        <v>42095</v>
      </c>
      <c r="M2040" s="124">
        <v>6</v>
      </c>
      <c r="N2040" s="124">
        <v>7</v>
      </c>
      <c r="O2040" s="68">
        <f t="shared" si="387"/>
        <v>0.8571428571428571</v>
      </c>
      <c r="P2040" s="124">
        <v>1</v>
      </c>
      <c r="Q2040" s="124">
        <v>27</v>
      </c>
      <c r="R2040" s="68">
        <f t="shared" si="388"/>
        <v>3.7037037037037035E-2</v>
      </c>
      <c r="S2040" s="124">
        <v>32</v>
      </c>
      <c r="T2040" s="68">
        <f t="shared" si="389"/>
        <v>0.84375</v>
      </c>
      <c r="U2040" s="124">
        <v>1</v>
      </c>
      <c r="V2040" s="284"/>
      <c r="W2040" s="124">
        <v>0</v>
      </c>
      <c r="X2040" s="124">
        <v>0</v>
      </c>
      <c r="Y2040" s="68" t="e">
        <f t="shared" si="386"/>
        <v>#DIV/0!</v>
      </c>
      <c r="Z2040" s="124">
        <v>0</v>
      </c>
      <c r="AA2040" s="284">
        <v>1</v>
      </c>
    </row>
    <row r="2041" spans="9:27">
      <c r="I2041" s="57" t="str">
        <f t="shared" si="391"/>
        <v>HillcrestTF-CBTApr-15</v>
      </c>
      <c r="J2041" s="57" t="str">
        <f t="shared" si="390"/>
        <v>HillcrestTF-CBT42095</v>
      </c>
      <c r="K2041" t="s">
        <v>332</v>
      </c>
      <c r="L2041" s="73">
        <v>42095</v>
      </c>
      <c r="M2041" s="124">
        <v>2</v>
      </c>
      <c r="N2041" s="124">
        <v>2</v>
      </c>
      <c r="O2041" s="68">
        <f t="shared" si="387"/>
        <v>1</v>
      </c>
      <c r="P2041" s="124">
        <v>12</v>
      </c>
      <c r="Q2041" s="124">
        <v>10</v>
      </c>
      <c r="R2041" s="68">
        <f t="shared" si="388"/>
        <v>1.2</v>
      </c>
      <c r="S2041" s="124">
        <v>10</v>
      </c>
      <c r="T2041" s="68">
        <f t="shared" si="389"/>
        <v>1</v>
      </c>
      <c r="U2041" s="124">
        <v>9</v>
      </c>
      <c r="V2041" s="284"/>
      <c r="W2041" s="124">
        <v>0</v>
      </c>
      <c r="X2041" s="124">
        <v>0</v>
      </c>
      <c r="Y2041" s="68" t="e">
        <f t="shared" si="386"/>
        <v>#DIV/0!</v>
      </c>
      <c r="Z2041" s="124">
        <v>3</v>
      </c>
      <c r="AA2041" s="284">
        <v>1</v>
      </c>
    </row>
    <row r="2042" spans="9:27">
      <c r="I2042" s="57" t="str">
        <f t="shared" si="391"/>
        <v>MD Family ResourcesTF-CBTApr-15</v>
      </c>
      <c r="J2042" s="57" t="str">
        <f t="shared" si="390"/>
        <v>MD Family ResourcesTF-CBT42095</v>
      </c>
      <c r="K2042" t="s">
        <v>509</v>
      </c>
      <c r="L2042" s="73">
        <v>42095</v>
      </c>
      <c r="M2042" s="124">
        <v>11</v>
      </c>
      <c r="N2042" s="124">
        <v>11</v>
      </c>
      <c r="O2042" s="68">
        <f t="shared" si="387"/>
        <v>1</v>
      </c>
      <c r="P2042" s="124">
        <v>19</v>
      </c>
      <c r="Q2042" s="124">
        <v>26</v>
      </c>
      <c r="R2042" s="68">
        <f t="shared" si="388"/>
        <v>0.73076923076923073</v>
      </c>
      <c r="S2042" s="124">
        <v>26</v>
      </c>
      <c r="T2042" s="68">
        <f t="shared" si="389"/>
        <v>1</v>
      </c>
      <c r="U2042" s="124">
        <v>17</v>
      </c>
      <c r="V2042" s="284"/>
      <c r="W2042" s="124">
        <v>0</v>
      </c>
      <c r="X2042" s="124">
        <v>0</v>
      </c>
      <c r="Y2042" s="68" t="e">
        <f t="shared" si="386"/>
        <v>#DIV/0!</v>
      </c>
      <c r="Z2042" s="124">
        <v>2</v>
      </c>
      <c r="AA2042" s="284">
        <v>0.72727272727272729</v>
      </c>
    </row>
    <row r="2043" spans="9:27">
      <c r="I2043" s="57" t="str">
        <f t="shared" si="391"/>
        <v>UniversalTF-CBTApr-15</v>
      </c>
      <c r="J2043" s="57" t="str">
        <f t="shared" si="390"/>
        <v>UniversalTF-CBT42095</v>
      </c>
      <c r="K2043" t="s">
        <v>349</v>
      </c>
      <c r="L2043" s="73">
        <v>42095</v>
      </c>
      <c r="M2043" s="124">
        <v>4</v>
      </c>
      <c r="N2043" s="124">
        <v>4</v>
      </c>
      <c r="O2043" s="68">
        <f t="shared" si="387"/>
        <v>1</v>
      </c>
      <c r="P2043" s="124">
        <v>2</v>
      </c>
      <c r="Q2043" s="124">
        <v>20</v>
      </c>
      <c r="R2043" s="68">
        <f t="shared" si="388"/>
        <v>0.1</v>
      </c>
      <c r="S2043" s="124">
        <v>20</v>
      </c>
      <c r="T2043" s="68">
        <f t="shared" si="389"/>
        <v>1</v>
      </c>
      <c r="U2043" s="124">
        <v>2</v>
      </c>
      <c r="V2043" s="284"/>
      <c r="W2043" s="124">
        <v>0</v>
      </c>
      <c r="X2043" s="124">
        <v>0</v>
      </c>
      <c r="Y2043" s="68" t="e">
        <f t="shared" si="386"/>
        <v>#DIV/0!</v>
      </c>
      <c r="Z2043" s="124">
        <v>0</v>
      </c>
      <c r="AA2043" s="284">
        <v>0.66666666666666663</v>
      </c>
    </row>
    <row r="2044" spans="9:27">
      <c r="I2044" s="57" t="str">
        <f t="shared" si="391"/>
        <v>Community ConnectionsTIPApr-15</v>
      </c>
      <c r="J2044" s="57" t="str">
        <f t="shared" si="390"/>
        <v>Community ConnectionsTIP42095</v>
      </c>
      <c r="K2044" t="s">
        <v>322</v>
      </c>
      <c r="L2044" s="73">
        <v>42095</v>
      </c>
      <c r="M2044" s="124">
        <v>7</v>
      </c>
      <c r="N2044" s="124">
        <v>7</v>
      </c>
      <c r="O2044" s="68">
        <f t="shared" si="387"/>
        <v>1</v>
      </c>
      <c r="P2044" s="124">
        <v>97</v>
      </c>
      <c r="Q2044" s="124">
        <v>97</v>
      </c>
      <c r="R2044" s="68">
        <f t="shared" si="388"/>
        <v>1</v>
      </c>
      <c r="S2044" s="124">
        <v>100</v>
      </c>
      <c r="T2044" s="68">
        <f t="shared" si="389"/>
        <v>0.97</v>
      </c>
      <c r="U2044" s="124">
        <v>97</v>
      </c>
      <c r="V2044" s="284"/>
      <c r="W2044" s="124">
        <v>0</v>
      </c>
      <c r="X2044" s="124">
        <v>0</v>
      </c>
      <c r="Y2044" s="68" t="e">
        <f t="shared" si="386"/>
        <v>#DIV/0!</v>
      </c>
      <c r="Z2044" s="124">
        <v>0</v>
      </c>
      <c r="AA2044" s="284"/>
    </row>
    <row r="2045" spans="9:27">
      <c r="I2045" s="57" t="str">
        <f t="shared" si="391"/>
        <v>FPSTIPApr-15</v>
      </c>
      <c r="J2045" s="57" t="str">
        <f t="shared" si="390"/>
        <v>FPSTIP42095</v>
      </c>
      <c r="K2045" t="s">
        <v>356</v>
      </c>
      <c r="L2045" s="73">
        <v>42095</v>
      </c>
      <c r="M2045" s="124">
        <v>3</v>
      </c>
      <c r="N2045" s="124">
        <v>3</v>
      </c>
      <c r="O2045" s="68">
        <f t="shared" si="387"/>
        <v>1</v>
      </c>
      <c r="P2045" s="124">
        <v>36</v>
      </c>
      <c r="Q2045" s="124">
        <v>60</v>
      </c>
      <c r="R2045" s="68">
        <f t="shared" si="388"/>
        <v>0.6</v>
      </c>
      <c r="S2045" s="124">
        <v>30</v>
      </c>
      <c r="T2045" s="68">
        <f t="shared" si="389"/>
        <v>2</v>
      </c>
      <c r="U2045" s="124">
        <v>34</v>
      </c>
      <c r="V2045" s="284"/>
      <c r="W2045" s="124">
        <v>6</v>
      </c>
      <c r="X2045" s="124">
        <v>6</v>
      </c>
      <c r="Y2045" s="68">
        <f t="shared" si="386"/>
        <v>1</v>
      </c>
      <c r="Z2045" s="124">
        <v>2</v>
      </c>
      <c r="AA2045" s="284"/>
    </row>
    <row r="2046" spans="9:27">
      <c r="I2046" s="57" t="str">
        <f t="shared" si="391"/>
        <v>LESTIPApr-15</v>
      </c>
      <c r="J2046" s="57" t="str">
        <f t="shared" si="390"/>
        <v>LESTIP42095</v>
      </c>
      <c r="K2046" t="s">
        <v>358</v>
      </c>
      <c r="L2046" s="73">
        <v>42095</v>
      </c>
      <c r="M2046" s="124">
        <v>5</v>
      </c>
      <c r="N2046" s="124">
        <v>5</v>
      </c>
      <c r="O2046" s="68">
        <f t="shared" si="387"/>
        <v>1</v>
      </c>
      <c r="P2046" s="124">
        <v>36</v>
      </c>
      <c r="Q2046" s="124">
        <v>36</v>
      </c>
      <c r="R2046" s="68">
        <f t="shared" si="388"/>
        <v>1</v>
      </c>
      <c r="S2046" s="124">
        <v>50</v>
      </c>
      <c r="T2046" s="68">
        <f t="shared" si="389"/>
        <v>0.72</v>
      </c>
      <c r="U2046" s="124">
        <v>36</v>
      </c>
      <c r="V2046" s="284"/>
      <c r="W2046" s="124">
        <v>0</v>
      </c>
      <c r="X2046" s="124">
        <v>0</v>
      </c>
      <c r="Y2046" s="68" t="e">
        <f t="shared" si="386"/>
        <v>#DIV/0!</v>
      </c>
      <c r="Z2046" s="124">
        <v>0</v>
      </c>
      <c r="AA2046" s="284"/>
    </row>
    <row r="2047" spans="9:27">
      <c r="I2047" s="57" t="str">
        <f t="shared" si="391"/>
        <v>MBI HSTIPApr-15</v>
      </c>
      <c r="J2047" s="57" t="str">
        <f t="shared" si="390"/>
        <v>MBI HSTIP42095</v>
      </c>
      <c r="K2047" t="s">
        <v>363</v>
      </c>
      <c r="L2047" s="73">
        <v>42095</v>
      </c>
      <c r="M2047" s="124">
        <v>7</v>
      </c>
      <c r="N2047" s="124">
        <v>8</v>
      </c>
      <c r="O2047" s="68">
        <f t="shared" si="387"/>
        <v>0.875</v>
      </c>
      <c r="P2047" s="124">
        <v>58</v>
      </c>
      <c r="Q2047" s="124">
        <v>70</v>
      </c>
      <c r="R2047" s="68">
        <f t="shared" si="388"/>
        <v>0.82857142857142863</v>
      </c>
      <c r="S2047" s="124">
        <v>75</v>
      </c>
      <c r="T2047" s="68">
        <f t="shared" si="389"/>
        <v>0.93333333333333335</v>
      </c>
      <c r="U2047" s="124">
        <v>51</v>
      </c>
      <c r="V2047" s="284"/>
      <c r="W2047" s="124">
        <v>0</v>
      </c>
      <c r="X2047" s="124">
        <v>0</v>
      </c>
      <c r="Y2047" s="68" t="e">
        <f t="shared" si="386"/>
        <v>#DIV/0!</v>
      </c>
      <c r="Z2047" s="124">
        <v>7</v>
      </c>
      <c r="AA2047" s="284"/>
    </row>
    <row r="2048" spans="9:27">
      <c r="I2048" s="57" t="str">
        <f t="shared" si="391"/>
        <v>PASSTIPApr-15</v>
      </c>
      <c r="J2048" s="57" t="str">
        <f t="shared" si="390"/>
        <v>PASSTIP42095</v>
      </c>
      <c r="K2048" t="s">
        <v>344</v>
      </c>
      <c r="L2048" s="73">
        <v>42095</v>
      </c>
      <c r="M2048" s="124">
        <v>6</v>
      </c>
      <c r="N2048" s="124">
        <v>7</v>
      </c>
      <c r="O2048" s="68">
        <f t="shared" si="387"/>
        <v>0.8571428571428571</v>
      </c>
      <c r="P2048" s="124">
        <v>33</v>
      </c>
      <c r="Q2048" s="124">
        <v>33</v>
      </c>
      <c r="R2048" s="68">
        <f t="shared" si="388"/>
        <v>1</v>
      </c>
      <c r="S2048" s="124">
        <v>70</v>
      </c>
      <c r="T2048" s="68">
        <f t="shared" si="389"/>
        <v>0.47142857142857142</v>
      </c>
      <c r="U2048" s="124">
        <v>26</v>
      </c>
      <c r="V2048" s="284"/>
      <c r="W2048" s="124">
        <v>1</v>
      </c>
      <c r="X2048" s="124">
        <v>4</v>
      </c>
      <c r="Y2048" s="68">
        <f t="shared" si="386"/>
        <v>0.25</v>
      </c>
      <c r="Z2048" s="124">
        <v>7</v>
      </c>
      <c r="AA2048" s="284"/>
    </row>
    <row r="2049" spans="9:27">
      <c r="I2049" s="57" t="str">
        <f t="shared" si="391"/>
        <v>TFCCTIPApr-15</v>
      </c>
      <c r="J2049" s="57" t="str">
        <f t="shared" si="390"/>
        <v>TFCCTIP42095</v>
      </c>
      <c r="K2049" t="s">
        <v>365</v>
      </c>
      <c r="L2049" s="73">
        <v>42095</v>
      </c>
      <c r="M2049" s="124">
        <v>5</v>
      </c>
      <c r="N2049" s="124">
        <v>7</v>
      </c>
      <c r="O2049" s="68">
        <f t="shared" si="387"/>
        <v>0.7142857142857143</v>
      </c>
      <c r="P2049" s="124">
        <v>19</v>
      </c>
      <c r="Q2049" s="124">
        <v>19</v>
      </c>
      <c r="R2049" s="68">
        <f t="shared" si="388"/>
        <v>1</v>
      </c>
      <c r="S2049" s="124">
        <v>70</v>
      </c>
      <c r="T2049" s="68">
        <f t="shared" si="389"/>
        <v>0.27142857142857141</v>
      </c>
      <c r="U2049" s="124">
        <v>10</v>
      </c>
      <c r="V2049" s="284"/>
      <c r="W2049" s="124">
        <v>2</v>
      </c>
      <c r="X2049" s="124">
        <v>3</v>
      </c>
      <c r="Y2049" s="68">
        <f t="shared" si="386"/>
        <v>0.66666666666666663</v>
      </c>
      <c r="Z2049" s="124">
        <v>9</v>
      </c>
      <c r="AA2049" s="284"/>
    </row>
    <row r="2050" spans="9:27">
      <c r="I2050" s="57" t="str">
        <f t="shared" si="391"/>
        <v>UniversalTIPApr-15</v>
      </c>
      <c r="J2050" s="57" t="str">
        <f t="shared" si="390"/>
        <v>UniversalTIP42095</v>
      </c>
      <c r="K2050" t="s">
        <v>351</v>
      </c>
      <c r="L2050" s="73">
        <v>42095</v>
      </c>
      <c r="M2050" s="124">
        <v>3</v>
      </c>
      <c r="N2050" s="124">
        <v>3</v>
      </c>
      <c r="O2050" s="68">
        <f t="shared" si="387"/>
        <v>1</v>
      </c>
      <c r="P2050" s="124">
        <v>17</v>
      </c>
      <c r="Q2050" s="124">
        <v>17</v>
      </c>
      <c r="R2050" s="68">
        <f t="shared" si="388"/>
        <v>1</v>
      </c>
      <c r="S2050" s="124">
        <v>30</v>
      </c>
      <c r="T2050" s="68">
        <f t="shared" si="389"/>
        <v>0.56666666666666665</v>
      </c>
      <c r="U2050" s="124">
        <v>17</v>
      </c>
      <c r="V2050" s="284"/>
      <c r="W2050" s="124">
        <v>0</v>
      </c>
      <c r="X2050" s="124">
        <v>0</v>
      </c>
      <c r="Y2050" s="68" t="e">
        <f t="shared" si="386"/>
        <v>#DIV/0!</v>
      </c>
      <c r="Z2050" s="124">
        <v>0</v>
      </c>
      <c r="AA2050" s="284"/>
    </row>
    <row r="2051" spans="9:27">
      <c r="I2051" s="57" t="str">
        <f t="shared" si="391"/>
        <v>Marys CenterAllApr-15</v>
      </c>
      <c r="J2051" s="57" t="str">
        <f t="shared" si="390"/>
        <v>Marys CenterAll42095</v>
      </c>
      <c r="K2051" t="s">
        <v>341</v>
      </c>
      <c r="L2051" s="73">
        <v>42095</v>
      </c>
      <c r="M2051" s="124">
        <v>3</v>
      </c>
      <c r="N2051" s="124">
        <v>4</v>
      </c>
      <c r="O2051" s="68">
        <f t="shared" si="387"/>
        <v>0.75</v>
      </c>
      <c r="P2051" s="124">
        <v>17</v>
      </c>
      <c r="Q2051" s="124">
        <v>9</v>
      </c>
      <c r="R2051" s="68">
        <f t="shared" si="388"/>
        <v>1.8888888888888888</v>
      </c>
      <c r="S2051" s="124">
        <v>14</v>
      </c>
      <c r="T2051" s="68">
        <f t="shared" si="389"/>
        <v>0.6428571428571429</v>
      </c>
      <c r="U2051" s="124">
        <v>12</v>
      </c>
      <c r="V2051" s="284"/>
      <c r="W2051" s="124">
        <v>0</v>
      </c>
      <c r="X2051" s="124">
        <v>0</v>
      </c>
      <c r="Y2051" s="68" t="e">
        <f t="shared" si="386"/>
        <v>#DIV/0!</v>
      </c>
      <c r="Z2051" s="124">
        <v>5</v>
      </c>
      <c r="AA2051" s="284">
        <v>1.06</v>
      </c>
    </row>
    <row r="2052" spans="9:27">
      <c r="I2052" s="57" t="str">
        <f t="shared" si="391"/>
        <v>PIECEAllApr-15</v>
      </c>
      <c r="J2052" s="57" t="str">
        <f t="shared" si="390"/>
        <v>PIECEAll42095</v>
      </c>
      <c r="K2052" t="s">
        <v>345</v>
      </c>
      <c r="L2052" s="73">
        <v>42095</v>
      </c>
      <c r="M2052" s="124">
        <v>10</v>
      </c>
      <c r="N2052" s="124">
        <v>10</v>
      </c>
      <c r="O2052" s="68">
        <f t="shared" si="387"/>
        <v>1</v>
      </c>
      <c r="P2052" s="124">
        <v>26</v>
      </c>
      <c r="Q2052" s="124">
        <v>50</v>
      </c>
      <c r="R2052" s="68">
        <f t="shared" si="388"/>
        <v>0.52</v>
      </c>
      <c r="S2052" s="124">
        <v>50</v>
      </c>
      <c r="T2052" s="68">
        <f t="shared" si="389"/>
        <v>1</v>
      </c>
      <c r="U2052" s="124">
        <v>23</v>
      </c>
      <c r="V2052" s="284"/>
      <c r="W2052" s="124">
        <v>0</v>
      </c>
      <c r="X2052" s="124">
        <v>0</v>
      </c>
      <c r="Y2052" s="68" t="e">
        <f t="shared" si="386"/>
        <v>#DIV/0!</v>
      </c>
      <c r="Z2052" s="124">
        <v>3</v>
      </c>
      <c r="AA2052" s="284">
        <v>0.68076923076923079</v>
      </c>
    </row>
    <row r="2053" spans="9:27">
      <c r="I2053" s="57" t="str">
        <f t="shared" si="391"/>
        <v>Community ConnectionsAllApr-15</v>
      </c>
      <c r="J2053" s="57" t="str">
        <f t="shared" si="390"/>
        <v>Community ConnectionsAll42095</v>
      </c>
      <c r="K2053" t="s">
        <v>319</v>
      </c>
      <c r="L2053" s="73">
        <v>42095</v>
      </c>
      <c r="M2053" s="124">
        <v>12</v>
      </c>
      <c r="N2053" s="124">
        <v>12</v>
      </c>
      <c r="O2053" s="68">
        <f t="shared" si="387"/>
        <v>1</v>
      </c>
      <c r="P2053" s="124">
        <v>112</v>
      </c>
      <c r="Q2053" s="124">
        <v>122</v>
      </c>
      <c r="R2053" s="68">
        <f t="shared" si="388"/>
        <v>0.91803278688524592</v>
      </c>
      <c r="S2053" s="124">
        <v>125</v>
      </c>
      <c r="T2053" s="68">
        <f t="shared" si="389"/>
        <v>0.97599999999999998</v>
      </c>
      <c r="U2053" s="124">
        <v>109</v>
      </c>
      <c r="V2053" s="284"/>
      <c r="W2053" s="124">
        <v>0</v>
      </c>
      <c r="X2053" s="124">
        <v>0</v>
      </c>
      <c r="Y2053" s="68" t="e">
        <f t="shared" si="386"/>
        <v>#DIV/0!</v>
      </c>
      <c r="Z2053" s="124">
        <v>3</v>
      </c>
      <c r="AA2053" s="284">
        <v>0.84615384615384615</v>
      </c>
    </row>
    <row r="2054" spans="9:27">
      <c r="I2054" s="57" t="str">
        <f t="shared" si="391"/>
        <v>Federal CityAllApr-15</v>
      </c>
      <c r="J2054" s="57" t="str">
        <f t="shared" si="390"/>
        <v>Federal CityAll42095</v>
      </c>
      <c r="K2054" t="s">
        <v>359</v>
      </c>
      <c r="L2054" s="73">
        <v>42095</v>
      </c>
      <c r="M2054" s="124">
        <v>1</v>
      </c>
      <c r="N2054" s="124">
        <v>3</v>
      </c>
      <c r="O2054" s="68">
        <f t="shared" si="387"/>
        <v>0.33333333333333331</v>
      </c>
      <c r="P2054" s="124">
        <v>0</v>
      </c>
      <c r="Q2054" s="124">
        <v>0</v>
      </c>
      <c r="R2054" s="68" t="e">
        <f t="shared" si="388"/>
        <v>#DIV/0!</v>
      </c>
      <c r="S2054" s="124">
        <v>14</v>
      </c>
      <c r="T2054" s="68">
        <f t="shared" si="389"/>
        <v>0</v>
      </c>
      <c r="U2054" s="124">
        <v>0</v>
      </c>
      <c r="V2054" s="284"/>
      <c r="W2054" s="124">
        <v>0</v>
      </c>
      <c r="X2054" s="124">
        <v>0</v>
      </c>
      <c r="Y2054" s="68" t="e">
        <f t="shared" si="386"/>
        <v>#DIV/0!</v>
      </c>
      <c r="Z2054" s="124">
        <v>0</v>
      </c>
      <c r="AA2054" s="284"/>
    </row>
    <row r="2055" spans="9:27">
      <c r="I2055" s="57" t="str">
        <f t="shared" si="391"/>
        <v>HillcrestAllApr-15</v>
      </c>
      <c r="J2055" s="57" t="str">
        <f t="shared" si="390"/>
        <v>HillcrestAll42095</v>
      </c>
      <c r="K2055" t="s">
        <v>331</v>
      </c>
      <c r="L2055" s="73">
        <v>42095</v>
      </c>
      <c r="M2055" s="124">
        <v>7</v>
      </c>
      <c r="N2055" s="124">
        <v>8</v>
      </c>
      <c r="O2055" s="68">
        <f t="shared" si="387"/>
        <v>0.875</v>
      </c>
      <c r="P2055" s="124">
        <v>68</v>
      </c>
      <c r="Q2055" s="124">
        <v>66</v>
      </c>
      <c r="R2055" s="68">
        <f t="shared" si="388"/>
        <v>1.0303030303030303</v>
      </c>
      <c r="S2055" s="124">
        <v>69</v>
      </c>
      <c r="T2055" s="68">
        <f t="shared" si="389"/>
        <v>0.95652173913043481</v>
      </c>
      <c r="U2055" s="124">
        <v>45</v>
      </c>
      <c r="V2055" s="284"/>
      <c r="W2055" s="124">
        <v>9</v>
      </c>
      <c r="X2055" s="124">
        <v>16</v>
      </c>
      <c r="Y2055" s="68">
        <f t="shared" si="386"/>
        <v>0.5625</v>
      </c>
      <c r="Z2055" s="124">
        <v>23</v>
      </c>
      <c r="AA2055" s="284">
        <v>1.0662500000000001</v>
      </c>
    </row>
    <row r="2056" spans="9:27">
      <c r="I2056" s="57" t="str">
        <f t="shared" si="391"/>
        <v>LAYCAllApr-15</v>
      </c>
      <c r="J2056" s="57" t="str">
        <f t="shared" si="390"/>
        <v>LAYCAll42095</v>
      </c>
      <c r="K2056" t="s">
        <v>337</v>
      </c>
      <c r="L2056" s="73">
        <v>42095</v>
      </c>
      <c r="M2056" s="124">
        <v>2</v>
      </c>
      <c r="N2056" s="124">
        <v>3</v>
      </c>
      <c r="O2056" s="68">
        <f t="shared" si="387"/>
        <v>0.66666666666666663</v>
      </c>
      <c r="P2056" s="124">
        <v>13</v>
      </c>
      <c r="Q2056" s="124">
        <v>11</v>
      </c>
      <c r="R2056" s="68">
        <f t="shared" si="388"/>
        <v>1.1818181818181819</v>
      </c>
      <c r="S2056" s="124">
        <v>20</v>
      </c>
      <c r="T2056" s="68">
        <f t="shared" si="389"/>
        <v>0.55000000000000004</v>
      </c>
      <c r="U2056" s="124">
        <v>11</v>
      </c>
      <c r="V2056" s="284"/>
      <c r="W2056" s="124">
        <v>0</v>
      </c>
      <c r="X2056" s="124">
        <v>0</v>
      </c>
      <c r="Y2056" s="68" t="e">
        <f t="shared" si="386"/>
        <v>#DIV/0!</v>
      </c>
      <c r="Z2056" s="124">
        <v>2</v>
      </c>
      <c r="AA2056" s="284"/>
    </row>
    <row r="2057" spans="9:27">
      <c r="I2057" s="57" t="str">
        <f t="shared" si="391"/>
        <v>RiversideAllApr-15</v>
      </c>
      <c r="J2057" s="57" t="str">
        <f t="shared" si="390"/>
        <v>RiversideAll42095</v>
      </c>
      <c r="K2057" t="s">
        <v>362</v>
      </c>
      <c r="L2057" s="73">
        <v>42095</v>
      </c>
      <c r="M2057" s="124">
        <v>1</v>
      </c>
      <c r="N2057" s="124">
        <v>2</v>
      </c>
      <c r="O2057" s="68">
        <f t="shared" si="387"/>
        <v>0.5</v>
      </c>
      <c r="P2057" s="124">
        <v>12</v>
      </c>
      <c r="Q2057" s="124">
        <v>6</v>
      </c>
      <c r="R2057" s="68">
        <f t="shared" si="388"/>
        <v>2</v>
      </c>
      <c r="S2057" s="124">
        <v>12</v>
      </c>
      <c r="T2057" s="68">
        <f t="shared" si="389"/>
        <v>0.5</v>
      </c>
      <c r="U2057" s="124">
        <v>9</v>
      </c>
      <c r="V2057" s="284"/>
      <c r="W2057" s="124">
        <v>1</v>
      </c>
      <c r="X2057" s="124">
        <v>2</v>
      </c>
      <c r="Y2057" s="68">
        <f t="shared" si="386"/>
        <v>0.5</v>
      </c>
      <c r="Z2057" s="124">
        <v>3</v>
      </c>
      <c r="AA2057" s="284"/>
    </row>
    <row r="2058" spans="9:27">
      <c r="I2058" s="57" t="str">
        <f t="shared" si="391"/>
        <v>Adoptions TogetherAllApr-15</v>
      </c>
      <c r="J2058" s="57" t="str">
        <f t="shared" si="390"/>
        <v>Adoptions TogetherAll42095</v>
      </c>
      <c r="K2058" t="s">
        <v>318</v>
      </c>
      <c r="L2058" s="73">
        <v>42095</v>
      </c>
      <c r="M2058" s="124">
        <v>5</v>
      </c>
      <c r="N2058" s="124">
        <v>5</v>
      </c>
      <c r="O2058" s="68">
        <f t="shared" si="387"/>
        <v>1</v>
      </c>
      <c r="P2058" s="124">
        <v>3</v>
      </c>
      <c r="Q2058" s="124">
        <v>15</v>
      </c>
      <c r="R2058" s="68">
        <f t="shared" si="388"/>
        <v>0.2</v>
      </c>
      <c r="S2058" s="124">
        <v>15</v>
      </c>
      <c r="T2058" s="68">
        <f t="shared" si="389"/>
        <v>1</v>
      </c>
      <c r="U2058" s="124">
        <v>3</v>
      </c>
      <c r="V2058" s="284"/>
      <c r="W2058" s="124">
        <v>0</v>
      </c>
      <c r="X2058" s="124">
        <v>0</v>
      </c>
      <c r="Y2058" s="68" t="e">
        <f t="shared" si="386"/>
        <v>#DIV/0!</v>
      </c>
      <c r="Z2058" s="124">
        <v>0</v>
      </c>
      <c r="AA2058" s="284">
        <v>1</v>
      </c>
    </row>
    <row r="2059" spans="9:27">
      <c r="I2059" s="57" t="str">
        <f t="shared" si="391"/>
        <v>First Home CareAllApr-15</v>
      </c>
      <c r="J2059" s="57" t="str">
        <f t="shared" si="390"/>
        <v>First Home CareAll42095</v>
      </c>
      <c r="K2059" t="s">
        <v>323</v>
      </c>
      <c r="L2059" s="73">
        <v>42095</v>
      </c>
      <c r="M2059" s="124">
        <v>11</v>
      </c>
      <c r="N2059" s="124">
        <v>12</v>
      </c>
      <c r="O2059" s="68">
        <f t="shared" si="387"/>
        <v>0.91666666666666663</v>
      </c>
      <c r="P2059" s="124">
        <v>31</v>
      </c>
      <c r="Q2059" s="124">
        <v>54</v>
      </c>
      <c r="R2059" s="68">
        <f t="shared" si="388"/>
        <v>0.57407407407407407</v>
      </c>
      <c r="S2059" s="124">
        <v>65</v>
      </c>
      <c r="T2059" s="68">
        <f t="shared" si="389"/>
        <v>0.83076923076923082</v>
      </c>
      <c r="U2059" s="124">
        <v>26</v>
      </c>
      <c r="V2059" s="284"/>
      <c r="W2059" s="124">
        <v>6</v>
      </c>
      <c r="X2059" s="124">
        <v>6</v>
      </c>
      <c r="Y2059" s="68">
        <f t="shared" si="386"/>
        <v>1</v>
      </c>
      <c r="Z2059" s="124">
        <v>5</v>
      </c>
      <c r="AA2059" s="284">
        <v>1.0625</v>
      </c>
    </row>
    <row r="2060" spans="9:27">
      <c r="I2060" s="57" t="str">
        <f t="shared" si="391"/>
        <v>PASSAllApr-15</v>
      </c>
      <c r="J2060" s="57" t="str">
        <f t="shared" si="390"/>
        <v>PASSAll42095</v>
      </c>
      <c r="K2060" t="s">
        <v>342</v>
      </c>
      <c r="L2060" s="73">
        <v>42095</v>
      </c>
      <c r="M2060" s="124">
        <v>12</v>
      </c>
      <c r="N2060" s="124">
        <v>13</v>
      </c>
      <c r="O2060" s="68">
        <f t="shared" si="387"/>
        <v>0.92307692307692313</v>
      </c>
      <c r="P2060" s="124">
        <v>68</v>
      </c>
      <c r="Q2060" s="124">
        <v>68</v>
      </c>
      <c r="R2060" s="68">
        <f t="shared" si="388"/>
        <v>1</v>
      </c>
      <c r="S2060" s="124">
        <v>110</v>
      </c>
      <c r="T2060" s="68">
        <f t="shared" si="389"/>
        <v>0.61818181818181817</v>
      </c>
      <c r="U2060" s="124">
        <v>51</v>
      </c>
      <c r="V2060" s="284"/>
      <c r="W2060" s="124">
        <v>7</v>
      </c>
      <c r="X2060" s="124">
        <v>15</v>
      </c>
      <c r="Y2060" s="68">
        <f t="shared" si="386"/>
        <v>0.46666666666666667</v>
      </c>
      <c r="Z2060" s="124">
        <v>17</v>
      </c>
      <c r="AA2060" s="284">
        <v>0.83250000000000002</v>
      </c>
    </row>
    <row r="2061" spans="9:27">
      <c r="I2061" s="57" t="str">
        <f t="shared" si="391"/>
        <v>Youth VillagesAllApr-15</v>
      </c>
      <c r="J2061" s="57" t="str">
        <f t="shared" si="390"/>
        <v>Youth VillagesAll42095</v>
      </c>
      <c r="K2061" t="s">
        <v>352</v>
      </c>
      <c r="L2061" s="73">
        <v>42095</v>
      </c>
      <c r="M2061" s="124">
        <v>12</v>
      </c>
      <c r="N2061" s="124">
        <v>16</v>
      </c>
      <c r="O2061" s="68">
        <f t="shared" si="387"/>
        <v>0.75</v>
      </c>
      <c r="P2061" s="124">
        <v>33</v>
      </c>
      <c r="Q2061" s="124">
        <v>36</v>
      </c>
      <c r="R2061" s="68">
        <f t="shared" si="388"/>
        <v>0.91666666666666663</v>
      </c>
      <c r="S2061" s="124">
        <v>48</v>
      </c>
      <c r="T2061" s="68">
        <f t="shared" si="389"/>
        <v>0.75</v>
      </c>
      <c r="U2061" s="124">
        <v>20</v>
      </c>
      <c r="V2061" s="284"/>
      <c r="W2061" s="124">
        <v>6</v>
      </c>
      <c r="X2061" s="124">
        <v>7</v>
      </c>
      <c r="Y2061" s="68">
        <f t="shared" si="386"/>
        <v>0.8571428571428571</v>
      </c>
      <c r="Z2061" s="124">
        <v>13</v>
      </c>
      <c r="AA2061" s="284">
        <v>0.74876086956521748</v>
      </c>
    </row>
    <row r="2062" spans="9:27">
      <c r="I2062" s="57" t="str">
        <f t="shared" si="391"/>
        <v>MD Family ResourcesAllApr-15</v>
      </c>
      <c r="J2062" s="57" t="str">
        <f t="shared" si="390"/>
        <v>MD Family ResourcesAll42095</v>
      </c>
      <c r="K2062" t="s">
        <v>510</v>
      </c>
      <c r="L2062" s="73">
        <v>42095</v>
      </c>
      <c r="M2062" s="124">
        <v>11</v>
      </c>
      <c r="N2062" s="124">
        <v>11</v>
      </c>
      <c r="O2062" s="68">
        <f t="shared" si="387"/>
        <v>1</v>
      </c>
      <c r="P2062" s="124">
        <v>19</v>
      </c>
      <c r="Q2062" s="124">
        <v>26</v>
      </c>
      <c r="R2062" s="68">
        <f t="shared" si="388"/>
        <v>0.73076923076923073</v>
      </c>
      <c r="S2062" s="124">
        <v>26</v>
      </c>
      <c r="T2062" s="68">
        <f t="shared" si="389"/>
        <v>1</v>
      </c>
      <c r="U2062" s="124">
        <v>17</v>
      </c>
      <c r="V2062" s="284"/>
      <c r="W2062" s="124">
        <v>0</v>
      </c>
      <c r="X2062" s="124">
        <v>0</v>
      </c>
      <c r="Y2062" s="68" t="e">
        <f t="shared" si="386"/>
        <v>#DIV/0!</v>
      </c>
      <c r="Z2062" s="124">
        <v>2</v>
      </c>
      <c r="AA2062" s="284">
        <v>0.72727272727272729</v>
      </c>
    </row>
    <row r="2063" spans="9:27">
      <c r="I2063" s="57" t="str">
        <f t="shared" si="391"/>
        <v>UniversalAllApr-15</v>
      </c>
      <c r="J2063" s="57" t="str">
        <f t="shared" si="390"/>
        <v>UniversalAll42095</v>
      </c>
      <c r="K2063" t="s">
        <v>348</v>
      </c>
      <c r="L2063" s="73">
        <v>42095</v>
      </c>
      <c r="M2063" s="124">
        <v>7</v>
      </c>
      <c r="N2063" s="124">
        <v>7</v>
      </c>
      <c r="O2063" s="68">
        <f t="shared" si="387"/>
        <v>1</v>
      </c>
      <c r="P2063" s="124">
        <v>19</v>
      </c>
      <c r="Q2063" s="124">
        <v>37</v>
      </c>
      <c r="R2063" s="68">
        <f t="shared" si="388"/>
        <v>0.51351351351351349</v>
      </c>
      <c r="S2063" s="124">
        <v>50</v>
      </c>
      <c r="T2063" s="68">
        <f t="shared" si="389"/>
        <v>0.74</v>
      </c>
      <c r="U2063" s="124">
        <v>19</v>
      </c>
      <c r="V2063" s="284"/>
      <c r="W2063" s="124">
        <v>0</v>
      </c>
      <c r="X2063" s="124">
        <v>0</v>
      </c>
      <c r="Y2063" s="68" t="e">
        <f t="shared" si="386"/>
        <v>#DIV/0!</v>
      </c>
      <c r="Z2063" s="124">
        <v>0</v>
      </c>
      <c r="AA2063" s="284">
        <v>0.66666666666666663</v>
      </c>
    </row>
    <row r="2064" spans="9:27">
      <c r="I2064" s="57" t="str">
        <f t="shared" si="391"/>
        <v>FPSAllApr-15</v>
      </c>
      <c r="J2064" s="57" t="str">
        <f t="shared" si="390"/>
        <v>FPSAll42095</v>
      </c>
      <c r="K2064" t="s">
        <v>355</v>
      </c>
      <c r="L2064" s="73">
        <v>42095</v>
      </c>
      <c r="M2064" s="124">
        <v>3</v>
      </c>
      <c r="N2064" s="124">
        <v>3</v>
      </c>
      <c r="O2064" s="68">
        <f t="shared" si="387"/>
        <v>1</v>
      </c>
      <c r="P2064" s="124">
        <v>36</v>
      </c>
      <c r="Q2064" s="124">
        <v>60</v>
      </c>
      <c r="R2064" s="68">
        <f t="shared" si="388"/>
        <v>0.6</v>
      </c>
      <c r="S2064" s="124">
        <v>30</v>
      </c>
      <c r="T2064" s="68">
        <f t="shared" si="389"/>
        <v>2</v>
      </c>
      <c r="U2064" s="124">
        <v>34</v>
      </c>
      <c r="V2064" s="284"/>
      <c r="W2064" s="124">
        <v>6</v>
      </c>
      <c r="X2064" s="124">
        <v>6</v>
      </c>
      <c r="Y2064" s="68">
        <f t="shared" si="386"/>
        <v>1</v>
      </c>
      <c r="Z2064" s="124">
        <v>2</v>
      </c>
      <c r="AA2064" s="284"/>
    </row>
    <row r="2065" spans="9:27">
      <c r="I2065" s="57" t="str">
        <f t="shared" si="391"/>
        <v>LESAllApr-15</v>
      </c>
      <c r="J2065" s="57" t="str">
        <f t="shared" si="390"/>
        <v>LESAll42095</v>
      </c>
      <c r="K2065" t="s">
        <v>357</v>
      </c>
      <c r="L2065" s="73">
        <v>42095</v>
      </c>
      <c r="M2065" s="124">
        <v>5</v>
      </c>
      <c r="N2065" s="124">
        <v>5</v>
      </c>
      <c r="O2065" s="68">
        <f t="shared" si="387"/>
        <v>1</v>
      </c>
      <c r="P2065" s="124">
        <v>36</v>
      </c>
      <c r="Q2065" s="124">
        <v>36</v>
      </c>
      <c r="R2065" s="68">
        <f t="shared" si="388"/>
        <v>1</v>
      </c>
      <c r="S2065" s="124">
        <v>50</v>
      </c>
      <c r="T2065" s="68">
        <f t="shared" si="389"/>
        <v>0.72</v>
      </c>
      <c r="U2065" s="124">
        <v>36</v>
      </c>
      <c r="V2065" s="284"/>
      <c r="W2065" s="124">
        <v>0</v>
      </c>
      <c r="X2065" s="124">
        <v>0</v>
      </c>
      <c r="Y2065" s="68" t="e">
        <f t="shared" si="386"/>
        <v>#DIV/0!</v>
      </c>
      <c r="Z2065" s="124">
        <v>0</v>
      </c>
      <c r="AA2065" s="284"/>
    </row>
    <row r="2066" spans="9:27">
      <c r="I2066" s="57" t="str">
        <f t="shared" si="391"/>
        <v>MBI HSAllApr-15</v>
      </c>
      <c r="J2066" s="57" t="str">
        <f t="shared" si="390"/>
        <v>MBI HSAll42095</v>
      </c>
      <c r="K2066" t="s">
        <v>364</v>
      </c>
      <c r="L2066" s="73">
        <v>42095</v>
      </c>
      <c r="M2066" s="124">
        <v>7</v>
      </c>
      <c r="N2066" s="124">
        <v>8</v>
      </c>
      <c r="O2066" s="68">
        <f t="shared" si="387"/>
        <v>0.875</v>
      </c>
      <c r="P2066" s="124">
        <v>58</v>
      </c>
      <c r="Q2066" s="124">
        <v>70</v>
      </c>
      <c r="R2066" s="68">
        <f t="shared" si="388"/>
        <v>0.82857142857142863</v>
      </c>
      <c r="S2066" s="124">
        <v>75</v>
      </c>
      <c r="T2066" s="68">
        <f t="shared" si="389"/>
        <v>0.93333333333333335</v>
      </c>
      <c r="U2066" s="124">
        <v>51</v>
      </c>
      <c r="V2066" s="284"/>
      <c r="W2066" s="124">
        <v>0</v>
      </c>
      <c r="X2066" s="124">
        <v>0</v>
      </c>
      <c r="Y2066" s="68" t="e">
        <f t="shared" si="386"/>
        <v>#DIV/0!</v>
      </c>
      <c r="Z2066" s="124">
        <v>7</v>
      </c>
      <c r="AA2066" s="284"/>
    </row>
    <row r="2067" spans="9:27">
      <c r="I2067" s="57" t="str">
        <f t="shared" si="391"/>
        <v>TFCCAllApr-15</v>
      </c>
      <c r="J2067" s="57" t="str">
        <f t="shared" si="390"/>
        <v>TFCCAll42095</v>
      </c>
      <c r="K2067" t="s">
        <v>366</v>
      </c>
      <c r="L2067" s="73">
        <v>42095</v>
      </c>
      <c r="M2067" s="124">
        <v>5</v>
      </c>
      <c r="N2067" s="124">
        <v>7</v>
      </c>
      <c r="O2067" s="68">
        <f t="shared" si="387"/>
        <v>0.7142857142857143</v>
      </c>
      <c r="P2067" s="124">
        <v>19</v>
      </c>
      <c r="Q2067" s="124">
        <v>19</v>
      </c>
      <c r="R2067" s="68">
        <f t="shared" si="388"/>
        <v>1</v>
      </c>
      <c r="S2067" s="124">
        <v>70</v>
      </c>
      <c r="T2067" s="68">
        <f t="shared" si="389"/>
        <v>0.27142857142857141</v>
      </c>
      <c r="U2067" s="124">
        <v>10</v>
      </c>
      <c r="V2067" s="284"/>
      <c r="W2067" s="124">
        <v>2</v>
      </c>
      <c r="X2067" s="124">
        <v>3</v>
      </c>
      <c r="Y2067" s="68">
        <f t="shared" si="386"/>
        <v>0.66666666666666663</v>
      </c>
      <c r="Z2067" s="124">
        <v>9</v>
      </c>
      <c r="AA2067" s="284"/>
    </row>
    <row r="2068" spans="9:27">
      <c r="I2068" s="57" t="str">
        <f t="shared" si="391"/>
        <v>All A-CRA ProvidersA-CRAApr-15</v>
      </c>
      <c r="J2068" s="57" t="str">
        <f t="shared" si="390"/>
        <v>All A-CRA ProvidersA-CRA42095</v>
      </c>
      <c r="K2068" t="s">
        <v>379</v>
      </c>
      <c r="L2068" s="73">
        <v>42095</v>
      </c>
      <c r="M2068" s="124">
        <v>6</v>
      </c>
      <c r="N2068" s="124">
        <v>11</v>
      </c>
      <c r="O2068" s="68">
        <f t="shared" si="387"/>
        <v>0.54545454545454541</v>
      </c>
      <c r="P2068" s="124">
        <v>49</v>
      </c>
      <c r="Q2068" s="124">
        <v>41</v>
      </c>
      <c r="R2068" s="68">
        <f t="shared" si="388"/>
        <v>1.1951219512195121</v>
      </c>
      <c r="S2068" s="124">
        <v>70</v>
      </c>
      <c r="T2068" s="68">
        <f t="shared" si="389"/>
        <v>0.58571428571428574</v>
      </c>
      <c r="U2068" s="124">
        <v>35</v>
      </c>
      <c r="V2068" s="284"/>
      <c r="W2068" s="124">
        <v>3</v>
      </c>
      <c r="X2068" s="124">
        <v>10</v>
      </c>
      <c r="Y2068" s="68">
        <f t="shared" ref="Y2068:Y2131" si="392">W2068/X2068</f>
        <v>0.3</v>
      </c>
      <c r="Z2068" s="124">
        <v>14</v>
      </c>
      <c r="AA2068" s="284"/>
    </row>
    <row r="2069" spans="9:27">
      <c r="I2069" s="57" t="str">
        <f t="shared" si="391"/>
        <v>All CPP-FV ProvidersCPP-FVApr-15</v>
      </c>
      <c r="J2069" s="57" t="str">
        <f t="shared" si="390"/>
        <v>All CPP-FV ProvidersCPP-FV42095</v>
      </c>
      <c r="K2069" t="s">
        <v>373</v>
      </c>
      <c r="L2069" s="73">
        <v>42095</v>
      </c>
      <c r="M2069" s="124">
        <v>10</v>
      </c>
      <c r="N2069" s="124">
        <v>10</v>
      </c>
      <c r="O2069" s="68">
        <f t="shared" si="387"/>
        <v>1</v>
      </c>
      <c r="P2069" s="124">
        <v>16</v>
      </c>
      <c r="Q2069" s="124">
        <v>40</v>
      </c>
      <c r="R2069" s="68">
        <f t="shared" si="388"/>
        <v>0.4</v>
      </c>
      <c r="S2069" s="124">
        <v>40</v>
      </c>
      <c r="T2069" s="68">
        <f t="shared" si="389"/>
        <v>1</v>
      </c>
      <c r="U2069" s="124">
        <v>15</v>
      </c>
      <c r="V2069" s="284"/>
      <c r="W2069" s="124">
        <v>0</v>
      </c>
      <c r="X2069" s="124">
        <v>0</v>
      </c>
      <c r="Y2069" s="68" t="e">
        <f t="shared" si="392"/>
        <v>#DIV/0!</v>
      </c>
      <c r="Z2069" s="124">
        <v>1</v>
      </c>
      <c r="AA2069" s="284">
        <v>0.73076923076923084</v>
      </c>
    </row>
    <row r="2070" spans="9:27">
      <c r="I2070" s="57" t="str">
        <f t="shared" si="391"/>
        <v>All FFT ProvidersFFTApr-15</v>
      </c>
      <c r="J2070" s="57" t="str">
        <f t="shared" si="390"/>
        <v>All FFT ProvidersFFT42095</v>
      </c>
      <c r="K2070" t="s">
        <v>372</v>
      </c>
      <c r="L2070" s="73">
        <v>42095</v>
      </c>
      <c r="M2070" s="124">
        <v>14</v>
      </c>
      <c r="N2070" s="124">
        <v>14</v>
      </c>
      <c r="O2070" s="68">
        <f t="shared" si="387"/>
        <v>1</v>
      </c>
      <c r="P2070" s="124">
        <v>97</v>
      </c>
      <c r="Q2070" s="124">
        <v>94</v>
      </c>
      <c r="R2070" s="68">
        <f t="shared" si="388"/>
        <v>1.0319148936170213</v>
      </c>
      <c r="S2070" s="124">
        <v>108</v>
      </c>
      <c r="T2070" s="68">
        <f t="shared" si="389"/>
        <v>0.87037037037037035</v>
      </c>
      <c r="U2070" s="124">
        <v>71</v>
      </c>
      <c r="V2070" s="284">
        <v>1.03</v>
      </c>
      <c r="W2070" s="124">
        <v>19</v>
      </c>
      <c r="X2070" s="124">
        <v>25</v>
      </c>
      <c r="Y2070" s="68">
        <f t="shared" si="392"/>
        <v>0.76</v>
      </c>
      <c r="Z2070" s="124">
        <v>26</v>
      </c>
      <c r="AA2070" s="284">
        <v>1.03</v>
      </c>
    </row>
    <row r="2071" spans="9:27">
      <c r="I2071" s="57" t="str">
        <f t="shared" si="391"/>
        <v>All MST ProvidersMSTApr-15</v>
      </c>
      <c r="J2071" s="57" t="str">
        <f t="shared" si="390"/>
        <v>All MST ProvidersMST42095</v>
      </c>
      <c r="K2071" t="s">
        <v>374</v>
      </c>
      <c r="L2071" s="73">
        <v>42095</v>
      </c>
      <c r="M2071" s="124">
        <v>9</v>
      </c>
      <c r="N2071" s="124">
        <v>12</v>
      </c>
      <c r="O2071" s="68">
        <f t="shared" si="387"/>
        <v>0.75</v>
      </c>
      <c r="P2071" s="124">
        <v>28</v>
      </c>
      <c r="Q2071" s="124">
        <v>30</v>
      </c>
      <c r="R2071" s="68">
        <f t="shared" si="388"/>
        <v>0.93333333333333335</v>
      </c>
      <c r="S2071" s="124">
        <v>40</v>
      </c>
      <c r="T2071" s="68">
        <f t="shared" si="389"/>
        <v>0.75</v>
      </c>
      <c r="U2071" s="124">
        <v>17</v>
      </c>
      <c r="V2071" s="284">
        <v>0.83652173913043482</v>
      </c>
      <c r="W2071" s="124">
        <v>4</v>
      </c>
      <c r="X2071" s="124">
        <v>4</v>
      </c>
      <c r="Y2071" s="68">
        <f t="shared" si="392"/>
        <v>1</v>
      </c>
      <c r="Z2071" s="124">
        <v>11</v>
      </c>
      <c r="AA2071" s="284">
        <v>0.83652173913043482</v>
      </c>
    </row>
    <row r="2072" spans="9:27">
      <c r="I2072" s="57" t="str">
        <f t="shared" si="391"/>
        <v>All MST-PSB ProvidersMST-PSBApr-15</v>
      </c>
      <c r="J2072" s="57" t="str">
        <f t="shared" si="390"/>
        <v>All MST-PSB ProvidersMST-PSB42095</v>
      </c>
      <c r="K2072" t="s">
        <v>375</v>
      </c>
      <c r="L2072" s="73">
        <v>42095</v>
      </c>
      <c r="M2072" s="124">
        <v>3</v>
      </c>
      <c r="N2072" s="124">
        <v>4</v>
      </c>
      <c r="O2072" s="68">
        <f t="shared" si="387"/>
        <v>0.75</v>
      </c>
      <c r="P2072" s="124">
        <v>5</v>
      </c>
      <c r="Q2072" s="124">
        <v>6</v>
      </c>
      <c r="R2072" s="68">
        <f t="shared" si="388"/>
        <v>0.83333333333333337</v>
      </c>
      <c r="S2072" s="124">
        <v>8</v>
      </c>
      <c r="T2072" s="68">
        <f t="shared" si="389"/>
        <v>0.75</v>
      </c>
      <c r="U2072" s="124">
        <v>3</v>
      </c>
      <c r="V2072" s="284">
        <v>0.66100000000000003</v>
      </c>
      <c r="W2072" s="124">
        <v>2</v>
      </c>
      <c r="X2072" s="124">
        <v>3</v>
      </c>
      <c r="Y2072" s="68">
        <f t="shared" si="392"/>
        <v>0.66666666666666663</v>
      </c>
      <c r="Z2072" s="124">
        <v>2</v>
      </c>
      <c r="AA2072" s="284">
        <v>0.66100000000000003</v>
      </c>
    </row>
    <row r="2073" spans="9:27">
      <c r="I2073" s="57" t="str">
        <f t="shared" si="391"/>
        <v>All PCIT ProvidersPCITApr-15</v>
      </c>
      <c r="J2073" s="57" t="str">
        <f t="shared" si="390"/>
        <v>All PCIT ProvidersPCIT42095</v>
      </c>
      <c r="K2073" t="s">
        <v>376</v>
      </c>
      <c r="L2073" s="73">
        <v>42095</v>
      </c>
      <c r="M2073" s="124">
        <v>8</v>
      </c>
      <c r="N2073" s="124">
        <v>9</v>
      </c>
      <c r="O2073" s="68">
        <f t="shared" ref="O2073:O2136" si="393">M2073/N2073</f>
        <v>0.88888888888888884</v>
      </c>
      <c r="P2073" s="124">
        <v>30</v>
      </c>
      <c r="Q2073" s="124">
        <v>34</v>
      </c>
      <c r="R2073" s="68">
        <f t="shared" ref="R2073:R2136" si="394">P2073/Q2073</f>
        <v>0.88235294117647056</v>
      </c>
      <c r="S2073" s="124">
        <v>39</v>
      </c>
      <c r="T2073" s="68">
        <f t="shared" ref="T2073:T2136" si="395">Q2073/S2073</f>
        <v>0.87179487179487181</v>
      </c>
      <c r="U2073" s="124">
        <v>23</v>
      </c>
      <c r="V2073" s="284"/>
      <c r="W2073" s="124">
        <v>0</v>
      </c>
      <c r="X2073" s="124">
        <v>0</v>
      </c>
      <c r="Y2073" s="68" t="e">
        <f t="shared" si="392"/>
        <v>#DIV/0!</v>
      </c>
      <c r="Z2073" s="124">
        <v>7</v>
      </c>
      <c r="AA2073" s="284">
        <v>0.98</v>
      </c>
    </row>
    <row r="2074" spans="9:27">
      <c r="I2074" s="57" t="str">
        <f t="shared" si="391"/>
        <v>All TF-CBT ProvidersTF-CBTApr-15</v>
      </c>
      <c r="J2074" s="57" t="str">
        <f t="shared" si="390"/>
        <v>All TF-CBT ProvidersTF-CBT42095</v>
      </c>
      <c r="K2074" t="s">
        <v>377</v>
      </c>
      <c r="L2074" s="73">
        <v>42095</v>
      </c>
      <c r="M2074" s="124">
        <v>28</v>
      </c>
      <c r="N2074" s="124">
        <v>29</v>
      </c>
      <c r="O2074" s="68">
        <f t="shared" si="393"/>
        <v>0.96551724137931039</v>
      </c>
      <c r="P2074" s="124">
        <v>49</v>
      </c>
      <c r="Q2074" s="124">
        <v>108</v>
      </c>
      <c r="R2074" s="68">
        <f t="shared" si="394"/>
        <v>0.45370370370370372</v>
      </c>
      <c r="S2074" s="124">
        <v>113</v>
      </c>
      <c r="T2074" s="68">
        <f t="shared" si="395"/>
        <v>0.95575221238938057</v>
      </c>
      <c r="U2074" s="124">
        <v>41</v>
      </c>
      <c r="V2074" s="284"/>
      <c r="W2074" s="124">
        <v>0</v>
      </c>
      <c r="X2074" s="124">
        <v>0</v>
      </c>
      <c r="Y2074" s="68" t="e">
        <f t="shared" si="392"/>
        <v>#DIV/0!</v>
      </c>
      <c r="Z2074" s="124">
        <v>8</v>
      </c>
      <c r="AA2074" s="284">
        <v>0.84801864801864801</v>
      </c>
    </row>
    <row r="2075" spans="9:27">
      <c r="I2075" s="57" t="str">
        <f t="shared" si="391"/>
        <v>All TIP ProvidersTIPApr-15</v>
      </c>
      <c r="J2075" s="57" t="str">
        <f t="shared" si="390"/>
        <v>All TIP ProvidersTIP42095</v>
      </c>
      <c r="K2075" t="s">
        <v>378</v>
      </c>
      <c r="L2075" s="73">
        <v>42095</v>
      </c>
      <c r="M2075" s="124">
        <v>36</v>
      </c>
      <c r="N2075" s="124">
        <v>40</v>
      </c>
      <c r="O2075" s="68">
        <f t="shared" si="393"/>
        <v>0.9</v>
      </c>
      <c r="P2075" s="124">
        <v>296</v>
      </c>
      <c r="Q2075" s="124">
        <v>332</v>
      </c>
      <c r="R2075" s="68">
        <f t="shared" si="394"/>
        <v>0.89156626506024095</v>
      </c>
      <c r="S2075" s="124">
        <v>425</v>
      </c>
      <c r="T2075" s="68">
        <f t="shared" si="395"/>
        <v>0.78117647058823525</v>
      </c>
      <c r="U2075" s="124">
        <v>271</v>
      </c>
      <c r="V2075" s="284"/>
      <c r="W2075" s="124">
        <v>9</v>
      </c>
      <c r="X2075" s="124">
        <v>13</v>
      </c>
      <c r="Y2075" s="68">
        <f t="shared" si="392"/>
        <v>0.69230769230769229</v>
      </c>
      <c r="Z2075" s="124">
        <v>25</v>
      </c>
      <c r="AA2075" s="284"/>
    </row>
    <row r="2076" spans="9:27">
      <c r="I2076" s="57" t="str">
        <f t="shared" si="391"/>
        <v>All TST ProvidersTSTApr-15</v>
      </c>
      <c r="J2076" s="57" t="str">
        <f t="shared" si="390"/>
        <v>All TST ProvidersTST42095</v>
      </c>
      <c r="K2076" t="s">
        <v>512</v>
      </c>
      <c r="L2076" s="73">
        <v>42095</v>
      </c>
      <c r="M2076" s="124">
        <v>0</v>
      </c>
      <c r="N2076" s="124">
        <v>0</v>
      </c>
      <c r="O2076" s="68" t="e">
        <f t="shared" si="393"/>
        <v>#DIV/0!</v>
      </c>
      <c r="P2076" s="124">
        <v>0</v>
      </c>
      <c r="Q2076" s="124">
        <v>0</v>
      </c>
      <c r="R2076" s="68" t="e">
        <f t="shared" si="394"/>
        <v>#DIV/0!</v>
      </c>
      <c r="S2076" s="124">
        <v>0</v>
      </c>
      <c r="T2076" s="68" t="e">
        <f t="shared" si="395"/>
        <v>#DIV/0!</v>
      </c>
      <c r="U2076" s="124">
        <v>0</v>
      </c>
      <c r="V2076" s="284"/>
      <c r="W2076" s="124">
        <v>0</v>
      </c>
      <c r="X2076" s="124">
        <v>0</v>
      </c>
      <c r="Y2076" s="68" t="e">
        <f t="shared" si="392"/>
        <v>#DIV/0!</v>
      </c>
      <c r="Z2076" s="124">
        <v>0</v>
      </c>
      <c r="AA2076" s="284"/>
    </row>
    <row r="2077" spans="9:27">
      <c r="I2077" s="57" t="str">
        <f>K2077&amp;"Apr-15"</f>
        <v>AllAllApr-15</v>
      </c>
      <c r="J2077" s="57" t="str">
        <f>K2077&amp;L2077</f>
        <v>AllAll42095</v>
      </c>
      <c r="K2077" t="s">
        <v>367</v>
      </c>
      <c r="L2077" s="73">
        <v>42095</v>
      </c>
      <c r="M2077" s="124">
        <v>114</v>
      </c>
      <c r="N2077" s="124">
        <v>129</v>
      </c>
      <c r="O2077" s="68">
        <f t="shared" si="393"/>
        <v>0.88372093023255816</v>
      </c>
      <c r="P2077" s="124">
        <v>570</v>
      </c>
      <c r="Q2077" s="124">
        <v>685</v>
      </c>
      <c r="R2077" s="68">
        <f t="shared" si="394"/>
        <v>0.83211678832116787</v>
      </c>
      <c r="S2077" s="124">
        <v>843</v>
      </c>
      <c r="T2077" s="68">
        <f t="shared" si="395"/>
        <v>0.81257413997627526</v>
      </c>
      <c r="U2077" s="124">
        <v>476</v>
      </c>
      <c r="V2077" s="284"/>
      <c r="W2077" s="124">
        <v>37</v>
      </c>
      <c r="X2077" s="124">
        <v>55</v>
      </c>
      <c r="Y2077" s="68">
        <f t="shared" si="392"/>
        <v>0.67272727272727273</v>
      </c>
      <c r="Z2077" s="124">
        <v>94</v>
      </c>
      <c r="AA2077" s="284">
        <v>0.8477182696530523</v>
      </c>
    </row>
    <row r="2078" spans="9:27">
      <c r="I2078" s="57" t="str">
        <f t="shared" ref="I2078:I2128" si="396">K2078&amp;"May-15"</f>
        <v>HillcrestA-CRAMay-15</v>
      </c>
      <c r="J2078" t="s">
        <v>565</v>
      </c>
      <c r="K2078" t="s">
        <v>336</v>
      </c>
      <c r="L2078" s="73">
        <v>42125</v>
      </c>
      <c r="M2078" s="124">
        <v>2</v>
      </c>
      <c r="N2078" s="124">
        <v>3</v>
      </c>
      <c r="O2078" s="68">
        <f t="shared" si="393"/>
        <v>0.66666666666666663</v>
      </c>
      <c r="P2078" s="124">
        <v>22</v>
      </c>
      <c r="Q2078" s="124">
        <v>12</v>
      </c>
      <c r="R2078" s="68">
        <f t="shared" si="394"/>
        <v>1.8333333333333333</v>
      </c>
      <c r="S2078" s="124">
        <v>20</v>
      </c>
      <c r="T2078" s="68">
        <f t="shared" si="395"/>
        <v>0.6</v>
      </c>
      <c r="U2078" s="124">
        <v>16</v>
      </c>
      <c r="V2078" s="284"/>
      <c r="W2078" s="124">
        <v>5</v>
      </c>
      <c r="X2078" s="124">
        <v>8</v>
      </c>
      <c r="Y2078" s="68">
        <f t="shared" si="392"/>
        <v>0.625</v>
      </c>
      <c r="Z2078" s="124">
        <v>6</v>
      </c>
      <c r="AA2078" s="284"/>
    </row>
    <row r="2079" spans="9:27">
      <c r="I2079" s="57" t="str">
        <f t="shared" si="396"/>
        <v>LAYCA-CRAMay-15</v>
      </c>
      <c r="J2079" t="s">
        <v>566</v>
      </c>
      <c r="K2079" t="s">
        <v>339</v>
      </c>
      <c r="L2079" s="73">
        <v>42125</v>
      </c>
      <c r="M2079" s="124">
        <v>2</v>
      </c>
      <c r="N2079" s="124">
        <v>3</v>
      </c>
      <c r="O2079" s="68">
        <f t="shared" si="393"/>
        <v>0.66666666666666663</v>
      </c>
      <c r="P2079" s="124">
        <v>12</v>
      </c>
      <c r="Q2079" s="124">
        <v>12</v>
      </c>
      <c r="R2079" s="68">
        <f t="shared" si="394"/>
        <v>1</v>
      </c>
      <c r="S2079" s="124">
        <v>20</v>
      </c>
      <c r="T2079" s="68">
        <f t="shared" si="395"/>
        <v>0.6</v>
      </c>
      <c r="U2079" s="124">
        <v>12</v>
      </c>
      <c r="V2079" s="284"/>
      <c r="W2079" s="124">
        <v>0</v>
      </c>
      <c r="X2079" s="124">
        <v>0</v>
      </c>
      <c r="Y2079" s="68" t="e">
        <f t="shared" si="392"/>
        <v>#DIV/0!</v>
      </c>
      <c r="Z2079" s="124">
        <v>0</v>
      </c>
      <c r="AA2079" s="284"/>
    </row>
    <row r="2080" spans="9:27">
      <c r="I2080" s="57" t="str">
        <f t="shared" si="396"/>
        <v>RiversideA-CRAMay-15</v>
      </c>
      <c r="J2080" t="s">
        <v>567</v>
      </c>
      <c r="K2080" t="s">
        <v>361</v>
      </c>
      <c r="L2080" s="73">
        <v>42125</v>
      </c>
      <c r="M2080" s="124">
        <v>2</v>
      </c>
      <c r="N2080" s="124">
        <v>3</v>
      </c>
      <c r="O2080" s="68">
        <f t="shared" si="393"/>
        <v>0.66666666666666663</v>
      </c>
      <c r="P2080" s="124">
        <v>0</v>
      </c>
      <c r="Q2080" s="124">
        <v>12</v>
      </c>
      <c r="R2080" s="68">
        <f t="shared" si="394"/>
        <v>0</v>
      </c>
      <c r="S2080" s="124">
        <v>18</v>
      </c>
      <c r="T2080" s="68">
        <f t="shared" si="395"/>
        <v>0.66666666666666663</v>
      </c>
      <c r="U2080" s="124">
        <v>0</v>
      </c>
      <c r="V2080" s="284"/>
      <c r="W2080" s="124">
        <v>0</v>
      </c>
      <c r="X2080" s="124">
        <v>0</v>
      </c>
      <c r="Y2080" s="68" t="e">
        <f t="shared" si="392"/>
        <v>#DIV/0!</v>
      </c>
      <c r="Z2080" s="124">
        <v>0</v>
      </c>
      <c r="AA2080" s="284"/>
    </row>
    <row r="2081" spans="9:27">
      <c r="I2081" s="57" t="str">
        <f t="shared" si="396"/>
        <v>PIECECPP-FVMay-15</v>
      </c>
      <c r="J2081" t="s">
        <v>568</v>
      </c>
      <c r="K2081" t="s">
        <v>346</v>
      </c>
      <c r="L2081" s="73">
        <v>42125</v>
      </c>
      <c r="M2081" s="124">
        <v>5</v>
      </c>
      <c r="N2081" s="124">
        <v>5</v>
      </c>
      <c r="O2081" s="68">
        <f t="shared" si="393"/>
        <v>1</v>
      </c>
      <c r="P2081" s="124">
        <v>15</v>
      </c>
      <c r="Q2081" s="124">
        <v>25</v>
      </c>
      <c r="R2081" s="68">
        <f t="shared" si="394"/>
        <v>0.6</v>
      </c>
      <c r="S2081" s="124">
        <v>25</v>
      </c>
      <c r="T2081" s="68">
        <f t="shared" si="395"/>
        <v>1</v>
      </c>
      <c r="U2081" s="124">
        <v>15</v>
      </c>
      <c r="V2081" s="284"/>
      <c r="W2081" s="124">
        <v>0</v>
      </c>
      <c r="X2081" s="124">
        <v>0</v>
      </c>
      <c r="Y2081" s="68" t="e">
        <f t="shared" si="392"/>
        <v>#DIV/0!</v>
      </c>
      <c r="Z2081" s="124">
        <v>0</v>
      </c>
      <c r="AA2081" s="284">
        <v>0.33333333333333331</v>
      </c>
    </row>
    <row r="2082" spans="9:27">
      <c r="I2082" s="57" t="str">
        <f t="shared" si="396"/>
        <v>Adoptions TogetherCPP-FVMay-15</v>
      </c>
      <c r="J2082" t="s">
        <v>569</v>
      </c>
      <c r="K2082" t="s">
        <v>317</v>
      </c>
      <c r="L2082" s="73">
        <v>42125</v>
      </c>
      <c r="M2082" s="124">
        <v>3</v>
      </c>
      <c r="N2082" s="124">
        <v>3</v>
      </c>
      <c r="O2082" s="68">
        <f t="shared" si="393"/>
        <v>1</v>
      </c>
      <c r="P2082" s="124">
        <v>3</v>
      </c>
      <c r="Q2082" s="124">
        <v>15</v>
      </c>
      <c r="R2082" s="68">
        <f t="shared" si="394"/>
        <v>0.2</v>
      </c>
      <c r="S2082" s="124">
        <v>15</v>
      </c>
      <c r="T2082" s="68">
        <f t="shared" si="395"/>
        <v>1</v>
      </c>
      <c r="U2082" s="124">
        <v>3</v>
      </c>
      <c r="V2082" s="284"/>
      <c r="W2082" s="124">
        <v>0</v>
      </c>
      <c r="X2082" s="124">
        <v>0</v>
      </c>
      <c r="Y2082" s="68" t="e">
        <f t="shared" si="392"/>
        <v>#DIV/0!</v>
      </c>
      <c r="Z2082" s="124">
        <v>0</v>
      </c>
      <c r="AA2082" s="284">
        <v>1</v>
      </c>
    </row>
    <row r="2083" spans="9:27">
      <c r="I2083" s="57" t="str">
        <f t="shared" si="396"/>
        <v>First Home CareFFTMay-15</v>
      </c>
      <c r="J2083" t="s">
        <v>570</v>
      </c>
      <c r="K2083" t="s">
        <v>325</v>
      </c>
      <c r="L2083" s="73">
        <v>42125</v>
      </c>
      <c r="M2083" s="124">
        <v>5</v>
      </c>
      <c r="N2083" s="124">
        <v>5</v>
      </c>
      <c r="O2083" s="68">
        <f t="shared" si="393"/>
        <v>1</v>
      </c>
      <c r="P2083" s="124">
        <v>30</v>
      </c>
      <c r="Q2083" s="124">
        <v>45</v>
      </c>
      <c r="R2083" s="68">
        <f t="shared" si="394"/>
        <v>0.66666666666666663</v>
      </c>
      <c r="S2083" s="124">
        <v>45</v>
      </c>
      <c r="T2083" s="68">
        <f t="shared" si="395"/>
        <v>1</v>
      </c>
      <c r="U2083" s="124">
        <v>24</v>
      </c>
      <c r="V2083" s="284">
        <v>1.1499999999999999</v>
      </c>
      <c r="W2083" s="124">
        <v>0</v>
      </c>
      <c r="X2083" s="124">
        <v>2</v>
      </c>
      <c r="Y2083" s="68">
        <f t="shared" si="392"/>
        <v>0</v>
      </c>
      <c r="Z2083" s="124">
        <v>6</v>
      </c>
      <c r="AA2083" s="284">
        <v>1.1499999999999999</v>
      </c>
    </row>
    <row r="2084" spans="9:27">
      <c r="I2084" s="57" t="str">
        <f t="shared" si="396"/>
        <v>HillcrestFFTMay-15</v>
      </c>
      <c r="J2084" t="s">
        <v>571</v>
      </c>
      <c r="K2084" t="s">
        <v>335</v>
      </c>
      <c r="L2084" s="73">
        <v>42125</v>
      </c>
      <c r="M2084" s="124">
        <v>5</v>
      </c>
      <c r="N2084" s="124">
        <v>5</v>
      </c>
      <c r="O2084" s="68">
        <f t="shared" si="393"/>
        <v>1</v>
      </c>
      <c r="P2084" s="124">
        <v>24</v>
      </c>
      <c r="Q2084" s="124">
        <v>35</v>
      </c>
      <c r="R2084" s="68">
        <f t="shared" si="394"/>
        <v>0.68571428571428572</v>
      </c>
      <c r="S2084" s="124">
        <v>35</v>
      </c>
      <c r="T2084" s="68">
        <f t="shared" si="395"/>
        <v>1</v>
      </c>
      <c r="U2084" s="124">
        <v>23</v>
      </c>
      <c r="V2084" s="284">
        <v>1.1599999999999999</v>
      </c>
      <c r="W2084" s="124">
        <v>5</v>
      </c>
      <c r="X2084" s="124">
        <v>8</v>
      </c>
      <c r="Y2084" s="68">
        <f t="shared" si="392"/>
        <v>0.625</v>
      </c>
      <c r="Z2084" s="124">
        <v>1</v>
      </c>
      <c r="AA2084" s="284">
        <v>1.1599999999999999</v>
      </c>
    </row>
    <row r="2085" spans="9:27">
      <c r="I2085" s="57" t="str">
        <f t="shared" si="396"/>
        <v>PASSFFTMay-15</v>
      </c>
      <c r="J2085" t="s">
        <v>572</v>
      </c>
      <c r="K2085" t="s">
        <v>343</v>
      </c>
      <c r="L2085" s="73">
        <v>42125</v>
      </c>
      <c r="M2085" s="124">
        <v>6</v>
      </c>
      <c r="N2085" s="124">
        <v>7</v>
      </c>
      <c r="O2085" s="68">
        <f t="shared" si="393"/>
        <v>0.8571428571428571</v>
      </c>
      <c r="P2085" s="124">
        <v>47</v>
      </c>
      <c r="Q2085" s="124">
        <v>40</v>
      </c>
      <c r="R2085" s="68">
        <f t="shared" si="394"/>
        <v>1.175</v>
      </c>
      <c r="S2085" s="124">
        <v>47</v>
      </c>
      <c r="T2085" s="68">
        <f t="shared" si="395"/>
        <v>0.85106382978723405</v>
      </c>
      <c r="U2085" s="124">
        <v>29</v>
      </c>
      <c r="V2085" s="284">
        <v>0.85</v>
      </c>
      <c r="W2085" s="124">
        <v>6</v>
      </c>
      <c r="X2085" s="124">
        <v>7</v>
      </c>
      <c r="Y2085" s="68">
        <f t="shared" si="392"/>
        <v>0.8571428571428571</v>
      </c>
      <c r="Z2085" s="124">
        <v>18</v>
      </c>
      <c r="AA2085" s="284">
        <v>0.85</v>
      </c>
    </row>
    <row r="2086" spans="9:27">
      <c r="I2086" s="57" t="str">
        <f t="shared" si="396"/>
        <v>Youth VillagesMSTMay-15</v>
      </c>
      <c r="J2086" t="s">
        <v>573</v>
      </c>
      <c r="K2086" t="s">
        <v>353</v>
      </c>
      <c r="L2086" s="73">
        <v>42125</v>
      </c>
      <c r="M2086" s="124">
        <v>11</v>
      </c>
      <c r="N2086" s="124">
        <v>12</v>
      </c>
      <c r="O2086" s="68">
        <f t="shared" si="393"/>
        <v>0.91666666666666663</v>
      </c>
      <c r="P2086" s="124">
        <v>31</v>
      </c>
      <c r="Q2086" s="124">
        <v>36</v>
      </c>
      <c r="R2086" s="68">
        <f t="shared" si="394"/>
        <v>0.86111111111111116</v>
      </c>
      <c r="S2086" s="124">
        <v>40</v>
      </c>
      <c r="T2086" s="68">
        <f t="shared" si="395"/>
        <v>0.9</v>
      </c>
      <c r="U2086" s="124">
        <v>22</v>
      </c>
      <c r="V2086" s="284">
        <v>0.84567999999999999</v>
      </c>
      <c r="W2086" s="124">
        <v>7</v>
      </c>
      <c r="X2086" s="124">
        <v>10</v>
      </c>
      <c r="Y2086" s="68">
        <f t="shared" si="392"/>
        <v>0.7</v>
      </c>
      <c r="Z2086" s="124">
        <v>9</v>
      </c>
      <c r="AA2086" s="284">
        <v>0.84567999999999999</v>
      </c>
    </row>
    <row r="2087" spans="9:27">
      <c r="I2087" s="57" t="str">
        <f t="shared" si="396"/>
        <v>Youth VillagesMST-PSBMay-15</v>
      </c>
      <c r="J2087" t="s">
        <v>574</v>
      </c>
      <c r="K2087" t="s">
        <v>354</v>
      </c>
      <c r="L2087" s="73">
        <v>42125</v>
      </c>
      <c r="M2087" s="124">
        <v>4</v>
      </c>
      <c r="N2087" s="124">
        <v>4</v>
      </c>
      <c r="O2087" s="68">
        <f t="shared" si="393"/>
        <v>1</v>
      </c>
      <c r="P2087" s="124">
        <v>4</v>
      </c>
      <c r="Q2087" s="124">
        <v>8</v>
      </c>
      <c r="R2087" s="68">
        <f t="shared" si="394"/>
        <v>0.5</v>
      </c>
      <c r="S2087" s="124">
        <v>8</v>
      </c>
      <c r="T2087" s="68">
        <f t="shared" si="395"/>
        <v>1</v>
      </c>
      <c r="U2087" s="124">
        <v>3</v>
      </c>
      <c r="V2087" s="284">
        <v>0.68899999999999995</v>
      </c>
      <c r="W2087" s="124">
        <v>0</v>
      </c>
      <c r="X2087" s="124">
        <v>0</v>
      </c>
      <c r="Y2087" s="68" t="e">
        <f t="shared" si="392"/>
        <v>#DIV/0!</v>
      </c>
      <c r="Z2087" s="124">
        <v>1</v>
      </c>
      <c r="AA2087" s="284">
        <v>0.68899999999999995</v>
      </c>
    </row>
    <row r="2088" spans="9:27">
      <c r="I2088" s="57" t="str">
        <f t="shared" si="396"/>
        <v>Marys CenterPCITMay-15</v>
      </c>
      <c r="J2088" t="s">
        <v>575</v>
      </c>
      <c r="K2088" t="s">
        <v>340</v>
      </c>
      <c r="L2088" s="73">
        <v>42125</v>
      </c>
      <c r="M2088" s="124">
        <v>3</v>
      </c>
      <c r="N2088" s="124">
        <v>4</v>
      </c>
      <c r="O2088" s="68">
        <f t="shared" si="393"/>
        <v>0.75</v>
      </c>
      <c r="P2088" s="124">
        <v>14</v>
      </c>
      <c r="Q2088" s="124">
        <v>9</v>
      </c>
      <c r="R2088" s="68">
        <f t="shared" si="394"/>
        <v>1.5555555555555556</v>
      </c>
      <c r="S2088" s="124">
        <v>14</v>
      </c>
      <c r="T2088" s="68">
        <f t="shared" si="395"/>
        <v>0.6428571428571429</v>
      </c>
      <c r="U2088" s="124">
        <v>11</v>
      </c>
      <c r="V2088" s="284"/>
      <c r="W2088" s="124">
        <v>0</v>
      </c>
      <c r="X2088" s="124">
        <v>1</v>
      </c>
      <c r="Y2088" s="68">
        <f t="shared" si="392"/>
        <v>0</v>
      </c>
      <c r="Z2088" s="124">
        <v>3</v>
      </c>
      <c r="AA2088" s="284">
        <v>1.06</v>
      </c>
    </row>
    <row r="2089" spans="9:27">
      <c r="I2089" s="57" t="str">
        <f t="shared" si="396"/>
        <v>PIECEPCITMay-15</v>
      </c>
      <c r="J2089" t="s">
        <v>576</v>
      </c>
      <c r="K2089" t="s">
        <v>347</v>
      </c>
      <c r="L2089" s="73">
        <v>42125</v>
      </c>
      <c r="M2089" s="124">
        <v>5</v>
      </c>
      <c r="N2089" s="124">
        <v>5</v>
      </c>
      <c r="O2089" s="68">
        <f t="shared" si="393"/>
        <v>1</v>
      </c>
      <c r="P2089" s="124">
        <v>11</v>
      </c>
      <c r="Q2089" s="124">
        <v>25</v>
      </c>
      <c r="R2089" s="68">
        <f t="shared" si="394"/>
        <v>0.44</v>
      </c>
      <c r="S2089" s="124">
        <v>25</v>
      </c>
      <c r="T2089" s="68">
        <f t="shared" si="395"/>
        <v>1</v>
      </c>
      <c r="U2089" s="124">
        <v>10</v>
      </c>
      <c r="V2089" s="284"/>
      <c r="W2089" s="124">
        <v>0</v>
      </c>
      <c r="X2089" s="124">
        <v>0</v>
      </c>
      <c r="Y2089" s="68" t="e">
        <f t="shared" si="392"/>
        <v>#DIV/0!</v>
      </c>
      <c r="Z2089" s="124">
        <v>1</v>
      </c>
      <c r="AA2089" s="284">
        <v>0.9</v>
      </c>
    </row>
    <row r="2090" spans="9:27">
      <c r="I2090" s="57" t="str">
        <f t="shared" si="396"/>
        <v>Community ConnectionsTF-CBTMay-15</v>
      </c>
      <c r="J2090" t="s">
        <v>577</v>
      </c>
      <c r="K2090" t="s">
        <v>320</v>
      </c>
      <c r="L2090" s="73">
        <v>42125</v>
      </c>
      <c r="M2090" s="124">
        <v>5</v>
      </c>
      <c r="N2090" s="124">
        <v>5</v>
      </c>
      <c r="O2090" s="68">
        <f t="shared" si="393"/>
        <v>1</v>
      </c>
      <c r="P2090" s="124">
        <v>15</v>
      </c>
      <c r="Q2090" s="124">
        <v>25</v>
      </c>
      <c r="R2090" s="68">
        <f t="shared" si="394"/>
        <v>0.6</v>
      </c>
      <c r="S2090" s="124">
        <v>25</v>
      </c>
      <c r="T2090" s="68">
        <f t="shared" si="395"/>
        <v>1</v>
      </c>
      <c r="U2090" s="124">
        <v>13</v>
      </c>
      <c r="V2090" s="284"/>
      <c r="W2090" s="124">
        <v>0</v>
      </c>
      <c r="X2090" s="124">
        <v>1</v>
      </c>
      <c r="Y2090" s="68">
        <f t="shared" si="392"/>
        <v>0</v>
      </c>
      <c r="Z2090" s="124">
        <v>2</v>
      </c>
      <c r="AA2090" s="284">
        <v>0.8666666666666667</v>
      </c>
    </row>
    <row r="2091" spans="9:27">
      <c r="I2091" s="57" t="str">
        <f t="shared" si="396"/>
        <v>First Home CareTF-CBTMay-15</v>
      </c>
      <c r="J2091" t="s">
        <v>578</v>
      </c>
      <c r="K2091" t="s">
        <v>324</v>
      </c>
      <c r="L2091" s="73">
        <v>42125</v>
      </c>
      <c r="M2091" s="124">
        <v>0</v>
      </c>
      <c r="N2091" s="124">
        <v>0</v>
      </c>
      <c r="O2091" s="68" t="e">
        <f t="shared" si="393"/>
        <v>#DIV/0!</v>
      </c>
      <c r="P2091" s="124">
        <v>0</v>
      </c>
      <c r="Q2091" s="124">
        <v>0</v>
      </c>
      <c r="R2091" s="68" t="e">
        <f t="shared" si="394"/>
        <v>#DIV/0!</v>
      </c>
      <c r="S2091" s="124">
        <v>0</v>
      </c>
      <c r="T2091" s="68" t="e">
        <f t="shared" si="395"/>
        <v>#DIV/0!</v>
      </c>
      <c r="U2091" s="124">
        <v>0</v>
      </c>
      <c r="V2091" s="284"/>
      <c r="W2091" s="124">
        <v>0</v>
      </c>
      <c r="X2091" s="124">
        <v>0</v>
      </c>
      <c r="Y2091" s="68" t="e">
        <f t="shared" si="392"/>
        <v>#DIV/0!</v>
      </c>
      <c r="Z2091" s="124">
        <v>0</v>
      </c>
      <c r="AA2091" s="284"/>
    </row>
    <row r="2092" spans="9:27">
      <c r="I2092" s="57" t="str">
        <f t="shared" si="396"/>
        <v>HillcrestTF-CBTMay-15</v>
      </c>
      <c r="J2092" t="s">
        <v>579</v>
      </c>
      <c r="K2092" t="s">
        <v>332</v>
      </c>
      <c r="L2092" s="73">
        <v>42125</v>
      </c>
      <c r="M2092" s="124">
        <v>2</v>
      </c>
      <c r="N2092" s="124">
        <v>2</v>
      </c>
      <c r="O2092" s="68">
        <f t="shared" si="393"/>
        <v>1</v>
      </c>
      <c r="P2092" s="124">
        <v>12</v>
      </c>
      <c r="Q2092" s="124">
        <v>10</v>
      </c>
      <c r="R2092" s="68">
        <f t="shared" si="394"/>
        <v>1.2</v>
      </c>
      <c r="S2092" s="124">
        <v>10</v>
      </c>
      <c r="T2092" s="68">
        <f t="shared" si="395"/>
        <v>1</v>
      </c>
      <c r="U2092" s="124">
        <v>12</v>
      </c>
      <c r="V2092" s="284"/>
      <c r="W2092" s="124">
        <v>0</v>
      </c>
      <c r="X2092" s="124">
        <v>0</v>
      </c>
      <c r="Y2092" s="68" t="e">
        <f t="shared" si="392"/>
        <v>#DIV/0!</v>
      </c>
      <c r="Z2092" s="124">
        <v>0</v>
      </c>
      <c r="AA2092" s="284">
        <v>0.91666666666666663</v>
      </c>
    </row>
    <row r="2093" spans="9:27">
      <c r="I2093" s="57" t="str">
        <f t="shared" si="396"/>
        <v>MD Family ResourcesTF-CBTMay-15</v>
      </c>
      <c r="J2093" t="s">
        <v>580</v>
      </c>
      <c r="K2093" t="s">
        <v>509</v>
      </c>
      <c r="L2093" s="73">
        <v>42125</v>
      </c>
      <c r="M2093" s="124">
        <v>11</v>
      </c>
      <c r="N2093" s="124">
        <v>11</v>
      </c>
      <c r="O2093" s="68">
        <f t="shared" si="393"/>
        <v>1</v>
      </c>
      <c r="P2093" s="124">
        <v>29</v>
      </c>
      <c r="Q2093" s="124">
        <v>26</v>
      </c>
      <c r="R2093" s="68">
        <f t="shared" si="394"/>
        <v>1.1153846153846154</v>
      </c>
      <c r="S2093" s="124">
        <v>26</v>
      </c>
      <c r="T2093" s="68">
        <f t="shared" si="395"/>
        <v>1</v>
      </c>
      <c r="U2093" s="124">
        <v>27</v>
      </c>
      <c r="V2093" s="284"/>
      <c r="W2093" s="124">
        <v>1</v>
      </c>
      <c r="X2093" s="124">
        <v>1</v>
      </c>
      <c r="Y2093" s="68">
        <f t="shared" si="392"/>
        <v>1</v>
      </c>
      <c r="Z2093" s="124">
        <v>2</v>
      </c>
      <c r="AA2093" s="284">
        <v>0.69565217391304346</v>
      </c>
    </row>
    <row r="2094" spans="9:27">
      <c r="I2094" s="57" t="str">
        <f t="shared" si="396"/>
        <v>UniversalTF-CBTMay-15</v>
      </c>
      <c r="J2094" t="s">
        <v>581</v>
      </c>
      <c r="K2094" t="s">
        <v>349</v>
      </c>
      <c r="L2094" s="73">
        <v>42125</v>
      </c>
      <c r="M2094" s="124">
        <v>4</v>
      </c>
      <c r="N2094" s="124">
        <v>4</v>
      </c>
      <c r="O2094" s="68">
        <f t="shared" si="393"/>
        <v>1</v>
      </c>
      <c r="P2094" s="124">
        <v>2</v>
      </c>
      <c r="Q2094" s="124">
        <v>20</v>
      </c>
      <c r="R2094" s="68">
        <f t="shared" si="394"/>
        <v>0.1</v>
      </c>
      <c r="S2094" s="124">
        <v>20</v>
      </c>
      <c r="T2094" s="68">
        <f t="shared" si="395"/>
        <v>1</v>
      </c>
      <c r="U2094" s="124">
        <v>2</v>
      </c>
      <c r="V2094" s="284"/>
      <c r="W2094" s="124">
        <v>0</v>
      </c>
      <c r="X2094" s="124">
        <v>0</v>
      </c>
      <c r="Y2094" s="68" t="e">
        <f t="shared" si="392"/>
        <v>#DIV/0!</v>
      </c>
      <c r="Z2094" s="124">
        <v>0</v>
      </c>
      <c r="AA2094" s="284">
        <v>1</v>
      </c>
    </row>
    <row r="2095" spans="9:27">
      <c r="I2095" s="57" t="str">
        <f t="shared" si="396"/>
        <v>Community ConnectionsTIPMay-15</v>
      </c>
      <c r="J2095" t="s">
        <v>582</v>
      </c>
      <c r="K2095" t="s">
        <v>322</v>
      </c>
      <c r="L2095" s="73">
        <v>42125</v>
      </c>
      <c r="M2095" s="124">
        <v>7</v>
      </c>
      <c r="N2095" s="124">
        <v>7</v>
      </c>
      <c r="O2095" s="68">
        <f t="shared" si="393"/>
        <v>1</v>
      </c>
      <c r="P2095" s="124">
        <v>97</v>
      </c>
      <c r="Q2095" s="124">
        <v>100.002</v>
      </c>
      <c r="R2095" s="68">
        <f t="shared" si="394"/>
        <v>0.96998060038799228</v>
      </c>
      <c r="S2095" s="124">
        <v>100</v>
      </c>
      <c r="T2095" s="68">
        <f t="shared" si="395"/>
        <v>1.0000199999999999</v>
      </c>
      <c r="U2095" s="124">
        <v>97</v>
      </c>
      <c r="V2095" s="284"/>
      <c r="W2095" s="124">
        <v>0</v>
      </c>
      <c r="X2095" s="124">
        <v>0</v>
      </c>
      <c r="Y2095" s="68" t="e">
        <f t="shared" si="392"/>
        <v>#DIV/0!</v>
      </c>
      <c r="Z2095" s="124">
        <v>0</v>
      </c>
      <c r="AA2095" s="284"/>
    </row>
    <row r="2096" spans="9:27">
      <c r="I2096" s="57" t="str">
        <f t="shared" si="396"/>
        <v>FPSTIPMay-15</v>
      </c>
      <c r="J2096" t="s">
        <v>583</v>
      </c>
      <c r="K2096" t="s">
        <v>356</v>
      </c>
      <c r="L2096" s="73">
        <v>42125</v>
      </c>
      <c r="M2096" s="124">
        <v>3</v>
      </c>
      <c r="N2096" s="124">
        <v>3</v>
      </c>
      <c r="O2096" s="68">
        <f t="shared" si="393"/>
        <v>1</v>
      </c>
      <c r="P2096" s="124">
        <v>39</v>
      </c>
      <c r="Q2096" s="124">
        <v>30</v>
      </c>
      <c r="R2096" s="68">
        <f t="shared" si="394"/>
        <v>1.3</v>
      </c>
      <c r="S2096" s="124">
        <v>30</v>
      </c>
      <c r="T2096" s="68">
        <f t="shared" si="395"/>
        <v>1</v>
      </c>
      <c r="U2096" s="124">
        <v>38</v>
      </c>
      <c r="V2096" s="284"/>
      <c r="W2096" s="124">
        <v>0</v>
      </c>
      <c r="X2096" s="124">
        <v>0</v>
      </c>
      <c r="Y2096" s="68" t="e">
        <f t="shared" si="392"/>
        <v>#DIV/0!</v>
      </c>
      <c r="Z2096" s="124">
        <v>1</v>
      </c>
      <c r="AA2096" s="284"/>
    </row>
    <row r="2097" spans="9:27">
      <c r="I2097" s="57" t="str">
        <f t="shared" si="396"/>
        <v>LESTIPMay-15</v>
      </c>
      <c r="J2097" t="s">
        <v>584</v>
      </c>
      <c r="K2097" t="s">
        <v>358</v>
      </c>
      <c r="L2097" s="73">
        <v>42125</v>
      </c>
      <c r="M2097" s="124">
        <v>5</v>
      </c>
      <c r="N2097" s="124">
        <v>5</v>
      </c>
      <c r="O2097" s="68">
        <f t="shared" si="393"/>
        <v>1</v>
      </c>
      <c r="P2097" s="124">
        <v>34</v>
      </c>
      <c r="Q2097" s="124">
        <v>50</v>
      </c>
      <c r="R2097" s="68">
        <f t="shared" si="394"/>
        <v>0.68</v>
      </c>
      <c r="S2097" s="124">
        <v>50</v>
      </c>
      <c r="T2097" s="68">
        <f t="shared" si="395"/>
        <v>1</v>
      </c>
      <c r="U2097" s="124">
        <v>34</v>
      </c>
      <c r="V2097" s="284"/>
      <c r="W2097" s="124">
        <v>0</v>
      </c>
      <c r="X2097" s="124">
        <v>0</v>
      </c>
      <c r="Y2097" s="68" t="e">
        <f t="shared" si="392"/>
        <v>#DIV/0!</v>
      </c>
      <c r="Z2097" s="124">
        <v>0</v>
      </c>
      <c r="AA2097" s="284"/>
    </row>
    <row r="2098" spans="9:27">
      <c r="I2098" s="57" t="str">
        <f t="shared" si="396"/>
        <v>MBI HSTIPMay-15</v>
      </c>
      <c r="J2098" t="s">
        <v>585</v>
      </c>
      <c r="K2098" t="s">
        <v>363</v>
      </c>
      <c r="L2098" s="73">
        <v>42125</v>
      </c>
      <c r="M2098" s="124">
        <v>11</v>
      </c>
      <c r="N2098" s="124">
        <v>12</v>
      </c>
      <c r="O2098" s="68">
        <f t="shared" si="393"/>
        <v>0.91666666666666663</v>
      </c>
      <c r="P2098" s="124">
        <v>98</v>
      </c>
      <c r="Q2098" s="124">
        <v>100</v>
      </c>
      <c r="R2098" s="68">
        <f t="shared" si="394"/>
        <v>0.98</v>
      </c>
      <c r="S2098" s="124">
        <v>110</v>
      </c>
      <c r="T2098" s="68">
        <f t="shared" si="395"/>
        <v>0.90909090909090906</v>
      </c>
      <c r="U2098" s="124">
        <v>98</v>
      </c>
      <c r="V2098" s="284"/>
      <c r="W2098" s="124">
        <v>0</v>
      </c>
      <c r="X2098" s="124">
        <v>0</v>
      </c>
      <c r="Y2098" s="68" t="e">
        <f t="shared" si="392"/>
        <v>#DIV/0!</v>
      </c>
      <c r="Z2098" s="124">
        <v>0</v>
      </c>
      <c r="AA2098" s="284"/>
    </row>
    <row r="2099" spans="9:27">
      <c r="I2099" s="57" t="str">
        <f t="shared" si="396"/>
        <v>PASSTIPMay-15</v>
      </c>
      <c r="J2099" t="s">
        <v>586</v>
      </c>
      <c r="K2099" t="s">
        <v>344</v>
      </c>
      <c r="L2099" s="73">
        <v>42125</v>
      </c>
      <c r="M2099" s="124">
        <v>8</v>
      </c>
      <c r="N2099" s="124">
        <v>9</v>
      </c>
      <c r="O2099" s="68">
        <f t="shared" si="393"/>
        <v>0.88888888888888884</v>
      </c>
      <c r="P2099" s="124">
        <v>61</v>
      </c>
      <c r="Q2099" s="124">
        <v>80</v>
      </c>
      <c r="R2099" s="68">
        <f t="shared" si="394"/>
        <v>0.76249999999999996</v>
      </c>
      <c r="S2099" s="124">
        <v>90</v>
      </c>
      <c r="T2099" s="68">
        <f t="shared" si="395"/>
        <v>0.88888888888888884</v>
      </c>
      <c r="U2099" s="124">
        <v>52</v>
      </c>
      <c r="V2099" s="284"/>
      <c r="W2099" s="124">
        <v>0</v>
      </c>
      <c r="X2099" s="124">
        <v>0</v>
      </c>
      <c r="Y2099" s="68" t="e">
        <f t="shared" si="392"/>
        <v>#DIV/0!</v>
      </c>
      <c r="Z2099" s="124">
        <v>9</v>
      </c>
      <c r="AA2099" s="284"/>
    </row>
    <row r="2100" spans="9:27">
      <c r="I2100" s="57" t="str">
        <f t="shared" si="396"/>
        <v>TFCCTIPMay-15</v>
      </c>
      <c r="J2100" t="s">
        <v>587</v>
      </c>
      <c r="K2100" t="s">
        <v>365</v>
      </c>
      <c r="L2100" s="73">
        <v>42125</v>
      </c>
      <c r="M2100" s="124">
        <v>7</v>
      </c>
      <c r="N2100" s="124">
        <v>7</v>
      </c>
      <c r="O2100" s="68">
        <f t="shared" si="393"/>
        <v>1</v>
      </c>
      <c r="P2100" s="124">
        <v>0</v>
      </c>
      <c r="Q2100" s="124">
        <v>70</v>
      </c>
      <c r="R2100" s="68">
        <f t="shared" si="394"/>
        <v>0</v>
      </c>
      <c r="S2100" s="124">
        <v>70</v>
      </c>
      <c r="T2100" s="68">
        <f t="shared" si="395"/>
        <v>1</v>
      </c>
      <c r="U2100" s="124">
        <v>0</v>
      </c>
      <c r="V2100" s="284"/>
      <c r="W2100" s="124">
        <v>0</v>
      </c>
      <c r="X2100" s="124">
        <v>0</v>
      </c>
      <c r="Y2100" s="68" t="e">
        <f t="shared" si="392"/>
        <v>#DIV/0!</v>
      </c>
      <c r="Z2100" s="124">
        <v>0</v>
      </c>
      <c r="AA2100" s="284"/>
    </row>
    <row r="2101" spans="9:27">
      <c r="I2101" s="57" t="str">
        <f t="shared" si="396"/>
        <v>UniversalTIPMay-15</v>
      </c>
      <c r="J2101" t="s">
        <v>588</v>
      </c>
      <c r="K2101" t="s">
        <v>351</v>
      </c>
      <c r="L2101" s="73">
        <v>42125</v>
      </c>
      <c r="M2101" s="124">
        <v>2</v>
      </c>
      <c r="N2101" s="124">
        <v>3</v>
      </c>
      <c r="O2101" s="68">
        <f t="shared" si="393"/>
        <v>0.66666666666666663</v>
      </c>
      <c r="P2101" s="124">
        <v>17</v>
      </c>
      <c r="Q2101" s="124">
        <v>20</v>
      </c>
      <c r="R2101" s="68">
        <f t="shared" si="394"/>
        <v>0.85</v>
      </c>
      <c r="S2101" s="124">
        <v>30</v>
      </c>
      <c r="T2101" s="68">
        <f t="shared" si="395"/>
        <v>0.66666666666666663</v>
      </c>
      <c r="U2101" s="124">
        <v>17</v>
      </c>
      <c r="V2101" s="284"/>
      <c r="W2101" s="124">
        <v>0</v>
      </c>
      <c r="X2101" s="124">
        <v>0</v>
      </c>
      <c r="Y2101" s="68" t="e">
        <f t="shared" si="392"/>
        <v>#DIV/0!</v>
      </c>
      <c r="Z2101" s="124">
        <v>0</v>
      </c>
      <c r="AA2101" s="284"/>
    </row>
    <row r="2102" spans="9:27">
      <c r="I2102" s="57" t="str">
        <f t="shared" si="396"/>
        <v>Marys CenterAllMay-15</v>
      </c>
      <c r="J2102" t="s">
        <v>589</v>
      </c>
      <c r="K2102" t="s">
        <v>341</v>
      </c>
      <c r="L2102" s="73">
        <v>42125</v>
      </c>
      <c r="M2102" s="124">
        <v>3</v>
      </c>
      <c r="N2102" s="124">
        <v>4</v>
      </c>
      <c r="O2102" s="68">
        <f t="shared" si="393"/>
        <v>0.75</v>
      </c>
      <c r="P2102" s="124">
        <v>14</v>
      </c>
      <c r="Q2102" s="124">
        <v>9</v>
      </c>
      <c r="R2102" s="68">
        <f t="shared" si="394"/>
        <v>1.5555555555555556</v>
      </c>
      <c r="S2102" s="124">
        <v>14</v>
      </c>
      <c r="T2102" s="68">
        <f t="shared" si="395"/>
        <v>0.6428571428571429</v>
      </c>
      <c r="U2102" s="124">
        <v>11</v>
      </c>
      <c r="V2102" s="284"/>
      <c r="W2102" s="124">
        <v>0</v>
      </c>
      <c r="X2102" s="124">
        <v>1</v>
      </c>
      <c r="Y2102" s="68">
        <f t="shared" si="392"/>
        <v>0</v>
      </c>
      <c r="Z2102" s="124">
        <v>3</v>
      </c>
      <c r="AA2102" s="284">
        <v>1.06</v>
      </c>
    </row>
    <row r="2103" spans="9:27">
      <c r="I2103" s="57" t="str">
        <f t="shared" si="396"/>
        <v>PIECEAllMay-15</v>
      </c>
      <c r="J2103" t="s">
        <v>590</v>
      </c>
      <c r="K2103" t="s">
        <v>345</v>
      </c>
      <c r="L2103" s="73">
        <v>42125</v>
      </c>
      <c r="M2103" s="124">
        <v>10</v>
      </c>
      <c r="N2103" s="124">
        <v>10</v>
      </c>
      <c r="O2103" s="68">
        <f t="shared" si="393"/>
        <v>1</v>
      </c>
      <c r="P2103" s="124">
        <v>26</v>
      </c>
      <c r="Q2103" s="124">
        <v>50</v>
      </c>
      <c r="R2103" s="68">
        <f t="shared" si="394"/>
        <v>0.52</v>
      </c>
      <c r="S2103" s="124">
        <v>50</v>
      </c>
      <c r="T2103" s="68">
        <f t="shared" si="395"/>
        <v>1</v>
      </c>
      <c r="U2103" s="124">
        <v>25</v>
      </c>
      <c r="V2103" s="284"/>
      <c r="W2103" s="124">
        <v>0</v>
      </c>
      <c r="X2103" s="124">
        <v>0</v>
      </c>
      <c r="Y2103" s="68" t="e">
        <f t="shared" si="392"/>
        <v>#DIV/0!</v>
      </c>
      <c r="Z2103" s="124">
        <v>1</v>
      </c>
      <c r="AA2103" s="284">
        <v>0.6166666666666667</v>
      </c>
    </row>
    <row r="2104" spans="9:27">
      <c r="I2104" s="57" t="str">
        <f t="shared" si="396"/>
        <v>Community ConnectionsAllMay-15</v>
      </c>
      <c r="J2104" t="s">
        <v>591</v>
      </c>
      <c r="K2104" t="s">
        <v>319</v>
      </c>
      <c r="L2104" s="73">
        <v>42125</v>
      </c>
      <c r="M2104" s="124">
        <v>12</v>
      </c>
      <c r="N2104" s="124">
        <v>12</v>
      </c>
      <c r="O2104" s="68">
        <f t="shared" si="393"/>
        <v>1</v>
      </c>
      <c r="P2104" s="124">
        <v>112</v>
      </c>
      <c r="Q2104" s="124">
        <v>125.002</v>
      </c>
      <c r="R2104" s="68">
        <f t="shared" si="394"/>
        <v>0.89598566422937231</v>
      </c>
      <c r="S2104" s="124">
        <v>125</v>
      </c>
      <c r="T2104" s="68">
        <f t="shared" si="395"/>
        <v>1.000016</v>
      </c>
      <c r="U2104" s="124">
        <v>110</v>
      </c>
      <c r="V2104" s="284"/>
      <c r="W2104" s="124">
        <v>0</v>
      </c>
      <c r="X2104" s="124">
        <v>1</v>
      </c>
      <c r="Y2104" s="68">
        <f t="shared" si="392"/>
        <v>0</v>
      </c>
      <c r="Z2104" s="124">
        <v>2</v>
      </c>
      <c r="AA2104" s="284">
        <v>0.8666666666666667</v>
      </c>
    </row>
    <row r="2105" spans="9:27">
      <c r="I2105" s="57" t="str">
        <f t="shared" si="396"/>
        <v>Federal CityAllMay-15</v>
      </c>
      <c r="J2105" t="s">
        <v>592</v>
      </c>
      <c r="K2105" t="s">
        <v>359</v>
      </c>
      <c r="L2105" s="73">
        <v>42125</v>
      </c>
      <c r="M2105" s="124">
        <v>0</v>
      </c>
      <c r="N2105" s="124">
        <v>0</v>
      </c>
      <c r="O2105" s="68" t="e">
        <f t="shared" si="393"/>
        <v>#DIV/0!</v>
      </c>
      <c r="P2105" s="124">
        <v>0</v>
      </c>
      <c r="Q2105" s="124">
        <v>0</v>
      </c>
      <c r="R2105" s="68" t="e">
        <f t="shared" si="394"/>
        <v>#DIV/0!</v>
      </c>
      <c r="S2105" s="124">
        <v>0</v>
      </c>
      <c r="T2105" s="68" t="e">
        <f t="shared" si="395"/>
        <v>#DIV/0!</v>
      </c>
      <c r="U2105" s="124">
        <v>0</v>
      </c>
      <c r="V2105" s="284"/>
      <c r="W2105" s="124">
        <v>0</v>
      </c>
      <c r="X2105" s="124">
        <v>0</v>
      </c>
      <c r="Y2105" s="68" t="e">
        <f t="shared" si="392"/>
        <v>#DIV/0!</v>
      </c>
      <c r="Z2105" s="124">
        <v>0</v>
      </c>
      <c r="AA2105" s="284"/>
    </row>
    <row r="2106" spans="9:27">
      <c r="I2106" s="57" t="str">
        <f t="shared" si="396"/>
        <v>HillcrestAllMay-15</v>
      </c>
      <c r="J2106" t="s">
        <v>593</v>
      </c>
      <c r="K2106" t="s">
        <v>331</v>
      </c>
      <c r="L2106" s="73">
        <v>42125</v>
      </c>
      <c r="M2106" s="124">
        <v>9</v>
      </c>
      <c r="N2106" s="124">
        <v>10</v>
      </c>
      <c r="O2106" s="68">
        <f t="shared" si="393"/>
        <v>0.9</v>
      </c>
      <c r="P2106" s="124">
        <v>58</v>
      </c>
      <c r="Q2106" s="124">
        <v>57</v>
      </c>
      <c r="R2106" s="68">
        <f t="shared" si="394"/>
        <v>1.0175438596491229</v>
      </c>
      <c r="S2106" s="124">
        <v>65</v>
      </c>
      <c r="T2106" s="68">
        <f t="shared" si="395"/>
        <v>0.87692307692307692</v>
      </c>
      <c r="U2106" s="124">
        <v>51</v>
      </c>
      <c r="V2106" s="284"/>
      <c r="W2106" s="124">
        <v>10</v>
      </c>
      <c r="X2106" s="124">
        <v>16</v>
      </c>
      <c r="Y2106" s="68">
        <f t="shared" si="392"/>
        <v>0.625</v>
      </c>
      <c r="Z2106" s="124">
        <v>7</v>
      </c>
      <c r="AA2106" s="284">
        <v>1.0383333333333333</v>
      </c>
    </row>
    <row r="2107" spans="9:27">
      <c r="I2107" s="57" t="str">
        <f t="shared" si="396"/>
        <v>LAYCAllMay-15</v>
      </c>
      <c r="J2107" t="s">
        <v>594</v>
      </c>
      <c r="K2107" t="s">
        <v>337</v>
      </c>
      <c r="L2107" s="73">
        <v>42125</v>
      </c>
      <c r="M2107" s="124">
        <v>2</v>
      </c>
      <c r="N2107" s="124">
        <v>3</v>
      </c>
      <c r="O2107" s="68">
        <f t="shared" si="393"/>
        <v>0.66666666666666663</v>
      </c>
      <c r="P2107" s="124">
        <v>12</v>
      </c>
      <c r="Q2107" s="124">
        <v>12</v>
      </c>
      <c r="R2107" s="68">
        <f t="shared" si="394"/>
        <v>1</v>
      </c>
      <c r="S2107" s="124">
        <v>20</v>
      </c>
      <c r="T2107" s="68">
        <f t="shared" si="395"/>
        <v>0.6</v>
      </c>
      <c r="U2107" s="124">
        <v>12</v>
      </c>
      <c r="V2107" s="284"/>
      <c r="W2107" s="124">
        <v>0</v>
      </c>
      <c r="X2107" s="124">
        <v>0</v>
      </c>
      <c r="Y2107" s="68" t="e">
        <f t="shared" si="392"/>
        <v>#DIV/0!</v>
      </c>
      <c r="Z2107" s="124">
        <v>0</v>
      </c>
      <c r="AA2107" s="284"/>
    </row>
    <row r="2108" spans="9:27">
      <c r="I2108" s="57" t="str">
        <f t="shared" si="396"/>
        <v>RiversideAllMay-15</v>
      </c>
      <c r="J2108" t="s">
        <v>595</v>
      </c>
      <c r="K2108" t="s">
        <v>362</v>
      </c>
      <c r="L2108" s="73">
        <v>42125</v>
      </c>
      <c r="M2108" s="124">
        <v>2</v>
      </c>
      <c r="N2108" s="124">
        <v>3</v>
      </c>
      <c r="O2108" s="68">
        <f t="shared" si="393"/>
        <v>0.66666666666666663</v>
      </c>
      <c r="P2108" s="124">
        <v>0</v>
      </c>
      <c r="Q2108" s="124">
        <v>12</v>
      </c>
      <c r="R2108" s="68">
        <f t="shared" si="394"/>
        <v>0</v>
      </c>
      <c r="S2108" s="124">
        <v>18</v>
      </c>
      <c r="T2108" s="68">
        <f t="shared" si="395"/>
        <v>0.66666666666666663</v>
      </c>
      <c r="U2108" s="124">
        <v>0</v>
      </c>
      <c r="V2108" s="284"/>
      <c r="W2108" s="124">
        <v>0</v>
      </c>
      <c r="X2108" s="124">
        <v>0</v>
      </c>
      <c r="Y2108" s="68" t="e">
        <f t="shared" si="392"/>
        <v>#DIV/0!</v>
      </c>
      <c r="Z2108" s="124">
        <v>0</v>
      </c>
      <c r="AA2108" s="284"/>
    </row>
    <row r="2109" spans="9:27">
      <c r="I2109" s="57" t="str">
        <f t="shared" si="396"/>
        <v>Adoptions TogetherAllMay-15</v>
      </c>
      <c r="J2109" t="s">
        <v>596</v>
      </c>
      <c r="K2109" t="s">
        <v>318</v>
      </c>
      <c r="L2109" s="73">
        <v>42125</v>
      </c>
      <c r="M2109" s="124">
        <v>3</v>
      </c>
      <c r="N2109" s="124">
        <v>3</v>
      </c>
      <c r="O2109" s="68">
        <f t="shared" si="393"/>
        <v>1</v>
      </c>
      <c r="P2109" s="124">
        <v>3</v>
      </c>
      <c r="Q2109" s="124">
        <v>15</v>
      </c>
      <c r="R2109" s="68">
        <f t="shared" si="394"/>
        <v>0.2</v>
      </c>
      <c r="S2109" s="124">
        <v>15</v>
      </c>
      <c r="T2109" s="68">
        <f t="shared" si="395"/>
        <v>1</v>
      </c>
      <c r="U2109" s="124">
        <v>3</v>
      </c>
      <c r="V2109" s="284"/>
      <c r="W2109" s="124">
        <v>0</v>
      </c>
      <c r="X2109" s="124">
        <v>0</v>
      </c>
      <c r="Y2109" s="68" t="e">
        <f t="shared" si="392"/>
        <v>#DIV/0!</v>
      </c>
      <c r="Z2109" s="124">
        <v>0</v>
      </c>
      <c r="AA2109" s="284">
        <v>1</v>
      </c>
    </row>
    <row r="2110" spans="9:27">
      <c r="I2110" s="57" t="str">
        <f t="shared" si="396"/>
        <v>First Home CareAllMay-15</v>
      </c>
      <c r="J2110" t="s">
        <v>597</v>
      </c>
      <c r="K2110" t="s">
        <v>323</v>
      </c>
      <c r="L2110" s="73">
        <v>42125</v>
      </c>
      <c r="M2110" s="124">
        <v>5</v>
      </c>
      <c r="N2110" s="124">
        <v>5</v>
      </c>
      <c r="O2110" s="68">
        <f t="shared" si="393"/>
        <v>1</v>
      </c>
      <c r="P2110" s="124">
        <v>30</v>
      </c>
      <c r="Q2110" s="124">
        <v>45</v>
      </c>
      <c r="R2110" s="68">
        <f t="shared" si="394"/>
        <v>0.66666666666666663</v>
      </c>
      <c r="S2110" s="124">
        <v>45</v>
      </c>
      <c r="T2110" s="68">
        <f t="shared" si="395"/>
        <v>1</v>
      </c>
      <c r="U2110" s="124">
        <v>24</v>
      </c>
      <c r="V2110" s="284"/>
      <c r="W2110" s="124">
        <v>0</v>
      </c>
      <c r="X2110" s="124">
        <v>2</v>
      </c>
      <c r="Y2110" s="68">
        <f t="shared" si="392"/>
        <v>0</v>
      </c>
      <c r="Z2110" s="124">
        <v>6</v>
      </c>
      <c r="AA2110" s="284">
        <v>1.1499999999999999</v>
      </c>
    </row>
    <row r="2111" spans="9:27">
      <c r="I2111" s="57" t="str">
        <f t="shared" si="396"/>
        <v>PASSAllMay-15</v>
      </c>
      <c r="J2111" t="s">
        <v>598</v>
      </c>
      <c r="K2111" t="s">
        <v>342</v>
      </c>
      <c r="L2111" s="73">
        <v>42125</v>
      </c>
      <c r="M2111" s="124">
        <v>14</v>
      </c>
      <c r="N2111" s="124">
        <v>16</v>
      </c>
      <c r="O2111" s="68">
        <f t="shared" si="393"/>
        <v>0.875</v>
      </c>
      <c r="P2111" s="124">
        <v>108</v>
      </c>
      <c r="Q2111" s="124">
        <v>120</v>
      </c>
      <c r="R2111" s="68">
        <f t="shared" si="394"/>
        <v>0.9</v>
      </c>
      <c r="S2111" s="124">
        <v>137</v>
      </c>
      <c r="T2111" s="68">
        <f t="shared" si="395"/>
        <v>0.87591240875912413</v>
      </c>
      <c r="U2111" s="124">
        <v>81</v>
      </c>
      <c r="V2111" s="284"/>
      <c r="W2111" s="124">
        <v>6</v>
      </c>
      <c r="X2111" s="124">
        <v>7</v>
      </c>
      <c r="Y2111" s="68">
        <f t="shared" si="392"/>
        <v>0.8571428571428571</v>
      </c>
      <c r="Z2111" s="124">
        <v>27</v>
      </c>
      <c r="AA2111" s="284">
        <v>0.85</v>
      </c>
    </row>
    <row r="2112" spans="9:27">
      <c r="I2112" s="57" t="str">
        <f t="shared" si="396"/>
        <v>Youth VillagesAllMay-15</v>
      </c>
      <c r="J2112" t="s">
        <v>599</v>
      </c>
      <c r="K2112" t="s">
        <v>352</v>
      </c>
      <c r="L2112" s="73">
        <v>42125</v>
      </c>
      <c r="M2112" s="124">
        <v>15</v>
      </c>
      <c r="N2112" s="124">
        <v>16</v>
      </c>
      <c r="O2112" s="68">
        <f t="shared" si="393"/>
        <v>0.9375</v>
      </c>
      <c r="P2112" s="124">
        <v>35</v>
      </c>
      <c r="Q2112" s="124">
        <v>44</v>
      </c>
      <c r="R2112" s="68">
        <f t="shared" si="394"/>
        <v>0.79545454545454541</v>
      </c>
      <c r="S2112" s="124">
        <v>48</v>
      </c>
      <c r="T2112" s="68">
        <f t="shared" si="395"/>
        <v>0.91666666666666663</v>
      </c>
      <c r="U2112" s="124">
        <v>25</v>
      </c>
      <c r="V2112" s="284"/>
      <c r="W2112" s="124">
        <v>7</v>
      </c>
      <c r="X2112" s="124">
        <v>10</v>
      </c>
      <c r="Y2112" s="68">
        <f t="shared" si="392"/>
        <v>0.7</v>
      </c>
      <c r="Z2112" s="124">
        <v>10</v>
      </c>
      <c r="AA2112" s="284">
        <v>0.76733999999999991</v>
      </c>
    </row>
    <row r="2113" spans="9:27">
      <c r="I2113" s="57" t="str">
        <f t="shared" si="396"/>
        <v>MD Family ResourcesAllMay-15</v>
      </c>
      <c r="J2113" t="s">
        <v>600</v>
      </c>
      <c r="K2113" t="s">
        <v>510</v>
      </c>
      <c r="L2113" s="73">
        <v>42125</v>
      </c>
      <c r="M2113" s="124">
        <v>11</v>
      </c>
      <c r="N2113" s="124">
        <v>11</v>
      </c>
      <c r="O2113" s="68">
        <f t="shared" si="393"/>
        <v>1</v>
      </c>
      <c r="P2113" s="124">
        <v>29</v>
      </c>
      <c r="Q2113" s="124">
        <v>26</v>
      </c>
      <c r="R2113" s="68">
        <f t="shared" si="394"/>
        <v>1.1153846153846154</v>
      </c>
      <c r="S2113" s="124">
        <v>26</v>
      </c>
      <c r="T2113" s="68">
        <f t="shared" si="395"/>
        <v>1</v>
      </c>
      <c r="U2113" s="124">
        <v>27</v>
      </c>
      <c r="V2113" s="284"/>
      <c r="W2113" s="124">
        <v>1</v>
      </c>
      <c r="X2113" s="124">
        <v>1</v>
      </c>
      <c r="Y2113" s="68">
        <f t="shared" si="392"/>
        <v>1</v>
      </c>
      <c r="Z2113" s="124">
        <v>2</v>
      </c>
      <c r="AA2113" s="284">
        <v>0.69565217391304346</v>
      </c>
    </row>
    <row r="2114" spans="9:27">
      <c r="I2114" s="57" t="str">
        <f t="shared" si="396"/>
        <v>UniversalAllMay-15</v>
      </c>
      <c r="J2114" t="s">
        <v>601</v>
      </c>
      <c r="K2114" t="s">
        <v>348</v>
      </c>
      <c r="L2114" s="73">
        <v>42125</v>
      </c>
      <c r="M2114" s="124">
        <v>6</v>
      </c>
      <c r="N2114" s="124">
        <v>7</v>
      </c>
      <c r="O2114" s="68">
        <f t="shared" si="393"/>
        <v>0.8571428571428571</v>
      </c>
      <c r="P2114" s="124">
        <v>19</v>
      </c>
      <c r="Q2114" s="124">
        <v>40</v>
      </c>
      <c r="R2114" s="68">
        <f t="shared" si="394"/>
        <v>0.47499999999999998</v>
      </c>
      <c r="S2114" s="124">
        <v>50</v>
      </c>
      <c r="T2114" s="68">
        <f t="shared" si="395"/>
        <v>0.8</v>
      </c>
      <c r="U2114" s="124">
        <v>19</v>
      </c>
      <c r="V2114" s="284"/>
      <c r="W2114" s="124">
        <v>0</v>
      </c>
      <c r="X2114" s="124">
        <v>0</v>
      </c>
      <c r="Y2114" s="68" t="e">
        <f t="shared" si="392"/>
        <v>#DIV/0!</v>
      </c>
      <c r="Z2114" s="124">
        <v>0</v>
      </c>
      <c r="AA2114" s="284">
        <v>1</v>
      </c>
    </row>
    <row r="2115" spans="9:27">
      <c r="I2115" s="57" t="str">
        <f t="shared" si="396"/>
        <v>FPSAllMay-15</v>
      </c>
      <c r="J2115" t="s">
        <v>602</v>
      </c>
      <c r="K2115" t="s">
        <v>355</v>
      </c>
      <c r="L2115" s="73">
        <v>42125</v>
      </c>
      <c r="M2115" s="124">
        <v>3</v>
      </c>
      <c r="N2115" s="124">
        <v>3</v>
      </c>
      <c r="O2115" s="68">
        <f t="shared" si="393"/>
        <v>1</v>
      </c>
      <c r="P2115" s="124">
        <v>39</v>
      </c>
      <c r="Q2115" s="124">
        <v>30</v>
      </c>
      <c r="R2115" s="68">
        <f t="shared" si="394"/>
        <v>1.3</v>
      </c>
      <c r="S2115" s="124">
        <v>30</v>
      </c>
      <c r="T2115" s="68">
        <f t="shared" si="395"/>
        <v>1</v>
      </c>
      <c r="U2115" s="124">
        <v>38</v>
      </c>
      <c r="V2115" s="284"/>
      <c r="W2115" s="124">
        <v>0</v>
      </c>
      <c r="X2115" s="124">
        <v>0</v>
      </c>
      <c r="Y2115" s="68" t="e">
        <f t="shared" si="392"/>
        <v>#DIV/0!</v>
      </c>
      <c r="Z2115" s="124">
        <v>1</v>
      </c>
      <c r="AA2115" s="284" t="e">
        <v>#DIV/0!</v>
      </c>
    </row>
    <row r="2116" spans="9:27">
      <c r="I2116" s="57" t="str">
        <f t="shared" si="396"/>
        <v>LESAllMay-15</v>
      </c>
      <c r="J2116" t="s">
        <v>603</v>
      </c>
      <c r="K2116" t="s">
        <v>357</v>
      </c>
      <c r="L2116" s="73">
        <v>42125</v>
      </c>
      <c r="M2116" s="124">
        <v>5</v>
      </c>
      <c r="N2116" s="124">
        <v>5</v>
      </c>
      <c r="O2116" s="68">
        <f t="shared" si="393"/>
        <v>1</v>
      </c>
      <c r="P2116" s="124">
        <v>34</v>
      </c>
      <c r="Q2116" s="124">
        <v>50</v>
      </c>
      <c r="R2116" s="68">
        <f t="shared" si="394"/>
        <v>0.68</v>
      </c>
      <c r="S2116" s="124">
        <v>50</v>
      </c>
      <c r="T2116" s="68">
        <f t="shared" si="395"/>
        <v>1</v>
      </c>
      <c r="U2116" s="124">
        <v>34</v>
      </c>
      <c r="V2116" s="284"/>
      <c r="W2116" s="124">
        <v>0</v>
      </c>
      <c r="X2116" s="124">
        <v>0</v>
      </c>
      <c r="Y2116" s="68" t="e">
        <f t="shared" si="392"/>
        <v>#DIV/0!</v>
      </c>
      <c r="Z2116" s="124">
        <v>0</v>
      </c>
      <c r="AA2116" s="284" t="e">
        <v>#DIV/0!</v>
      </c>
    </row>
    <row r="2117" spans="9:27">
      <c r="I2117" s="57" t="str">
        <f t="shared" si="396"/>
        <v>MBI HSAllMay-15</v>
      </c>
      <c r="J2117" t="s">
        <v>604</v>
      </c>
      <c r="K2117" t="s">
        <v>364</v>
      </c>
      <c r="L2117" s="73">
        <v>42125</v>
      </c>
      <c r="M2117" s="124">
        <v>11</v>
      </c>
      <c r="N2117" s="124">
        <v>12</v>
      </c>
      <c r="O2117" s="68">
        <f t="shared" si="393"/>
        <v>0.91666666666666663</v>
      </c>
      <c r="P2117" s="124">
        <v>98</v>
      </c>
      <c r="Q2117" s="124">
        <v>100</v>
      </c>
      <c r="R2117" s="68">
        <f t="shared" si="394"/>
        <v>0.98</v>
      </c>
      <c r="S2117" s="124">
        <v>110</v>
      </c>
      <c r="T2117" s="68">
        <f t="shared" si="395"/>
        <v>0.90909090909090906</v>
      </c>
      <c r="U2117" s="124">
        <v>98</v>
      </c>
      <c r="V2117" s="284"/>
      <c r="W2117" s="124">
        <v>0</v>
      </c>
      <c r="X2117" s="124">
        <v>0</v>
      </c>
      <c r="Y2117" s="68" t="e">
        <f t="shared" si="392"/>
        <v>#DIV/0!</v>
      </c>
      <c r="Z2117" s="124">
        <v>0</v>
      </c>
      <c r="AA2117" s="284" t="e">
        <v>#DIV/0!</v>
      </c>
    </row>
    <row r="2118" spans="9:27">
      <c r="I2118" s="57" t="str">
        <f t="shared" si="396"/>
        <v>TFCCAllMay-15</v>
      </c>
      <c r="J2118" t="s">
        <v>605</v>
      </c>
      <c r="K2118" t="s">
        <v>366</v>
      </c>
      <c r="L2118" s="73">
        <v>42125</v>
      </c>
      <c r="M2118" s="124">
        <v>7</v>
      </c>
      <c r="N2118" s="124">
        <v>7</v>
      </c>
      <c r="O2118" s="68">
        <f t="shared" si="393"/>
        <v>1</v>
      </c>
      <c r="P2118" s="124">
        <v>0</v>
      </c>
      <c r="Q2118" s="124">
        <v>70</v>
      </c>
      <c r="R2118" s="68">
        <f t="shared" si="394"/>
        <v>0</v>
      </c>
      <c r="S2118" s="124">
        <v>70</v>
      </c>
      <c r="T2118" s="68">
        <f t="shared" si="395"/>
        <v>1</v>
      </c>
      <c r="U2118" s="124">
        <v>0</v>
      </c>
      <c r="V2118" s="284"/>
      <c r="W2118" s="124">
        <v>0</v>
      </c>
      <c r="X2118" s="124">
        <v>0</v>
      </c>
      <c r="Y2118" s="68" t="e">
        <f t="shared" si="392"/>
        <v>#DIV/0!</v>
      </c>
      <c r="Z2118" s="124">
        <v>0</v>
      </c>
      <c r="AA2118" s="284" t="e">
        <v>#DIV/0!</v>
      </c>
    </row>
    <row r="2119" spans="9:27">
      <c r="I2119" s="57" t="str">
        <f t="shared" si="396"/>
        <v>All A-CRA ProvidersA-CRAMay-15</v>
      </c>
      <c r="J2119" t="s">
        <v>607</v>
      </c>
      <c r="K2119" t="s">
        <v>379</v>
      </c>
      <c r="L2119" s="73">
        <v>42125</v>
      </c>
      <c r="M2119" s="124">
        <v>6</v>
      </c>
      <c r="N2119" s="124">
        <v>9</v>
      </c>
      <c r="O2119" s="68">
        <f t="shared" si="393"/>
        <v>0.66666666666666663</v>
      </c>
      <c r="P2119" s="124">
        <v>34</v>
      </c>
      <c r="Q2119" s="124">
        <v>36</v>
      </c>
      <c r="R2119" s="68">
        <f t="shared" si="394"/>
        <v>0.94444444444444442</v>
      </c>
      <c r="S2119" s="124">
        <v>58</v>
      </c>
      <c r="T2119" s="68">
        <f t="shared" si="395"/>
        <v>0.62068965517241381</v>
      </c>
      <c r="U2119" s="124">
        <v>28</v>
      </c>
      <c r="V2119" s="284"/>
      <c r="W2119" s="124">
        <v>5</v>
      </c>
      <c r="X2119" s="124">
        <v>8</v>
      </c>
      <c r="Y2119" s="68">
        <f t="shared" si="392"/>
        <v>0.625</v>
      </c>
      <c r="Z2119" s="124">
        <v>6</v>
      </c>
      <c r="AA2119" s="284"/>
    </row>
    <row r="2120" spans="9:27">
      <c r="I2120" s="57" t="str">
        <f t="shared" si="396"/>
        <v>All CPP-FV ProvidersCPP-FVMay-15</v>
      </c>
      <c r="J2120" t="s">
        <v>608</v>
      </c>
      <c r="K2120" t="s">
        <v>373</v>
      </c>
      <c r="L2120" s="73">
        <v>42125</v>
      </c>
      <c r="M2120" s="124">
        <v>8</v>
      </c>
      <c r="N2120" s="124">
        <v>8</v>
      </c>
      <c r="O2120" s="68">
        <f t="shared" si="393"/>
        <v>1</v>
      </c>
      <c r="P2120" s="124">
        <v>18</v>
      </c>
      <c r="Q2120" s="124">
        <v>40</v>
      </c>
      <c r="R2120" s="68">
        <f t="shared" si="394"/>
        <v>0.45</v>
      </c>
      <c r="S2120" s="124">
        <v>40</v>
      </c>
      <c r="T2120" s="68">
        <f t="shared" si="395"/>
        <v>1</v>
      </c>
      <c r="U2120" s="124">
        <v>18</v>
      </c>
      <c r="V2120" s="284"/>
      <c r="W2120" s="124">
        <v>0</v>
      </c>
      <c r="X2120" s="124">
        <v>0</v>
      </c>
      <c r="Y2120" s="68" t="e">
        <f t="shared" si="392"/>
        <v>#DIV/0!</v>
      </c>
      <c r="Z2120" s="124">
        <v>0</v>
      </c>
      <c r="AA2120" s="284">
        <v>0.66666666666666663</v>
      </c>
    </row>
    <row r="2121" spans="9:27">
      <c r="I2121" s="57" t="str">
        <f t="shared" si="396"/>
        <v>All FFT ProvidersFFTMay-15</v>
      </c>
      <c r="J2121" t="s">
        <v>609</v>
      </c>
      <c r="K2121" t="s">
        <v>372</v>
      </c>
      <c r="L2121" s="73">
        <v>42125</v>
      </c>
      <c r="M2121" s="124">
        <v>16</v>
      </c>
      <c r="N2121" s="124">
        <v>17</v>
      </c>
      <c r="O2121" s="68">
        <f t="shared" si="393"/>
        <v>0.94117647058823528</v>
      </c>
      <c r="P2121" s="124">
        <v>101</v>
      </c>
      <c r="Q2121" s="124">
        <v>120</v>
      </c>
      <c r="R2121" s="68">
        <f t="shared" si="394"/>
        <v>0.84166666666666667</v>
      </c>
      <c r="S2121" s="124">
        <v>127</v>
      </c>
      <c r="T2121" s="68">
        <f t="shared" si="395"/>
        <v>0.94488188976377951</v>
      </c>
      <c r="U2121" s="124">
        <v>76</v>
      </c>
      <c r="V2121" s="284">
        <v>1.0533333333333332</v>
      </c>
      <c r="W2121" s="124">
        <v>11</v>
      </c>
      <c r="X2121" s="124">
        <v>17</v>
      </c>
      <c r="Y2121" s="68">
        <f t="shared" si="392"/>
        <v>0.6470588235294118</v>
      </c>
      <c r="Z2121" s="124">
        <v>25</v>
      </c>
      <c r="AA2121" s="284">
        <v>1.0533333333333332</v>
      </c>
    </row>
    <row r="2122" spans="9:27">
      <c r="I2122" s="57" t="str">
        <f t="shared" si="396"/>
        <v>All MST ProvidersMSTMay-15</v>
      </c>
      <c r="J2122" t="s">
        <v>610</v>
      </c>
      <c r="K2122" t="s">
        <v>374</v>
      </c>
      <c r="L2122" s="73">
        <v>42125</v>
      </c>
      <c r="M2122" s="124">
        <v>11</v>
      </c>
      <c r="N2122" s="124">
        <v>12</v>
      </c>
      <c r="O2122" s="68">
        <f t="shared" si="393"/>
        <v>0.91666666666666663</v>
      </c>
      <c r="P2122" s="124">
        <v>31</v>
      </c>
      <c r="Q2122" s="124">
        <v>36</v>
      </c>
      <c r="R2122" s="68">
        <f t="shared" si="394"/>
        <v>0.86111111111111116</v>
      </c>
      <c r="S2122" s="124">
        <v>40</v>
      </c>
      <c r="T2122" s="68">
        <f t="shared" si="395"/>
        <v>0.9</v>
      </c>
      <c r="U2122" s="124">
        <v>22</v>
      </c>
      <c r="V2122" s="284">
        <v>0.84567999999999999</v>
      </c>
      <c r="W2122" s="124">
        <v>7</v>
      </c>
      <c r="X2122" s="124">
        <v>10</v>
      </c>
      <c r="Y2122" s="68">
        <f t="shared" si="392"/>
        <v>0.7</v>
      </c>
      <c r="Z2122" s="124">
        <v>9</v>
      </c>
      <c r="AA2122" s="284">
        <v>0.84567999999999999</v>
      </c>
    </row>
    <row r="2123" spans="9:27">
      <c r="I2123" s="57" t="str">
        <f t="shared" si="396"/>
        <v>All MST-PSB ProvidersMST-PSBMay-15</v>
      </c>
      <c r="J2123" t="s">
        <v>611</v>
      </c>
      <c r="K2123" t="s">
        <v>375</v>
      </c>
      <c r="L2123" s="73">
        <v>42125</v>
      </c>
      <c r="M2123" s="124">
        <v>4</v>
      </c>
      <c r="N2123" s="124">
        <v>4</v>
      </c>
      <c r="O2123" s="68">
        <f t="shared" si="393"/>
        <v>1</v>
      </c>
      <c r="P2123" s="124">
        <v>4</v>
      </c>
      <c r="Q2123" s="124">
        <v>8</v>
      </c>
      <c r="R2123" s="68">
        <f t="shared" si="394"/>
        <v>0.5</v>
      </c>
      <c r="S2123" s="124">
        <v>8</v>
      </c>
      <c r="T2123" s="68">
        <f t="shared" si="395"/>
        <v>1</v>
      </c>
      <c r="U2123" s="124">
        <v>3</v>
      </c>
      <c r="V2123" s="284">
        <v>0.68899999999999995</v>
      </c>
      <c r="W2123" s="124">
        <v>0</v>
      </c>
      <c r="X2123" s="124">
        <v>0</v>
      </c>
      <c r="Y2123" s="68" t="e">
        <f t="shared" si="392"/>
        <v>#DIV/0!</v>
      </c>
      <c r="Z2123" s="124">
        <v>1</v>
      </c>
      <c r="AA2123" s="284">
        <v>0.68899999999999995</v>
      </c>
    </row>
    <row r="2124" spans="9:27">
      <c r="I2124" s="57" t="str">
        <f t="shared" si="396"/>
        <v>All PCIT ProvidersPCITMay-15</v>
      </c>
      <c r="J2124" t="s">
        <v>612</v>
      </c>
      <c r="K2124" t="s">
        <v>376</v>
      </c>
      <c r="L2124" s="73">
        <v>42125</v>
      </c>
      <c r="M2124" s="124">
        <v>8</v>
      </c>
      <c r="N2124" s="124">
        <v>9</v>
      </c>
      <c r="O2124" s="68">
        <f t="shared" si="393"/>
        <v>0.88888888888888884</v>
      </c>
      <c r="P2124" s="124">
        <v>25</v>
      </c>
      <c r="Q2124" s="124">
        <v>34</v>
      </c>
      <c r="R2124" s="68">
        <f t="shared" si="394"/>
        <v>0.73529411764705888</v>
      </c>
      <c r="S2124" s="124">
        <v>39</v>
      </c>
      <c r="T2124" s="68">
        <f t="shared" si="395"/>
        <v>0.87179487179487181</v>
      </c>
      <c r="U2124" s="124">
        <v>21</v>
      </c>
      <c r="V2124" s="284"/>
      <c r="W2124" s="124">
        <v>0</v>
      </c>
      <c r="X2124" s="124">
        <v>1</v>
      </c>
      <c r="Y2124" s="68">
        <f t="shared" si="392"/>
        <v>0</v>
      </c>
      <c r="Z2124" s="124">
        <v>4</v>
      </c>
      <c r="AA2124" s="284">
        <v>0.98</v>
      </c>
    </row>
    <row r="2125" spans="9:27">
      <c r="I2125" s="57" t="str">
        <f t="shared" si="396"/>
        <v>All TF-CBT ProvidersTF-CBTMay-15</v>
      </c>
      <c r="J2125" t="s">
        <v>613</v>
      </c>
      <c r="K2125" t="s">
        <v>377</v>
      </c>
      <c r="L2125" s="73">
        <v>42125</v>
      </c>
      <c r="M2125" s="124">
        <v>22</v>
      </c>
      <c r="N2125" s="124">
        <v>22</v>
      </c>
      <c r="O2125" s="68">
        <f t="shared" si="393"/>
        <v>1</v>
      </c>
      <c r="P2125" s="124">
        <v>58</v>
      </c>
      <c r="Q2125" s="124">
        <v>81</v>
      </c>
      <c r="R2125" s="68">
        <f t="shared" si="394"/>
        <v>0.71604938271604934</v>
      </c>
      <c r="S2125" s="124">
        <v>81</v>
      </c>
      <c r="T2125" s="68">
        <f t="shared" si="395"/>
        <v>1</v>
      </c>
      <c r="U2125" s="124">
        <v>54</v>
      </c>
      <c r="V2125" s="284"/>
      <c r="W2125" s="124">
        <v>1</v>
      </c>
      <c r="X2125" s="124">
        <v>2</v>
      </c>
      <c r="Y2125" s="68">
        <f t="shared" si="392"/>
        <v>0.5</v>
      </c>
      <c r="Z2125" s="124">
        <v>4</v>
      </c>
      <c r="AA2125" s="284">
        <v>0.86974637681159417</v>
      </c>
    </row>
    <row r="2126" spans="9:27">
      <c r="I2126" s="57" t="str">
        <f t="shared" si="396"/>
        <v>All TIP ProvidersTIPMay-15</v>
      </c>
      <c r="J2126" t="s">
        <v>614</v>
      </c>
      <c r="K2126" t="s">
        <v>378</v>
      </c>
      <c r="L2126" s="73">
        <v>42125</v>
      </c>
      <c r="M2126" s="124">
        <v>43</v>
      </c>
      <c r="N2126" s="124">
        <v>46</v>
      </c>
      <c r="O2126" s="68">
        <f t="shared" si="393"/>
        <v>0.93478260869565222</v>
      </c>
      <c r="P2126" s="124">
        <v>346</v>
      </c>
      <c r="Q2126" s="124">
        <v>450.00200000000001</v>
      </c>
      <c r="R2126" s="68">
        <f t="shared" si="394"/>
        <v>0.7688854716201261</v>
      </c>
      <c r="S2126" s="124">
        <v>480</v>
      </c>
      <c r="T2126" s="68">
        <f t="shared" si="395"/>
        <v>0.93750416666666669</v>
      </c>
      <c r="U2126" s="124">
        <v>336</v>
      </c>
      <c r="V2126" s="284"/>
      <c r="W2126" s="124">
        <v>0</v>
      </c>
      <c r="X2126" s="124">
        <v>0</v>
      </c>
      <c r="Y2126" s="68" t="e">
        <f t="shared" si="392"/>
        <v>#DIV/0!</v>
      </c>
      <c r="Z2126" s="124">
        <v>10</v>
      </c>
      <c r="AA2126" s="284"/>
    </row>
    <row r="2127" spans="9:27">
      <c r="I2127" s="57" t="str">
        <f t="shared" si="396"/>
        <v>All TST ProvidersTSTMay-15</v>
      </c>
      <c r="J2127" t="s">
        <v>615</v>
      </c>
      <c r="K2127" t="s">
        <v>512</v>
      </c>
      <c r="L2127" s="73">
        <v>42125</v>
      </c>
      <c r="M2127" s="124">
        <v>0</v>
      </c>
      <c r="N2127" s="124">
        <v>0</v>
      </c>
      <c r="O2127" s="68" t="e">
        <f t="shared" si="393"/>
        <v>#DIV/0!</v>
      </c>
      <c r="P2127" s="124">
        <v>0</v>
      </c>
      <c r="Q2127" s="124">
        <v>0</v>
      </c>
      <c r="R2127" s="68" t="e">
        <f t="shared" si="394"/>
        <v>#DIV/0!</v>
      </c>
      <c r="S2127" s="124">
        <v>0</v>
      </c>
      <c r="T2127" s="68" t="e">
        <f t="shared" si="395"/>
        <v>#DIV/0!</v>
      </c>
      <c r="U2127" s="124">
        <v>0</v>
      </c>
      <c r="V2127" s="284"/>
      <c r="W2127" s="124">
        <v>0</v>
      </c>
      <c r="X2127" s="124">
        <v>0</v>
      </c>
      <c r="Y2127" s="68" t="e">
        <f t="shared" si="392"/>
        <v>#DIV/0!</v>
      </c>
      <c r="Z2127" s="124">
        <v>0</v>
      </c>
      <c r="AA2127" s="284"/>
    </row>
    <row r="2128" spans="9:27">
      <c r="I2128" s="57" t="str">
        <f t="shared" si="396"/>
        <v>AllAllMay-15</v>
      </c>
      <c r="J2128" t="s">
        <v>606</v>
      </c>
      <c r="K2128" t="s">
        <v>367</v>
      </c>
      <c r="L2128" s="73">
        <v>42125</v>
      </c>
      <c r="M2128" s="124">
        <v>118</v>
      </c>
      <c r="N2128" s="124">
        <v>127</v>
      </c>
      <c r="O2128" s="68">
        <f t="shared" si="393"/>
        <v>0.92913385826771655</v>
      </c>
      <c r="P2128" s="124">
        <v>617</v>
      </c>
      <c r="Q2128" s="124">
        <v>805.00199999999995</v>
      </c>
      <c r="R2128" s="68">
        <f t="shared" si="394"/>
        <v>0.76645772308640236</v>
      </c>
      <c r="S2128" s="124">
        <v>873</v>
      </c>
      <c r="T2128" s="68">
        <f t="shared" si="395"/>
        <v>0.92210996563573877</v>
      </c>
      <c r="U2128" s="124">
        <v>558</v>
      </c>
      <c r="V2128" s="284"/>
      <c r="W2128" s="124">
        <v>24</v>
      </c>
      <c r="X2128" s="124">
        <v>38</v>
      </c>
      <c r="Y2128" s="68">
        <f t="shared" si="392"/>
        <v>0.63157894736842102</v>
      </c>
      <c r="Z2128" s="124">
        <v>59</v>
      </c>
      <c r="AA2128" s="284">
        <v>0.85073772946859894</v>
      </c>
    </row>
    <row r="2129" spans="9:27">
      <c r="I2129" s="57" t="str">
        <f t="shared" ref="I2129:I2178" si="397">K2129&amp;"Jun-15"</f>
        <v>HillcrestA-CRAJun-15</v>
      </c>
      <c r="J2129" t="s">
        <v>616</v>
      </c>
      <c r="K2129" t="s">
        <v>336</v>
      </c>
      <c r="L2129" s="73">
        <v>42156</v>
      </c>
      <c r="M2129" s="124">
        <v>2</v>
      </c>
      <c r="N2129" s="124">
        <v>3</v>
      </c>
      <c r="O2129" s="68">
        <f t="shared" si="393"/>
        <v>0.66666666666666663</v>
      </c>
      <c r="P2129" s="124">
        <v>21</v>
      </c>
      <c r="Q2129" s="124">
        <v>12</v>
      </c>
      <c r="R2129" s="68">
        <f t="shared" si="394"/>
        <v>1.75</v>
      </c>
      <c r="S2129" s="124">
        <v>20</v>
      </c>
      <c r="T2129" s="68">
        <f t="shared" si="395"/>
        <v>0.6</v>
      </c>
      <c r="U2129" s="124">
        <v>18</v>
      </c>
      <c r="V2129" s="284"/>
      <c r="W2129" s="124">
        <v>2</v>
      </c>
      <c r="X2129" s="124">
        <v>7</v>
      </c>
      <c r="Y2129" s="68">
        <f t="shared" si="392"/>
        <v>0.2857142857142857</v>
      </c>
      <c r="Z2129" s="124">
        <v>3</v>
      </c>
      <c r="AA2129" s="284"/>
    </row>
    <row r="2130" spans="9:27">
      <c r="I2130" s="57" t="str">
        <f t="shared" si="397"/>
        <v>LAYCA-CRAJun-15</v>
      </c>
      <c r="J2130" t="s">
        <v>617</v>
      </c>
      <c r="K2130" t="s">
        <v>339</v>
      </c>
      <c r="L2130" s="73">
        <v>42156</v>
      </c>
      <c r="M2130" s="124">
        <v>2</v>
      </c>
      <c r="N2130" s="124">
        <v>3</v>
      </c>
      <c r="O2130" s="68">
        <f t="shared" si="393"/>
        <v>0.66666666666666663</v>
      </c>
      <c r="P2130" s="124">
        <v>14</v>
      </c>
      <c r="Q2130" s="124">
        <v>12</v>
      </c>
      <c r="R2130" s="68">
        <f t="shared" si="394"/>
        <v>1.1666666666666667</v>
      </c>
      <c r="S2130" s="124">
        <v>20</v>
      </c>
      <c r="T2130" s="68">
        <f t="shared" si="395"/>
        <v>0.6</v>
      </c>
      <c r="U2130" s="124">
        <v>11</v>
      </c>
      <c r="V2130" s="284"/>
      <c r="W2130" s="124">
        <v>1</v>
      </c>
      <c r="X2130" s="124">
        <v>1</v>
      </c>
      <c r="Y2130" s="68">
        <f t="shared" si="392"/>
        <v>1</v>
      </c>
      <c r="Z2130" s="124">
        <v>3</v>
      </c>
      <c r="AA2130" s="284"/>
    </row>
    <row r="2131" spans="9:27">
      <c r="I2131" s="57" t="str">
        <f t="shared" si="397"/>
        <v>RiversideA-CRAJun-15</v>
      </c>
      <c r="J2131" t="s">
        <v>618</v>
      </c>
      <c r="K2131" t="s">
        <v>361</v>
      </c>
      <c r="L2131" s="73">
        <v>42156</v>
      </c>
      <c r="M2131" s="124">
        <v>1</v>
      </c>
      <c r="N2131" s="124">
        <v>2</v>
      </c>
      <c r="O2131" s="68">
        <f t="shared" si="393"/>
        <v>0.5</v>
      </c>
      <c r="P2131" s="124">
        <v>11</v>
      </c>
      <c r="Q2131" s="124">
        <v>6</v>
      </c>
      <c r="R2131" s="68">
        <f t="shared" si="394"/>
        <v>1.8333333333333333</v>
      </c>
      <c r="S2131" s="124">
        <v>12</v>
      </c>
      <c r="T2131" s="68">
        <f t="shared" si="395"/>
        <v>0.5</v>
      </c>
      <c r="U2131" s="124">
        <v>8</v>
      </c>
      <c r="V2131" s="284"/>
      <c r="W2131" s="124">
        <v>1</v>
      </c>
      <c r="X2131" s="124">
        <v>4</v>
      </c>
      <c r="Y2131" s="68">
        <f t="shared" si="392"/>
        <v>0.25</v>
      </c>
      <c r="Z2131" s="124">
        <v>3</v>
      </c>
      <c r="AA2131" s="284"/>
    </row>
    <row r="2132" spans="9:27">
      <c r="I2132" s="57" t="str">
        <f t="shared" si="397"/>
        <v>PIECECPP-FVJun-15</v>
      </c>
      <c r="J2132" t="s">
        <v>619</v>
      </c>
      <c r="K2132" t="s">
        <v>346</v>
      </c>
      <c r="L2132" s="73">
        <v>42156</v>
      </c>
      <c r="M2132" s="124">
        <v>5</v>
      </c>
      <c r="N2132" s="124">
        <v>5</v>
      </c>
      <c r="O2132" s="68">
        <f t="shared" si="393"/>
        <v>1</v>
      </c>
      <c r="P2132" s="124">
        <v>17</v>
      </c>
      <c r="Q2132" s="124">
        <v>25</v>
      </c>
      <c r="R2132" s="68">
        <f t="shared" si="394"/>
        <v>0.68</v>
      </c>
      <c r="S2132" s="124">
        <v>25</v>
      </c>
      <c r="T2132" s="68">
        <f t="shared" si="395"/>
        <v>1</v>
      </c>
      <c r="U2132" s="124">
        <v>15</v>
      </c>
      <c r="V2132" s="284"/>
      <c r="W2132" s="124">
        <v>2</v>
      </c>
      <c r="X2132" s="124">
        <v>3</v>
      </c>
      <c r="Y2132" s="68">
        <f t="shared" ref="Y2132:Y2195" si="398">W2132/X2132</f>
        <v>0.66666666666666663</v>
      </c>
      <c r="Z2132" s="124">
        <v>2</v>
      </c>
      <c r="AA2132" s="284">
        <v>0.7142857142857143</v>
      </c>
    </row>
    <row r="2133" spans="9:27">
      <c r="I2133" s="57" t="str">
        <f t="shared" si="397"/>
        <v>Adoptions TogetherCPP-FVJun-15</v>
      </c>
      <c r="J2133" t="s">
        <v>620</v>
      </c>
      <c r="K2133" t="s">
        <v>317</v>
      </c>
      <c r="L2133" s="73">
        <v>42156</v>
      </c>
      <c r="M2133" s="124">
        <v>3</v>
      </c>
      <c r="N2133" s="124">
        <v>3</v>
      </c>
      <c r="O2133" s="68">
        <f t="shared" si="393"/>
        <v>1</v>
      </c>
      <c r="P2133" s="124">
        <v>3</v>
      </c>
      <c r="Q2133" s="124">
        <v>15</v>
      </c>
      <c r="R2133" s="68">
        <f t="shared" si="394"/>
        <v>0.2</v>
      </c>
      <c r="S2133" s="124">
        <v>15</v>
      </c>
      <c r="T2133" s="68">
        <f t="shared" si="395"/>
        <v>1</v>
      </c>
      <c r="U2133" s="124">
        <v>3</v>
      </c>
      <c r="V2133" s="284"/>
      <c r="W2133" s="124">
        <v>2</v>
      </c>
      <c r="X2133" s="124">
        <v>2</v>
      </c>
      <c r="Y2133" s="68">
        <f t="shared" si="398"/>
        <v>1</v>
      </c>
      <c r="Z2133" s="124">
        <v>0</v>
      </c>
      <c r="AA2133" s="284">
        <v>1</v>
      </c>
    </row>
    <row r="2134" spans="9:27">
      <c r="I2134" s="57" t="str">
        <f t="shared" si="397"/>
        <v>First Home CareFFTJun-15</v>
      </c>
      <c r="J2134" t="s">
        <v>621</v>
      </c>
      <c r="K2134" t="s">
        <v>325</v>
      </c>
      <c r="L2134" s="73">
        <v>42156</v>
      </c>
      <c r="M2134" s="124">
        <v>4</v>
      </c>
      <c r="N2134" s="124">
        <v>5</v>
      </c>
      <c r="O2134" s="68">
        <f t="shared" si="393"/>
        <v>0.8</v>
      </c>
      <c r="P2134" s="124">
        <v>20</v>
      </c>
      <c r="Q2134" s="124">
        <v>40</v>
      </c>
      <c r="R2134" s="68">
        <f t="shared" si="394"/>
        <v>0.5</v>
      </c>
      <c r="S2134" s="124">
        <v>45</v>
      </c>
      <c r="T2134" s="68">
        <f t="shared" si="395"/>
        <v>0.88888888888888884</v>
      </c>
      <c r="U2134" s="124">
        <v>16</v>
      </c>
      <c r="V2134" s="284"/>
      <c r="W2134" s="124">
        <v>8</v>
      </c>
      <c r="X2134" s="124">
        <v>13</v>
      </c>
      <c r="Y2134" s="68">
        <f t="shared" si="398"/>
        <v>0.61538461538461542</v>
      </c>
      <c r="Z2134" s="124">
        <v>4</v>
      </c>
      <c r="AA2134" s="284"/>
    </row>
    <row r="2135" spans="9:27">
      <c r="I2135" s="57" t="str">
        <f t="shared" si="397"/>
        <v>HillcrestFFTJun-15</v>
      </c>
      <c r="J2135" t="s">
        <v>622</v>
      </c>
      <c r="K2135" t="s">
        <v>335</v>
      </c>
      <c r="L2135" s="73">
        <v>42156</v>
      </c>
      <c r="M2135" s="124">
        <v>5</v>
      </c>
      <c r="N2135" s="124">
        <v>5</v>
      </c>
      <c r="O2135" s="68">
        <f t="shared" si="393"/>
        <v>1</v>
      </c>
      <c r="P2135" s="124">
        <v>27</v>
      </c>
      <c r="Q2135" s="124">
        <v>35</v>
      </c>
      <c r="R2135" s="68">
        <f t="shared" si="394"/>
        <v>0.77142857142857146</v>
      </c>
      <c r="S2135" s="124">
        <v>35</v>
      </c>
      <c r="T2135" s="68">
        <f t="shared" si="395"/>
        <v>1</v>
      </c>
      <c r="U2135" s="124">
        <v>21</v>
      </c>
      <c r="V2135" s="284">
        <v>1.325</v>
      </c>
      <c r="W2135" s="124">
        <v>2</v>
      </c>
      <c r="X2135" s="124">
        <v>2</v>
      </c>
      <c r="Y2135" s="68">
        <f t="shared" si="398"/>
        <v>1</v>
      </c>
      <c r="Z2135" s="124">
        <v>6</v>
      </c>
      <c r="AA2135" s="284">
        <v>1.325</v>
      </c>
    </row>
    <row r="2136" spans="9:27">
      <c r="I2136" s="57" t="str">
        <f t="shared" si="397"/>
        <v>PASSFFTJun-15</v>
      </c>
      <c r="J2136" t="s">
        <v>623</v>
      </c>
      <c r="K2136" t="s">
        <v>343</v>
      </c>
      <c r="L2136" s="73">
        <v>42156</v>
      </c>
      <c r="M2136" s="124">
        <v>6</v>
      </c>
      <c r="N2136" s="124">
        <v>7</v>
      </c>
      <c r="O2136" s="68">
        <f t="shared" si="393"/>
        <v>0.8571428571428571</v>
      </c>
      <c r="P2136" s="124">
        <v>37</v>
      </c>
      <c r="Q2136" s="124">
        <v>40</v>
      </c>
      <c r="R2136" s="68">
        <f t="shared" si="394"/>
        <v>0.92500000000000004</v>
      </c>
      <c r="S2136" s="124">
        <v>47</v>
      </c>
      <c r="T2136" s="68">
        <f t="shared" si="395"/>
        <v>0.85106382978723405</v>
      </c>
      <c r="U2136" s="124">
        <v>32</v>
      </c>
      <c r="V2136" s="284">
        <v>1.0425</v>
      </c>
      <c r="W2136" s="124">
        <v>12</v>
      </c>
      <c r="X2136" s="124">
        <v>13</v>
      </c>
      <c r="Y2136" s="68">
        <f t="shared" si="398"/>
        <v>0.92307692307692313</v>
      </c>
      <c r="Z2136" s="124">
        <v>5</v>
      </c>
      <c r="AA2136" s="284">
        <v>1.0425</v>
      </c>
    </row>
    <row r="2137" spans="9:27">
      <c r="I2137" s="57" t="str">
        <f t="shared" si="397"/>
        <v>Youth VillagesMSTJun-15</v>
      </c>
      <c r="J2137" t="s">
        <v>624</v>
      </c>
      <c r="K2137" t="s">
        <v>353</v>
      </c>
      <c r="L2137" s="73">
        <v>42156</v>
      </c>
      <c r="M2137" s="124">
        <v>11</v>
      </c>
      <c r="N2137" s="124">
        <v>12</v>
      </c>
      <c r="O2137" s="68">
        <f t="shared" ref="O2137:O2200" si="399">M2137/N2137</f>
        <v>0.91666666666666663</v>
      </c>
      <c r="P2137" s="124">
        <v>34</v>
      </c>
      <c r="Q2137" s="124">
        <v>36</v>
      </c>
      <c r="R2137" s="68">
        <f t="shared" ref="R2137:R2200" si="400">P2137/Q2137</f>
        <v>0.94444444444444442</v>
      </c>
      <c r="S2137" s="124">
        <v>40</v>
      </c>
      <c r="T2137" s="68">
        <f t="shared" ref="T2137:T2200" si="401">Q2137/S2137</f>
        <v>0.9</v>
      </c>
      <c r="U2137" s="124">
        <v>25</v>
      </c>
      <c r="V2137" s="284">
        <v>0.83010000000000006</v>
      </c>
      <c r="W2137" s="124">
        <v>5</v>
      </c>
      <c r="X2137" s="124">
        <v>8</v>
      </c>
      <c r="Y2137" s="68">
        <f t="shared" si="398"/>
        <v>0.625</v>
      </c>
      <c r="Z2137" s="124">
        <v>9</v>
      </c>
      <c r="AA2137" s="284">
        <v>0.83010000000000006</v>
      </c>
    </row>
    <row r="2138" spans="9:27">
      <c r="I2138" s="57" t="str">
        <f t="shared" si="397"/>
        <v>Youth VillagesMST-PSBJun-15</v>
      </c>
      <c r="J2138" t="s">
        <v>625</v>
      </c>
      <c r="K2138" t="s">
        <v>354</v>
      </c>
      <c r="L2138" s="73">
        <v>42156</v>
      </c>
      <c r="M2138" s="124">
        <v>4</v>
      </c>
      <c r="N2138" s="124">
        <v>4</v>
      </c>
      <c r="O2138" s="68">
        <f t="shared" si="399"/>
        <v>1</v>
      </c>
      <c r="P2138" s="124">
        <v>5</v>
      </c>
      <c r="Q2138" s="124">
        <v>8</v>
      </c>
      <c r="R2138" s="68">
        <f t="shared" si="400"/>
        <v>0.625</v>
      </c>
      <c r="S2138" s="124">
        <v>8</v>
      </c>
      <c r="T2138" s="68">
        <f t="shared" si="401"/>
        <v>1</v>
      </c>
      <c r="U2138" s="124">
        <v>3</v>
      </c>
      <c r="V2138" s="284">
        <v>0.66400000000000003</v>
      </c>
      <c r="W2138" s="124">
        <v>0</v>
      </c>
      <c r="X2138" s="124">
        <v>1</v>
      </c>
      <c r="Y2138" s="68">
        <f t="shared" si="398"/>
        <v>0</v>
      </c>
      <c r="Z2138" s="124">
        <v>2</v>
      </c>
      <c r="AA2138" s="284">
        <v>0.66400000000000003</v>
      </c>
    </row>
    <row r="2139" spans="9:27">
      <c r="I2139" s="57" t="str">
        <f t="shared" si="397"/>
        <v>Marys CenterPCITJun-15</v>
      </c>
      <c r="J2139" t="s">
        <v>626</v>
      </c>
      <c r="K2139" t="s">
        <v>340</v>
      </c>
      <c r="L2139" s="73">
        <v>42156</v>
      </c>
      <c r="M2139" s="124">
        <v>3</v>
      </c>
      <c r="N2139" s="124">
        <v>4</v>
      </c>
      <c r="O2139" s="68">
        <f t="shared" si="399"/>
        <v>0.75</v>
      </c>
      <c r="P2139" s="124">
        <v>14</v>
      </c>
      <c r="Q2139" s="124">
        <v>9</v>
      </c>
      <c r="R2139" s="68">
        <f t="shared" si="400"/>
        <v>1.5555555555555556</v>
      </c>
      <c r="S2139" s="124">
        <v>14</v>
      </c>
      <c r="T2139" s="68">
        <f t="shared" si="401"/>
        <v>0.6428571428571429</v>
      </c>
      <c r="U2139" s="124">
        <v>11</v>
      </c>
      <c r="V2139" s="284"/>
      <c r="W2139" s="124">
        <v>3</v>
      </c>
      <c r="X2139" s="124">
        <v>3</v>
      </c>
      <c r="Y2139" s="68">
        <f t="shared" si="398"/>
        <v>1</v>
      </c>
      <c r="Z2139" s="124">
        <v>3</v>
      </c>
      <c r="AA2139" s="284">
        <v>1.06</v>
      </c>
    </row>
    <row r="2140" spans="9:27">
      <c r="I2140" s="57" t="str">
        <f t="shared" si="397"/>
        <v>PIECEPCITJun-15</v>
      </c>
      <c r="J2140" t="s">
        <v>627</v>
      </c>
      <c r="K2140" t="s">
        <v>347</v>
      </c>
      <c r="L2140" s="73">
        <v>42156</v>
      </c>
      <c r="M2140" s="124">
        <v>5</v>
      </c>
      <c r="N2140" s="124">
        <v>5</v>
      </c>
      <c r="O2140" s="68">
        <f t="shared" si="399"/>
        <v>1</v>
      </c>
      <c r="P2140" s="124">
        <v>19</v>
      </c>
      <c r="Q2140" s="124">
        <v>25</v>
      </c>
      <c r="R2140" s="68">
        <f t="shared" si="400"/>
        <v>0.76</v>
      </c>
      <c r="S2140" s="124">
        <v>25</v>
      </c>
      <c r="T2140" s="68">
        <f t="shared" si="401"/>
        <v>1</v>
      </c>
      <c r="U2140" s="124">
        <v>13</v>
      </c>
      <c r="V2140" s="284"/>
      <c r="W2140" s="124">
        <v>0</v>
      </c>
      <c r="X2140" s="124">
        <v>0</v>
      </c>
      <c r="Y2140" s="68" t="e">
        <f t="shared" si="398"/>
        <v>#DIV/0!</v>
      </c>
      <c r="Z2140" s="124">
        <v>6</v>
      </c>
      <c r="AA2140" s="284">
        <v>0.9</v>
      </c>
    </row>
    <row r="2141" spans="9:27">
      <c r="I2141" s="57" t="str">
        <f t="shared" si="397"/>
        <v>Community ConnectionsTF-CBTJun-15</v>
      </c>
      <c r="J2141" t="s">
        <v>628</v>
      </c>
      <c r="K2141" t="s">
        <v>320</v>
      </c>
      <c r="L2141" s="73">
        <v>42156</v>
      </c>
      <c r="M2141" s="124">
        <v>5</v>
      </c>
      <c r="N2141" s="124">
        <v>5</v>
      </c>
      <c r="O2141" s="68">
        <f t="shared" si="399"/>
        <v>1</v>
      </c>
      <c r="P2141" s="124">
        <v>14</v>
      </c>
      <c r="Q2141" s="124">
        <v>25</v>
      </c>
      <c r="R2141" s="68">
        <f t="shared" si="400"/>
        <v>0.56000000000000005</v>
      </c>
      <c r="S2141" s="124">
        <v>25</v>
      </c>
      <c r="T2141" s="68">
        <f t="shared" si="401"/>
        <v>1</v>
      </c>
      <c r="U2141" s="124">
        <v>14</v>
      </c>
      <c r="V2141" s="284"/>
      <c r="W2141" s="124">
        <v>3</v>
      </c>
      <c r="X2141" s="124">
        <v>3</v>
      </c>
      <c r="Y2141" s="68">
        <f t="shared" si="398"/>
        <v>1</v>
      </c>
      <c r="Z2141" s="124">
        <v>0</v>
      </c>
      <c r="AA2141" s="284">
        <v>0.7142857142857143</v>
      </c>
    </row>
    <row r="2142" spans="9:27">
      <c r="I2142" s="57" t="str">
        <f t="shared" si="397"/>
        <v>First Home CareTF-CBTJun-15</v>
      </c>
      <c r="J2142" t="s">
        <v>629</v>
      </c>
      <c r="K2142" t="s">
        <v>324</v>
      </c>
      <c r="L2142" s="73">
        <v>42156</v>
      </c>
      <c r="M2142" s="124">
        <v>0</v>
      </c>
      <c r="N2142" s="124">
        <v>0</v>
      </c>
      <c r="O2142" s="68" t="e">
        <f t="shared" si="399"/>
        <v>#DIV/0!</v>
      </c>
      <c r="P2142" s="124">
        <v>0</v>
      </c>
      <c r="Q2142" s="124">
        <v>0</v>
      </c>
      <c r="R2142" s="68" t="e">
        <f t="shared" si="400"/>
        <v>#DIV/0!</v>
      </c>
      <c r="S2142" s="124">
        <v>0</v>
      </c>
      <c r="T2142" s="68" t="e">
        <f t="shared" si="401"/>
        <v>#DIV/0!</v>
      </c>
      <c r="U2142" s="124">
        <v>0</v>
      </c>
      <c r="V2142" s="284"/>
      <c r="W2142" s="124">
        <v>0</v>
      </c>
      <c r="X2142" s="124">
        <v>0</v>
      </c>
      <c r="Y2142" s="68" t="e">
        <f t="shared" si="398"/>
        <v>#DIV/0!</v>
      </c>
      <c r="Z2142" s="124">
        <v>0</v>
      </c>
      <c r="AA2142" s="284"/>
    </row>
    <row r="2143" spans="9:27">
      <c r="I2143" s="57" t="str">
        <f t="shared" si="397"/>
        <v>HillcrestTF-CBTJun-15</v>
      </c>
      <c r="J2143" t="s">
        <v>630</v>
      </c>
      <c r="K2143" t="s">
        <v>332</v>
      </c>
      <c r="L2143" s="73">
        <v>42156</v>
      </c>
      <c r="M2143" s="110">
        <v>2</v>
      </c>
      <c r="N2143" s="110">
        <v>2</v>
      </c>
      <c r="O2143" s="68">
        <f t="shared" si="399"/>
        <v>1</v>
      </c>
      <c r="P2143" s="110">
        <v>14</v>
      </c>
      <c r="Q2143" s="110">
        <v>10</v>
      </c>
      <c r="R2143" s="68">
        <f t="shared" si="400"/>
        <v>1.4</v>
      </c>
      <c r="S2143" s="110">
        <v>10</v>
      </c>
      <c r="T2143" s="68">
        <f t="shared" si="401"/>
        <v>1</v>
      </c>
      <c r="U2143" s="110">
        <v>12</v>
      </c>
      <c r="V2143" s="284"/>
      <c r="W2143" s="110">
        <v>1</v>
      </c>
      <c r="X2143" s="110">
        <v>1</v>
      </c>
      <c r="Y2143" s="68">
        <f t="shared" si="398"/>
        <v>1</v>
      </c>
      <c r="Z2143" s="110">
        <v>2</v>
      </c>
      <c r="AA2143" s="284">
        <v>0.7857142857142857</v>
      </c>
    </row>
    <row r="2144" spans="9:27">
      <c r="I2144" s="57" t="str">
        <f t="shared" si="397"/>
        <v>MD Family ResourcesTF-CBTJun-15</v>
      </c>
      <c r="J2144" t="s">
        <v>631</v>
      </c>
      <c r="K2144" t="s">
        <v>509</v>
      </c>
      <c r="L2144" s="73">
        <v>42156</v>
      </c>
      <c r="M2144" s="110">
        <v>10</v>
      </c>
      <c r="N2144" s="110">
        <v>10</v>
      </c>
      <c r="O2144" s="68">
        <f t="shared" si="399"/>
        <v>1</v>
      </c>
      <c r="P2144" s="110">
        <v>29</v>
      </c>
      <c r="Q2144" s="110">
        <v>26</v>
      </c>
      <c r="R2144" s="68">
        <f t="shared" si="400"/>
        <v>1.1153846153846154</v>
      </c>
      <c r="S2144" s="110">
        <v>26</v>
      </c>
      <c r="T2144" s="68">
        <f t="shared" si="401"/>
        <v>1</v>
      </c>
      <c r="U2144" s="110">
        <v>28</v>
      </c>
      <c r="V2144" s="284"/>
      <c r="W2144" s="110">
        <v>2</v>
      </c>
      <c r="X2144" s="110">
        <v>3</v>
      </c>
      <c r="Y2144" s="68">
        <f t="shared" si="398"/>
        <v>0.66666666666666663</v>
      </c>
      <c r="Z2144" s="110">
        <v>1</v>
      </c>
      <c r="AA2144" s="284">
        <v>0.78260869565217395</v>
      </c>
    </row>
    <row r="2145" spans="9:27">
      <c r="I2145" s="57" t="str">
        <f t="shared" si="397"/>
        <v>UniversalTF-CBTJun-15</v>
      </c>
      <c r="J2145" t="s">
        <v>632</v>
      </c>
      <c r="K2145" t="s">
        <v>349</v>
      </c>
      <c r="L2145" s="73">
        <v>42156</v>
      </c>
      <c r="M2145" s="110">
        <v>4</v>
      </c>
      <c r="N2145" s="110">
        <v>4</v>
      </c>
      <c r="O2145" s="68">
        <f t="shared" si="399"/>
        <v>1</v>
      </c>
      <c r="P2145" s="110">
        <v>1</v>
      </c>
      <c r="Q2145" s="110">
        <v>20</v>
      </c>
      <c r="R2145" s="68">
        <f t="shared" si="400"/>
        <v>0.05</v>
      </c>
      <c r="S2145" s="110">
        <v>20</v>
      </c>
      <c r="T2145" s="68">
        <f t="shared" si="401"/>
        <v>1</v>
      </c>
      <c r="U2145" s="110">
        <v>1</v>
      </c>
      <c r="V2145" s="284"/>
      <c r="W2145" s="110">
        <v>0</v>
      </c>
      <c r="X2145" s="110">
        <v>0</v>
      </c>
      <c r="Y2145" s="68" t="e">
        <f t="shared" si="398"/>
        <v>#DIV/0!</v>
      </c>
      <c r="Z2145" s="110">
        <v>0</v>
      </c>
      <c r="AA2145" s="284">
        <v>1</v>
      </c>
    </row>
    <row r="2146" spans="9:27">
      <c r="I2146" s="57" t="str">
        <f t="shared" si="397"/>
        <v>Community ConnectionsTIPJun-15</v>
      </c>
      <c r="J2146" t="s">
        <v>633</v>
      </c>
      <c r="K2146" t="s">
        <v>322</v>
      </c>
      <c r="L2146" s="73">
        <v>42156</v>
      </c>
      <c r="M2146" s="110">
        <v>9</v>
      </c>
      <c r="N2146" s="110">
        <v>10</v>
      </c>
      <c r="O2146" s="68">
        <f t="shared" si="399"/>
        <v>0.9</v>
      </c>
      <c r="P2146" s="110">
        <v>98</v>
      </c>
      <c r="Q2146" s="110">
        <v>90</v>
      </c>
      <c r="R2146" s="68">
        <f t="shared" si="400"/>
        <v>1.0888888888888888</v>
      </c>
      <c r="S2146" s="110">
        <v>100</v>
      </c>
      <c r="T2146" s="68">
        <f t="shared" si="401"/>
        <v>0.9</v>
      </c>
      <c r="U2146" s="110">
        <v>98</v>
      </c>
      <c r="V2146" s="284"/>
      <c r="W2146" s="110">
        <v>0</v>
      </c>
      <c r="X2146" s="110">
        <v>0</v>
      </c>
      <c r="Y2146" s="68" t="e">
        <f t="shared" si="398"/>
        <v>#DIV/0!</v>
      </c>
      <c r="Z2146" s="110">
        <v>0</v>
      </c>
      <c r="AA2146" s="284"/>
    </row>
    <row r="2147" spans="9:27">
      <c r="I2147" s="57" t="str">
        <f t="shared" si="397"/>
        <v>FPSTIPJun-15</v>
      </c>
      <c r="J2147" t="s">
        <v>634</v>
      </c>
      <c r="K2147" t="s">
        <v>356</v>
      </c>
      <c r="L2147" s="73">
        <v>42156</v>
      </c>
      <c r="M2147" s="110">
        <v>3</v>
      </c>
      <c r="N2147" s="110">
        <v>3</v>
      </c>
      <c r="O2147" s="68">
        <f t="shared" si="399"/>
        <v>1</v>
      </c>
      <c r="P2147" s="110">
        <v>36</v>
      </c>
      <c r="Q2147" s="110">
        <v>30</v>
      </c>
      <c r="R2147" s="68">
        <f t="shared" si="400"/>
        <v>1.2</v>
      </c>
      <c r="S2147" s="110">
        <v>30</v>
      </c>
      <c r="T2147" s="68">
        <f t="shared" si="401"/>
        <v>1</v>
      </c>
      <c r="U2147" s="110">
        <v>34</v>
      </c>
      <c r="V2147" s="284"/>
      <c r="W2147" s="110">
        <v>0</v>
      </c>
      <c r="X2147" s="110">
        <v>0</v>
      </c>
      <c r="Y2147" s="68" t="e">
        <f t="shared" si="398"/>
        <v>#DIV/0!</v>
      </c>
      <c r="Z2147" s="110">
        <v>2</v>
      </c>
      <c r="AA2147" s="284"/>
    </row>
    <row r="2148" spans="9:27">
      <c r="I2148" s="57" t="str">
        <f t="shared" si="397"/>
        <v>LESTIPJun-15</v>
      </c>
      <c r="J2148" t="s">
        <v>635</v>
      </c>
      <c r="K2148" t="s">
        <v>358</v>
      </c>
      <c r="L2148" s="73">
        <v>42156</v>
      </c>
      <c r="M2148" s="110">
        <v>3</v>
      </c>
      <c r="N2148" s="110">
        <v>5</v>
      </c>
      <c r="O2148" s="68">
        <f t="shared" si="399"/>
        <v>0.6</v>
      </c>
      <c r="P2148" s="110">
        <v>31</v>
      </c>
      <c r="Q2148" s="110">
        <v>30</v>
      </c>
      <c r="R2148" s="68">
        <f t="shared" si="400"/>
        <v>1.0333333333333334</v>
      </c>
      <c r="S2148" s="110">
        <v>50</v>
      </c>
      <c r="T2148" s="68">
        <f t="shared" si="401"/>
        <v>0.6</v>
      </c>
      <c r="U2148" s="110">
        <v>31</v>
      </c>
      <c r="V2148" s="284"/>
      <c r="W2148" s="110">
        <v>0</v>
      </c>
      <c r="X2148" s="110">
        <v>0</v>
      </c>
      <c r="Y2148" s="68" t="e">
        <f t="shared" si="398"/>
        <v>#DIV/0!</v>
      </c>
      <c r="Z2148" s="110">
        <v>0</v>
      </c>
      <c r="AA2148" s="284"/>
    </row>
    <row r="2149" spans="9:27">
      <c r="I2149" s="57" t="str">
        <f t="shared" si="397"/>
        <v>MBI HSTIPJun-15</v>
      </c>
      <c r="J2149" t="s">
        <v>636</v>
      </c>
      <c r="K2149" t="s">
        <v>363</v>
      </c>
      <c r="L2149" s="73">
        <v>42156</v>
      </c>
      <c r="M2149" s="110">
        <v>11</v>
      </c>
      <c r="N2149" s="110">
        <v>12</v>
      </c>
      <c r="O2149" s="68">
        <f t="shared" si="399"/>
        <v>0.91666666666666663</v>
      </c>
      <c r="P2149" s="110">
        <v>99</v>
      </c>
      <c r="Q2149" s="110">
        <v>82</v>
      </c>
      <c r="R2149" s="68">
        <f t="shared" si="400"/>
        <v>1.2073170731707317</v>
      </c>
      <c r="S2149" s="110">
        <v>110</v>
      </c>
      <c r="T2149" s="68">
        <f t="shared" si="401"/>
        <v>0.74545454545454548</v>
      </c>
      <c r="U2149" s="110">
        <v>99</v>
      </c>
      <c r="V2149" s="284"/>
      <c r="W2149" s="110">
        <v>0</v>
      </c>
      <c r="X2149" s="110">
        <v>0</v>
      </c>
      <c r="Y2149" s="68" t="e">
        <f t="shared" si="398"/>
        <v>#DIV/0!</v>
      </c>
      <c r="Z2149" s="110">
        <v>0</v>
      </c>
      <c r="AA2149" s="284"/>
    </row>
    <row r="2150" spans="9:27">
      <c r="I2150" s="57" t="str">
        <f t="shared" si="397"/>
        <v>PASSTIPJun-15</v>
      </c>
      <c r="J2150" t="s">
        <v>637</v>
      </c>
      <c r="K2150" t="s">
        <v>344</v>
      </c>
      <c r="L2150" s="73">
        <v>42156</v>
      </c>
      <c r="M2150" s="110">
        <v>8</v>
      </c>
      <c r="N2150" s="110">
        <v>9</v>
      </c>
      <c r="O2150" s="68">
        <f t="shared" si="399"/>
        <v>0.88888888888888884</v>
      </c>
      <c r="P2150" s="110">
        <v>55</v>
      </c>
      <c r="Q2150" s="110">
        <v>80</v>
      </c>
      <c r="R2150" s="68">
        <f t="shared" si="400"/>
        <v>0.6875</v>
      </c>
      <c r="S2150" s="110">
        <v>90</v>
      </c>
      <c r="T2150" s="68">
        <f t="shared" si="401"/>
        <v>0.88888888888888884</v>
      </c>
      <c r="U2150" s="110">
        <v>43</v>
      </c>
      <c r="V2150" s="284"/>
      <c r="W2150" s="110">
        <v>12</v>
      </c>
      <c r="X2150" s="110">
        <v>17</v>
      </c>
      <c r="Y2150" s="68">
        <f t="shared" si="398"/>
        <v>0.70588235294117652</v>
      </c>
      <c r="Z2150" s="110">
        <v>12</v>
      </c>
      <c r="AA2150" s="284"/>
    </row>
    <row r="2151" spans="9:27">
      <c r="I2151" s="57" t="str">
        <f t="shared" si="397"/>
        <v>TFCCTIPJun-15</v>
      </c>
      <c r="J2151" t="s">
        <v>638</v>
      </c>
      <c r="K2151" t="s">
        <v>365</v>
      </c>
      <c r="L2151" s="73">
        <v>42156</v>
      </c>
      <c r="M2151" s="110">
        <v>7</v>
      </c>
      <c r="N2151" s="110">
        <v>7</v>
      </c>
      <c r="O2151" s="68">
        <f t="shared" si="399"/>
        <v>1</v>
      </c>
      <c r="P2151" s="110">
        <v>0</v>
      </c>
      <c r="Q2151" s="110">
        <v>70</v>
      </c>
      <c r="R2151" s="68">
        <f t="shared" si="400"/>
        <v>0</v>
      </c>
      <c r="S2151" s="110">
        <v>70</v>
      </c>
      <c r="T2151" s="68">
        <f t="shared" si="401"/>
        <v>1</v>
      </c>
      <c r="U2151" s="110">
        <v>0</v>
      </c>
      <c r="V2151" s="284"/>
      <c r="W2151" s="110">
        <v>0</v>
      </c>
      <c r="X2151" s="110">
        <v>0</v>
      </c>
      <c r="Y2151" s="68" t="e">
        <f t="shared" si="398"/>
        <v>#DIV/0!</v>
      </c>
      <c r="Z2151" s="110">
        <v>0</v>
      </c>
      <c r="AA2151" s="284"/>
    </row>
    <row r="2152" spans="9:27">
      <c r="I2152" s="57" t="str">
        <f t="shared" si="397"/>
        <v>UniversalTIPJun-15</v>
      </c>
      <c r="J2152" t="s">
        <v>639</v>
      </c>
      <c r="K2152" t="s">
        <v>351</v>
      </c>
      <c r="L2152" s="73">
        <v>42156</v>
      </c>
      <c r="M2152" s="110">
        <v>2</v>
      </c>
      <c r="N2152" s="110">
        <v>3</v>
      </c>
      <c r="O2152" s="68">
        <f t="shared" si="399"/>
        <v>0.66666666666666663</v>
      </c>
      <c r="P2152" s="110">
        <v>17</v>
      </c>
      <c r="Q2152" s="110">
        <v>20</v>
      </c>
      <c r="R2152" s="68">
        <f t="shared" si="400"/>
        <v>0.85</v>
      </c>
      <c r="S2152" s="110">
        <v>30</v>
      </c>
      <c r="T2152" s="68">
        <f t="shared" si="401"/>
        <v>0.66666666666666663</v>
      </c>
      <c r="U2152" s="110">
        <v>17</v>
      </c>
      <c r="V2152" s="284"/>
      <c r="W2152" s="110">
        <v>0</v>
      </c>
      <c r="X2152" s="110">
        <v>0</v>
      </c>
      <c r="Y2152" s="68" t="e">
        <f t="shared" si="398"/>
        <v>#DIV/0!</v>
      </c>
      <c r="Z2152" s="110">
        <v>0</v>
      </c>
      <c r="AA2152" s="284"/>
    </row>
    <row r="2153" spans="9:27">
      <c r="I2153" s="57" t="str">
        <f t="shared" si="397"/>
        <v>Marys CenterAllJun-15</v>
      </c>
      <c r="J2153" t="s">
        <v>640</v>
      </c>
      <c r="K2153" t="s">
        <v>341</v>
      </c>
      <c r="L2153" s="73">
        <v>42156</v>
      </c>
      <c r="M2153" s="110">
        <v>3</v>
      </c>
      <c r="N2153" s="110">
        <v>4</v>
      </c>
      <c r="O2153" s="68">
        <f t="shared" si="399"/>
        <v>0.75</v>
      </c>
      <c r="P2153" s="110">
        <v>14</v>
      </c>
      <c r="Q2153" s="110">
        <v>9</v>
      </c>
      <c r="R2153" s="68">
        <f t="shared" si="400"/>
        <v>1.5555555555555556</v>
      </c>
      <c r="S2153" s="110">
        <v>14</v>
      </c>
      <c r="T2153" s="68">
        <f t="shared" si="401"/>
        <v>0.6428571428571429</v>
      </c>
      <c r="U2153" s="110">
        <v>11</v>
      </c>
      <c r="V2153" s="284"/>
      <c r="W2153" s="110">
        <v>3</v>
      </c>
      <c r="X2153" s="110">
        <v>3</v>
      </c>
      <c r="Y2153" s="68">
        <f t="shared" si="398"/>
        <v>1</v>
      </c>
      <c r="Z2153" s="110">
        <v>3</v>
      </c>
      <c r="AA2153" s="284">
        <v>1.06</v>
      </c>
    </row>
    <row r="2154" spans="9:27">
      <c r="I2154" s="57" t="str">
        <f t="shared" si="397"/>
        <v>PIECEAllJun-15</v>
      </c>
      <c r="J2154" t="s">
        <v>641</v>
      </c>
      <c r="K2154" t="s">
        <v>345</v>
      </c>
      <c r="L2154" s="73">
        <v>42156</v>
      </c>
      <c r="M2154" s="110">
        <v>10</v>
      </c>
      <c r="N2154" s="110">
        <v>10</v>
      </c>
      <c r="O2154" s="68">
        <f t="shared" si="399"/>
        <v>1</v>
      </c>
      <c r="P2154" s="110">
        <v>36</v>
      </c>
      <c r="Q2154" s="110">
        <v>50</v>
      </c>
      <c r="R2154" s="68">
        <f t="shared" si="400"/>
        <v>0.72</v>
      </c>
      <c r="S2154" s="110">
        <v>50</v>
      </c>
      <c r="T2154" s="68">
        <f t="shared" si="401"/>
        <v>1</v>
      </c>
      <c r="U2154" s="110">
        <v>28</v>
      </c>
      <c r="V2154" s="284"/>
      <c r="W2154" s="110">
        <v>2</v>
      </c>
      <c r="X2154" s="110">
        <v>3</v>
      </c>
      <c r="Y2154" s="68">
        <f t="shared" si="398"/>
        <v>0.66666666666666663</v>
      </c>
      <c r="Z2154" s="110">
        <v>8</v>
      </c>
      <c r="AA2154" s="284">
        <v>0.80714285714285716</v>
      </c>
    </row>
    <row r="2155" spans="9:27">
      <c r="I2155" s="57" t="str">
        <f t="shared" si="397"/>
        <v>Community ConnectionsAllJun-15</v>
      </c>
      <c r="J2155" t="s">
        <v>642</v>
      </c>
      <c r="K2155" t="s">
        <v>319</v>
      </c>
      <c r="L2155" s="73">
        <v>42156</v>
      </c>
      <c r="M2155" s="110">
        <v>14</v>
      </c>
      <c r="N2155" s="110">
        <v>15</v>
      </c>
      <c r="O2155" s="68">
        <f t="shared" si="399"/>
        <v>0.93333333333333335</v>
      </c>
      <c r="P2155" s="110">
        <v>112</v>
      </c>
      <c r="Q2155" s="110">
        <v>115</v>
      </c>
      <c r="R2155" s="68">
        <f t="shared" si="400"/>
        <v>0.97391304347826091</v>
      </c>
      <c r="S2155" s="110">
        <v>125</v>
      </c>
      <c r="T2155" s="68">
        <f t="shared" si="401"/>
        <v>0.92</v>
      </c>
      <c r="U2155" s="110">
        <v>112</v>
      </c>
      <c r="V2155" s="284"/>
      <c r="W2155" s="110">
        <v>3</v>
      </c>
      <c r="X2155" s="110">
        <v>3</v>
      </c>
      <c r="Y2155" s="68">
        <f t="shared" si="398"/>
        <v>1</v>
      </c>
      <c r="Z2155" s="110">
        <v>0</v>
      </c>
      <c r="AA2155" s="284">
        <v>0.7142857142857143</v>
      </c>
    </row>
    <row r="2156" spans="9:27">
      <c r="I2156" s="57" t="str">
        <f t="shared" si="397"/>
        <v>Federal CityAllJun-15</v>
      </c>
      <c r="J2156" t="s">
        <v>643</v>
      </c>
      <c r="K2156" t="s">
        <v>359</v>
      </c>
      <c r="L2156" s="73">
        <v>42156</v>
      </c>
      <c r="M2156" s="110">
        <v>0</v>
      </c>
      <c r="N2156" s="110">
        <v>0</v>
      </c>
      <c r="O2156" s="68" t="e">
        <f t="shared" si="399"/>
        <v>#DIV/0!</v>
      </c>
      <c r="P2156" s="110">
        <v>0</v>
      </c>
      <c r="Q2156" s="110">
        <v>0</v>
      </c>
      <c r="R2156" s="68" t="e">
        <f t="shared" si="400"/>
        <v>#DIV/0!</v>
      </c>
      <c r="S2156" s="110">
        <v>0</v>
      </c>
      <c r="T2156" s="68" t="e">
        <f t="shared" si="401"/>
        <v>#DIV/0!</v>
      </c>
      <c r="U2156" s="110">
        <v>0</v>
      </c>
      <c r="V2156" s="284"/>
      <c r="W2156" s="110">
        <v>0</v>
      </c>
      <c r="X2156" s="110">
        <v>0</v>
      </c>
      <c r="Y2156" s="68" t="e">
        <f t="shared" si="398"/>
        <v>#DIV/0!</v>
      </c>
      <c r="Z2156" s="110">
        <v>0</v>
      </c>
      <c r="AA2156" s="284"/>
    </row>
    <row r="2157" spans="9:27">
      <c r="I2157" s="57" t="str">
        <f t="shared" si="397"/>
        <v>HillcrestAllJun-15</v>
      </c>
      <c r="J2157" t="s">
        <v>644</v>
      </c>
      <c r="K2157" t="s">
        <v>331</v>
      </c>
      <c r="L2157" s="73">
        <v>42156</v>
      </c>
      <c r="M2157" s="110">
        <v>9</v>
      </c>
      <c r="N2157" s="110">
        <v>10</v>
      </c>
      <c r="O2157" s="68">
        <f t="shared" si="399"/>
        <v>0.9</v>
      </c>
      <c r="P2157" s="110">
        <v>62</v>
      </c>
      <c r="Q2157" s="110">
        <v>57</v>
      </c>
      <c r="R2157" s="68">
        <f t="shared" si="400"/>
        <v>1.0877192982456141</v>
      </c>
      <c r="S2157" s="110">
        <v>65</v>
      </c>
      <c r="T2157" s="68">
        <f t="shared" si="401"/>
        <v>0.87692307692307692</v>
      </c>
      <c r="U2157" s="110">
        <v>51</v>
      </c>
      <c r="V2157" s="284"/>
      <c r="W2157" s="110">
        <v>5</v>
      </c>
      <c r="X2157" s="110">
        <v>10</v>
      </c>
      <c r="Y2157" s="68">
        <f t="shared" si="398"/>
        <v>0.5</v>
      </c>
      <c r="Z2157" s="110">
        <v>11</v>
      </c>
      <c r="AA2157" s="284">
        <v>1.0553571428571429</v>
      </c>
    </row>
    <row r="2158" spans="9:27">
      <c r="I2158" s="57" t="str">
        <f t="shared" si="397"/>
        <v>LAYCAllJun-15</v>
      </c>
      <c r="J2158" t="s">
        <v>645</v>
      </c>
      <c r="K2158" t="s">
        <v>337</v>
      </c>
      <c r="L2158" s="73">
        <v>42156</v>
      </c>
      <c r="M2158" s="110">
        <v>2</v>
      </c>
      <c r="N2158" s="110">
        <v>3</v>
      </c>
      <c r="O2158" s="68">
        <f t="shared" si="399"/>
        <v>0.66666666666666663</v>
      </c>
      <c r="P2158" s="110">
        <v>14</v>
      </c>
      <c r="Q2158" s="110">
        <v>12</v>
      </c>
      <c r="R2158" s="68">
        <f t="shared" si="400"/>
        <v>1.1666666666666667</v>
      </c>
      <c r="S2158" s="110">
        <v>20</v>
      </c>
      <c r="T2158" s="68">
        <f t="shared" si="401"/>
        <v>0.6</v>
      </c>
      <c r="U2158" s="110">
        <v>11</v>
      </c>
      <c r="V2158" s="284"/>
      <c r="W2158" s="110">
        <v>1</v>
      </c>
      <c r="X2158" s="110">
        <v>1</v>
      </c>
      <c r="Y2158" s="68">
        <f t="shared" si="398"/>
        <v>1</v>
      </c>
      <c r="Z2158" s="110">
        <v>3</v>
      </c>
      <c r="AA2158" s="284"/>
    </row>
    <row r="2159" spans="9:27">
      <c r="I2159" s="57" t="str">
        <f t="shared" si="397"/>
        <v>RiversideAllJun-15</v>
      </c>
      <c r="J2159" t="s">
        <v>646</v>
      </c>
      <c r="K2159" t="s">
        <v>362</v>
      </c>
      <c r="L2159" s="73">
        <v>42156</v>
      </c>
      <c r="M2159" s="110">
        <v>1</v>
      </c>
      <c r="N2159" s="110">
        <v>2</v>
      </c>
      <c r="O2159" s="68">
        <f t="shared" si="399"/>
        <v>0.5</v>
      </c>
      <c r="P2159" s="110">
        <v>11</v>
      </c>
      <c r="Q2159" s="110">
        <v>6</v>
      </c>
      <c r="R2159" s="68">
        <f t="shared" si="400"/>
        <v>1.8333333333333333</v>
      </c>
      <c r="S2159" s="110">
        <v>12</v>
      </c>
      <c r="T2159" s="68">
        <f t="shared" si="401"/>
        <v>0.5</v>
      </c>
      <c r="U2159" s="110">
        <v>8</v>
      </c>
      <c r="V2159" s="284"/>
      <c r="W2159" s="110">
        <v>1</v>
      </c>
      <c r="X2159" s="110">
        <v>4</v>
      </c>
      <c r="Y2159" s="68">
        <f t="shared" si="398"/>
        <v>0.25</v>
      </c>
      <c r="Z2159" s="110">
        <v>3</v>
      </c>
      <c r="AA2159" s="284"/>
    </row>
    <row r="2160" spans="9:27">
      <c r="I2160" s="57" t="str">
        <f t="shared" si="397"/>
        <v>Adoptions TogetherAllJun-15</v>
      </c>
      <c r="J2160" t="s">
        <v>647</v>
      </c>
      <c r="K2160" t="s">
        <v>318</v>
      </c>
      <c r="L2160" s="73">
        <v>42156</v>
      </c>
      <c r="M2160" s="110">
        <v>3</v>
      </c>
      <c r="N2160" s="110">
        <v>3</v>
      </c>
      <c r="O2160" s="68">
        <f t="shared" si="399"/>
        <v>1</v>
      </c>
      <c r="P2160" s="110">
        <v>3</v>
      </c>
      <c r="Q2160" s="110">
        <v>15</v>
      </c>
      <c r="R2160" s="68">
        <f t="shared" si="400"/>
        <v>0.2</v>
      </c>
      <c r="S2160" s="110">
        <v>15</v>
      </c>
      <c r="T2160" s="68">
        <f t="shared" si="401"/>
        <v>1</v>
      </c>
      <c r="U2160" s="110">
        <v>3</v>
      </c>
      <c r="V2160" s="284"/>
      <c r="W2160" s="110">
        <v>2</v>
      </c>
      <c r="X2160" s="110">
        <v>2</v>
      </c>
      <c r="Y2160" s="68">
        <f t="shared" si="398"/>
        <v>1</v>
      </c>
      <c r="Z2160" s="110">
        <v>0</v>
      </c>
      <c r="AA2160" s="284">
        <v>1</v>
      </c>
    </row>
    <row r="2161" spans="9:27">
      <c r="I2161" s="57" t="str">
        <f t="shared" si="397"/>
        <v>First Home CareAllJun-15</v>
      </c>
      <c r="J2161" t="s">
        <v>648</v>
      </c>
      <c r="K2161" t="s">
        <v>323</v>
      </c>
      <c r="L2161" s="73">
        <v>42156</v>
      </c>
      <c r="M2161" s="110">
        <v>4</v>
      </c>
      <c r="N2161" s="110">
        <v>5</v>
      </c>
      <c r="O2161" s="68">
        <f t="shared" si="399"/>
        <v>0.8</v>
      </c>
      <c r="P2161" s="110">
        <v>20</v>
      </c>
      <c r="Q2161" s="110">
        <v>40</v>
      </c>
      <c r="R2161" s="68">
        <f t="shared" si="400"/>
        <v>0.5</v>
      </c>
      <c r="S2161" s="110">
        <v>45</v>
      </c>
      <c r="T2161" s="68">
        <f t="shared" si="401"/>
        <v>0.88888888888888884</v>
      </c>
      <c r="U2161" s="110">
        <v>16</v>
      </c>
      <c r="V2161" s="284"/>
      <c r="W2161" s="110">
        <v>8</v>
      </c>
      <c r="X2161" s="110">
        <v>13</v>
      </c>
      <c r="Y2161" s="68">
        <f t="shared" si="398"/>
        <v>0.61538461538461542</v>
      </c>
      <c r="Z2161" s="110">
        <v>4</v>
      </c>
      <c r="AA2161" s="284"/>
    </row>
    <row r="2162" spans="9:27">
      <c r="I2162" s="57" t="str">
        <f t="shared" si="397"/>
        <v>PASSAllJun-15</v>
      </c>
      <c r="J2162" t="s">
        <v>649</v>
      </c>
      <c r="K2162" t="s">
        <v>342</v>
      </c>
      <c r="L2162" s="73">
        <v>42156</v>
      </c>
      <c r="M2162" s="110">
        <v>14</v>
      </c>
      <c r="N2162" s="110">
        <v>16</v>
      </c>
      <c r="O2162" s="68">
        <f t="shared" si="399"/>
        <v>0.875</v>
      </c>
      <c r="P2162" s="110">
        <v>92</v>
      </c>
      <c r="Q2162" s="110">
        <v>120</v>
      </c>
      <c r="R2162" s="68">
        <f t="shared" si="400"/>
        <v>0.76666666666666672</v>
      </c>
      <c r="S2162" s="110">
        <v>137</v>
      </c>
      <c r="T2162" s="68">
        <f t="shared" si="401"/>
        <v>0.87591240875912413</v>
      </c>
      <c r="U2162" s="110">
        <v>75</v>
      </c>
      <c r="V2162" s="284"/>
      <c r="W2162" s="110">
        <v>24</v>
      </c>
      <c r="X2162" s="110">
        <v>30</v>
      </c>
      <c r="Y2162" s="68">
        <f t="shared" si="398"/>
        <v>0.8</v>
      </c>
      <c r="Z2162" s="110">
        <v>17</v>
      </c>
      <c r="AA2162" s="284">
        <v>1.0425</v>
      </c>
    </row>
    <row r="2163" spans="9:27">
      <c r="I2163" s="57" t="str">
        <f t="shared" si="397"/>
        <v>Youth VillagesAllJun-15</v>
      </c>
      <c r="J2163" t="s">
        <v>650</v>
      </c>
      <c r="K2163" t="s">
        <v>352</v>
      </c>
      <c r="L2163" s="73">
        <v>42156</v>
      </c>
      <c r="M2163" s="110">
        <v>15</v>
      </c>
      <c r="N2163" s="110">
        <v>16</v>
      </c>
      <c r="O2163" s="68">
        <f t="shared" si="399"/>
        <v>0.9375</v>
      </c>
      <c r="P2163" s="110">
        <v>39</v>
      </c>
      <c r="Q2163" s="110">
        <v>44</v>
      </c>
      <c r="R2163" s="68">
        <f t="shared" si="400"/>
        <v>0.88636363636363635</v>
      </c>
      <c r="S2163" s="110">
        <v>48</v>
      </c>
      <c r="T2163" s="68">
        <f t="shared" si="401"/>
        <v>0.91666666666666663</v>
      </c>
      <c r="U2163" s="110">
        <v>28</v>
      </c>
      <c r="V2163" s="284"/>
      <c r="W2163" s="110">
        <v>5</v>
      </c>
      <c r="X2163" s="110">
        <v>9</v>
      </c>
      <c r="Y2163" s="68">
        <f t="shared" si="398"/>
        <v>0.55555555555555558</v>
      </c>
      <c r="Z2163" s="110">
        <v>11</v>
      </c>
      <c r="AA2163" s="284">
        <v>0.74704999999999999</v>
      </c>
    </row>
    <row r="2164" spans="9:27">
      <c r="I2164" s="57" t="str">
        <f t="shared" si="397"/>
        <v>MD Family ResourcesAllJun-15</v>
      </c>
      <c r="J2164" t="s">
        <v>651</v>
      </c>
      <c r="K2164" t="s">
        <v>510</v>
      </c>
      <c r="L2164" s="73">
        <v>42156</v>
      </c>
      <c r="M2164" s="110">
        <v>10</v>
      </c>
      <c r="N2164" s="110">
        <v>10</v>
      </c>
      <c r="O2164" s="68">
        <f t="shared" si="399"/>
        <v>1</v>
      </c>
      <c r="P2164" s="110">
        <v>29</v>
      </c>
      <c r="Q2164" s="110">
        <v>26</v>
      </c>
      <c r="R2164" s="68">
        <f t="shared" si="400"/>
        <v>1.1153846153846154</v>
      </c>
      <c r="S2164" s="110">
        <v>26</v>
      </c>
      <c r="T2164" s="68">
        <f t="shared" si="401"/>
        <v>1</v>
      </c>
      <c r="U2164" s="110">
        <v>28</v>
      </c>
      <c r="V2164" s="284"/>
      <c r="W2164" s="110">
        <v>2</v>
      </c>
      <c r="X2164" s="110">
        <v>3</v>
      </c>
      <c r="Y2164" s="68">
        <f t="shared" si="398"/>
        <v>0.66666666666666663</v>
      </c>
      <c r="Z2164" s="110">
        <v>1</v>
      </c>
      <c r="AA2164" s="284">
        <v>0.78260869565217395</v>
      </c>
    </row>
    <row r="2165" spans="9:27">
      <c r="I2165" s="57" t="str">
        <f t="shared" si="397"/>
        <v>UniversalAllJun-15</v>
      </c>
      <c r="J2165" t="s">
        <v>652</v>
      </c>
      <c r="K2165" t="s">
        <v>348</v>
      </c>
      <c r="L2165" s="73">
        <v>42156</v>
      </c>
      <c r="M2165" s="110">
        <v>6</v>
      </c>
      <c r="N2165" s="110">
        <v>7</v>
      </c>
      <c r="O2165" s="68">
        <f t="shared" si="399"/>
        <v>0.8571428571428571</v>
      </c>
      <c r="P2165" s="110">
        <v>18</v>
      </c>
      <c r="Q2165" s="110">
        <v>40</v>
      </c>
      <c r="R2165" s="68">
        <f t="shared" si="400"/>
        <v>0.45</v>
      </c>
      <c r="S2165" s="110">
        <v>50</v>
      </c>
      <c r="T2165" s="68">
        <f t="shared" si="401"/>
        <v>0.8</v>
      </c>
      <c r="U2165" s="110">
        <v>18</v>
      </c>
      <c r="V2165" s="284"/>
      <c r="W2165" s="110">
        <v>0</v>
      </c>
      <c r="X2165" s="110">
        <v>0</v>
      </c>
      <c r="Y2165" s="68" t="e">
        <f t="shared" si="398"/>
        <v>#DIV/0!</v>
      </c>
      <c r="Z2165" s="110">
        <v>0</v>
      </c>
      <c r="AA2165" s="284">
        <v>1</v>
      </c>
    </row>
    <row r="2166" spans="9:27">
      <c r="I2166" s="57" t="str">
        <f t="shared" si="397"/>
        <v>FPSAllJun-15</v>
      </c>
      <c r="J2166" t="s">
        <v>653</v>
      </c>
      <c r="K2166" t="s">
        <v>355</v>
      </c>
      <c r="L2166" s="73">
        <v>42156</v>
      </c>
      <c r="M2166" s="110">
        <v>3</v>
      </c>
      <c r="N2166" s="110">
        <v>3</v>
      </c>
      <c r="O2166" s="68">
        <f t="shared" si="399"/>
        <v>1</v>
      </c>
      <c r="P2166" s="110">
        <v>36</v>
      </c>
      <c r="Q2166" s="110">
        <v>30</v>
      </c>
      <c r="R2166" s="68">
        <f t="shared" si="400"/>
        <v>1.2</v>
      </c>
      <c r="S2166" s="110">
        <v>30</v>
      </c>
      <c r="T2166" s="68">
        <f t="shared" si="401"/>
        <v>1</v>
      </c>
      <c r="U2166" s="110">
        <v>34</v>
      </c>
      <c r="V2166" s="284"/>
      <c r="W2166" s="110">
        <v>0</v>
      </c>
      <c r="X2166" s="110">
        <v>0</v>
      </c>
      <c r="Y2166" s="68" t="e">
        <f t="shared" si="398"/>
        <v>#DIV/0!</v>
      </c>
      <c r="Z2166" s="110">
        <v>2</v>
      </c>
      <c r="AA2166" s="284"/>
    </row>
    <row r="2167" spans="9:27">
      <c r="I2167" s="57" t="str">
        <f t="shared" si="397"/>
        <v>LESAllJun-15</v>
      </c>
      <c r="J2167" t="s">
        <v>654</v>
      </c>
      <c r="K2167" t="s">
        <v>357</v>
      </c>
      <c r="L2167" s="73">
        <v>42156</v>
      </c>
      <c r="M2167" s="110">
        <v>3</v>
      </c>
      <c r="N2167" s="110">
        <v>5</v>
      </c>
      <c r="O2167" s="68">
        <f t="shared" si="399"/>
        <v>0.6</v>
      </c>
      <c r="P2167" s="110">
        <v>31</v>
      </c>
      <c r="Q2167" s="110">
        <v>30</v>
      </c>
      <c r="R2167" s="68">
        <f t="shared" si="400"/>
        <v>1.0333333333333334</v>
      </c>
      <c r="S2167" s="110">
        <v>50</v>
      </c>
      <c r="T2167" s="68">
        <f t="shared" si="401"/>
        <v>0.6</v>
      </c>
      <c r="U2167" s="110">
        <v>31</v>
      </c>
      <c r="V2167" s="284"/>
      <c r="W2167" s="110">
        <v>0</v>
      </c>
      <c r="X2167" s="110">
        <v>0</v>
      </c>
      <c r="Y2167" s="68" t="e">
        <f t="shared" si="398"/>
        <v>#DIV/0!</v>
      </c>
      <c r="Z2167" s="110">
        <v>0</v>
      </c>
      <c r="AA2167" s="284"/>
    </row>
    <row r="2168" spans="9:27">
      <c r="I2168" s="57" t="str">
        <f t="shared" si="397"/>
        <v>MBI HSAllJun-15</v>
      </c>
      <c r="J2168" t="s">
        <v>655</v>
      </c>
      <c r="K2168" t="s">
        <v>364</v>
      </c>
      <c r="L2168" s="73">
        <v>42156</v>
      </c>
      <c r="M2168" s="110">
        <v>11</v>
      </c>
      <c r="N2168" s="110">
        <v>12</v>
      </c>
      <c r="O2168" s="68">
        <f t="shared" si="399"/>
        <v>0.91666666666666663</v>
      </c>
      <c r="P2168" s="110">
        <v>99</v>
      </c>
      <c r="Q2168" s="110">
        <v>82</v>
      </c>
      <c r="R2168" s="68">
        <f t="shared" si="400"/>
        <v>1.2073170731707317</v>
      </c>
      <c r="S2168" s="110">
        <v>110</v>
      </c>
      <c r="T2168" s="68">
        <f t="shared" si="401"/>
        <v>0.74545454545454548</v>
      </c>
      <c r="U2168" s="110">
        <v>99</v>
      </c>
      <c r="V2168" s="284"/>
      <c r="W2168" s="110">
        <v>0</v>
      </c>
      <c r="X2168" s="110">
        <v>0</v>
      </c>
      <c r="Y2168" s="68" t="e">
        <f t="shared" si="398"/>
        <v>#DIV/0!</v>
      </c>
      <c r="Z2168" s="110">
        <v>0</v>
      </c>
      <c r="AA2168" s="284"/>
    </row>
    <row r="2169" spans="9:27">
      <c r="I2169" s="57" t="str">
        <f t="shared" si="397"/>
        <v>TFCCAllJun-15</v>
      </c>
      <c r="J2169" t="s">
        <v>656</v>
      </c>
      <c r="K2169" t="s">
        <v>366</v>
      </c>
      <c r="L2169" s="73">
        <v>42156</v>
      </c>
      <c r="M2169" s="110">
        <v>7</v>
      </c>
      <c r="N2169" s="110">
        <v>7</v>
      </c>
      <c r="O2169" s="68">
        <f t="shared" si="399"/>
        <v>1</v>
      </c>
      <c r="P2169" s="110">
        <v>0</v>
      </c>
      <c r="Q2169" s="110">
        <v>70</v>
      </c>
      <c r="R2169" s="68">
        <f t="shared" si="400"/>
        <v>0</v>
      </c>
      <c r="S2169" s="110">
        <v>70</v>
      </c>
      <c r="T2169" s="68">
        <f t="shared" si="401"/>
        <v>1</v>
      </c>
      <c r="U2169" s="110">
        <v>0</v>
      </c>
      <c r="V2169" s="284"/>
      <c r="W2169" s="110">
        <v>0</v>
      </c>
      <c r="X2169" s="110">
        <v>0</v>
      </c>
      <c r="Y2169" s="68" t="e">
        <f t="shared" si="398"/>
        <v>#DIV/0!</v>
      </c>
      <c r="Z2169" s="110">
        <v>0</v>
      </c>
      <c r="AA2169" s="284"/>
    </row>
    <row r="2170" spans="9:27">
      <c r="I2170" s="57" t="str">
        <f t="shared" si="397"/>
        <v>All A-CRA ProvidersA-CRAJun-15</v>
      </c>
      <c r="J2170" t="s">
        <v>658</v>
      </c>
      <c r="K2170" t="s">
        <v>379</v>
      </c>
      <c r="L2170" s="73">
        <v>42156</v>
      </c>
      <c r="M2170" s="110">
        <v>5</v>
      </c>
      <c r="N2170" s="110">
        <v>8</v>
      </c>
      <c r="O2170" s="68">
        <f t="shared" si="399"/>
        <v>0.625</v>
      </c>
      <c r="P2170" s="110">
        <v>46</v>
      </c>
      <c r="Q2170" s="110">
        <v>30</v>
      </c>
      <c r="R2170" s="68">
        <f t="shared" si="400"/>
        <v>1.5333333333333334</v>
      </c>
      <c r="S2170" s="110">
        <v>52</v>
      </c>
      <c r="T2170" s="68">
        <f t="shared" si="401"/>
        <v>0.57692307692307687</v>
      </c>
      <c r="U2170" s="110">
        <v>37</v>
      </c>
      <c r="V2170" s="284"/>
      <c r="W2170" s="110">
        <v>4</v>
      </c>
      <c r="X2170" s="110">
        <v>12</v>
      </c>
      <c r="Y2170" s="68">
        <f t="shared" si="398"/>
        <v>0.33333333333333331</v>
      </c>
      <c r="Z2170" s="110">
        <v>9</v>
      </c>
      <c r="AA2170" s="284"/>
    </row>
    <row r="2171" spans="9:27">
      <c r="I2171" s="57" t="str">
        <f t="shared" si="397"/>
        <v>All CPP-FV ProvidersCPP-FVJun-15</v>
      </c>
      <c r="J2171" t="s">
        <v>659</v>
      </c>
      <c r="K2171" t="s">
        <v>373</v>
      </c>
      <c r="L2171" s="73">
        <v>42156</v>
      </c>
      <c r="M2171" s="110">
        <v>8</v>
      </c>
      <c r="N2171" s="110">
        <v>8</v>
      </c>
      <c r="O2171" s="68">
        <f t="shared" si="399"/>
        <v>1</v>
      </c>
      <c r="P2171" s="110">
        <v>20</v>
      </c>
      <c r="Q2171" s="110">
        <v>40</v>
      </c>
      <c r="R2171" s="68">
        <f t="shared" si="400"/>
        <v>0.5</v>
      </c>
      <c r="S2171" s="110">
        <v>40</v>
      </c>
      <c r="T2171" s="68">
        <f t="shared" si="401"/>
        <v>1</v>
      </c>
      <c r="U2171" s="110">
        <v>18</v>
      </c>
      <c r="V2171" s="284"/>
      <c r="W2171" s="110">
        <v>4</v>
      </c>
      <c r="X2171" s="110">
        <v>5</v>
      </c>
      <c r="Y2171" s="68">
        <f t="shared" si="398"/>
        <v>0.8</v>
      </c>
      <c r="Z2171" s="110">
        <v>2</v>
      </c>
      <c r="AA2171" s="284">
        <v>0.85714285714285721</v>
      </c>
    </row>
    <row r="2172" spans="9:27">
      <c r="I2172" s="57" t="str">
        <f t="shared" si="397"/>
        <v>All FFT ProvidersFFTJun-15</v>
      </c>
      <c r="J2172" t="s">
        <v>660</v>
      </c>
      <c r="K2172" t="s">
        <v>372</v>
      </c>
      <c r="L2172" s="73">
        <v>42156</v>
      </c>
      <c r="M2172" s="110">
        <v>15</v>
      </c>
      <c r="N2172" s="110">
        <v>17</v>
      </c>
      <c r="O2172" s="68">
        <f t="shared" si="399"/>
        <v>0.88235294117647056</v>
      </c>
      <c r="P2172" s="110">
        <v>84</v>
      </c>
      <c r="Q2172" s="110">
        <v>115</v>
      </c>
      <c r="R2172" s="68">
        <f t="shared" si="400"/>
        <v>0.73043478260869565</v>
      </c>
      <c r="S2172" s="110">
        <v>127</v>
      </c>
      <c r="T2172" s="68">
        <f t="shared" si="401"/>
        <v>0.90551181102362199</v>
      </c>
      <c r="U2172" s="110">
        <v>69</v>
      </c>
      <c r="V2172" s="284">
        <v>1.1837499999999999</v>
      </c>
      <c r="W2172" s="110">
        <v>22</v>
      </c>
      <c r="X2172" s="110">
        <v>28</v>
      </c>
      <c r="Y2172" s="68">
        <f t="shared" si="398"/>
        <v>0.7857142857142857</v>
      </c>
      <c r="Z2172" s="110">
        <v>15</v>
      </c>
      <c r="AA2172" s="284">
        <v>1.1837499999999999</v>
      </c>
    </row>
    <row r="2173" spans="9:27">
      <c r="I2173" s="57" t="str">
        <f t="shared" si="397"/>
        <v>All MST ProvidersMSTJun-15</v>
      </c>
      <c r="J2173" t="s">
        <v>661</v>
      </c>
      <c r="K2173" t="s">
        <v>374</v>
      </c>
      <c r="L2173" s="73">
        <v>42156</v>
      </c>
      <c r="M2173" s="110">
        <v>11</v>
      </c>
      <c r="N2173" s="110">
        <v>12</v>
      </c>
      <c r="O2173" s="68">
        <f t="shared" si="399"/>
        <v>0.91666666666666663</v>
      </c>
      <c r="P2173" s="110">
        <v>34</v>
      </c>
      <c r="Q2173" s="110">
        <v>36</v>
      </c>
      <c r="R2173" s="68">
        <f t="shared" si="400"/>
        <v>0.94444444444444442</v>
      </c>
      <c r="S2173" s="110">
        <v>40</v>
      </c>
      <c r="T2173" s="68">
        <f t="shared" si="401"/>
        <v>0.9</v>
      </c>
      <c r="U2173" s="110">
        <v>25</v>
      </c>
      <c r="V2173" s="284">
        <v>0.83010000000000006</v>
      </c>
      <c r="W2173" s="110">
        <v>5</v>
      </c>
      <c r="X2173" s="110">
        <v>8</v>
      </c>
      <c r="Y2173" s="68">
        <f t="shared" si="398"/>
        <v>0.625</v>
      </c>
      <c r="Z2173" s="110">
        <v>9</v>
      </c>
      <c r="AA2173" s="284">
        <v>0.83010000000000006</v>
      </c>
    </row>
    <row r="2174" spans="9:27">
      <c r="I2174" s="57" t="str">
        <f t="shared" si="397"/>
        <v>All MST-PSB ProvidersMST-PSBJun-15</v>
      </c>
      <c r="J2174" t="s">
        <v>662</v>
      </c>
      <c r="K2174" t="s">
        <v>375</v>
      </c>
      <c r="L2174" s="73">
        <v>42156</v>
      </c>
      <c r="M2174" s="110">
        <v>4</v>
      </c>
      <c r="N2174" s="110">
        <v>4</v>
      </c>
      <c r="O2174" s="68">
        <f t="shared" si="399"/>
        <v>1</v>
      </c>
      <c r="P2174" s="110">
        <v>5</v>
      </c>
      <c r="Q2174" s="110">
        <v>8</v>
      </c>
      <c r="R2174" s="68">
        <f t="shared" si="400"/>
        <v>0.625</v>
      </c>
      <c r="S2174" s="110">
        <v>8</v>
      </c>
      <c r="T2174" s="68">
        <f t="shared" si="401"/>
        <v>1</v>
      </c>
      <c r="U2174" s="110">
        <v>3</v>
      </c>
      <c r="V2174" s="284">
        <v>0.66400000000000003</v>
      </c>
      <c r="W2174" s="110">
        <v>0</v>
      </c>
      <c r="X2174" s="110">
        <v>1</v>
      </c>
      <c r="Y2174" s="68">
        <f t="shared" si="398"/>
        <v>0</v>
      </c>
      <c r="Z2174" s="110">
        <v>2</v>
      </c>
      <c r="AA2174" s="284">
        <v>0.66400000000000003</v>
      </c>
    </row>
    <row r="2175" spans="9:27">
      <c r="I2175" s="57" t="str">
        <f t="shared" si="397"/>
        <v>All PCIT ProvidersPCITJun-15</v>
      </c>
      <c r="J2175" t="s">
        <v>663</v>
      </c>
      <c r="K2175" t="s">
        <v>376</v>
      </c>
      <c r="L2175" s="73">
        <v>42156</v>
      </c>
      <c r="M2175" s="110">
        <v>8</v>
      </c>
      <c r="N2175" s="110">
        <v>9</v>
      </c>
      <c r="O2175" s="68">
        <f t="shared" si="399"/>
        <v>0.88888888888888884</v>
      </c>
      <c r="P2175" s="110">
        <v>33</v>
      </c>
      <c r="Q2175" s="110">
        <v>34</v>
      </c>
      <c r="R2175" s="68">
        <f t="shared" si="400"/>
        <v>0.97058823529411764</v>
      </c>
      <c r="S2175" s="110">
        <v>39</v>
      </c>
      <c r="T2175" s="68">
        <f t="shared" si="401"/>
        <v>0.87179487179487181</v>
      </c>
      <c r="U2175" s="110">
        <v>24</v>
      </c>
      <c r="V2175" s="284"/>
      <c r="W2175" s="110">
        <v>3</v>
      </c>
      <c r="X2175" s="110">
        <v>3</v>
      </c>
      <c r="Y2175" s="68">
        <f t="shared" si="398"/>
        <v>1</v>
      </c>
      <c r="Z2175" s="110">
        <v>9</v>
      </c>
      <c r="AA2175" s="284">
        <v>0.98</v>
      </c>
    </row>
    <row r="2176" spans="9:27">
      <c r="I2176" s="57" t="str">
        <f t="shared" si="397"/>
        <v>All TF-CBT ProvidersTF-CBTJun-15</v>
      </c>
      <c r="J2176" t="s">
        <v>664</v>
      </c>
      <c r="K2176" t="s">
        <v>377</v>
      </c>
      <c r="L2176" s="73">
        <v>42156</v>
      </c>
      <c r="M2176" s="110">
        <v>21</v>
      </c>
      <c r="N2176" s="110">
        <v>21</v>
      </c>
      <c r="O2176" s="68">
        <f t="shared" si="399"/>
        <v>1</v>
      </c>
      <c r="P2176" s="110">
        <v>58</v>
      </c>
      <c r="Q2176" s="110">
        <v>81</v>
      </c>
      <c r="R2176" s="68">
        <f t="shared" si="400"/>
        <v>0.71604938271604934</v>
      </c>
      <c r="S2176" s="110">
        <v>81</v>
      </c>
      <c r="T2176" s="68">
        <f t="shared" si="401"/>
        <v>1</v>
      </c>
      <c r="U2176" s="110">
        <v>55</v>
      </c>
      <c r="V2176" s="284"/>
      <c r="W2176" s="110">
        <v>6</v>
      </c>
      <c r="X2176" s="110">
        <v>7</v>
      </c>
      <c r="Y2176" s="68">
        <f t="shared" si="398"/>
        <v>0.8571428571428571</v>
      </c>
      <c r="Z2176" s="110">
        <v>3</v>
      </c>
      <c r="AA2176" s="284">
        <v>0.82065217391304346</v>
      </c>
    </row>
    <row r="2177" spans="9:27">
      <c r="I2177" s="57" t="str">
        <f t="shared" si="397"/>
        <v>All TIP ProvidersTIPJun-15</v>
      </c>
      <c r="J2177" t="s">
        <v>665</v>
      </c>
      <c r="K2177" t="s">
        <v>378</v>
      </c>
      <c r="L2177" s="73">
        <v>42156</v>
      </c>
      <c r="M2177" s="110">
        <v>43</v>
      </c>
      <c r="N2177" s="110">
        <v>49</v>
      </c>
      <c r="O2177" s="68">
        <f t="shared" si="399"/>
        <v>0.87755102040816324</v>
      </c>
      <c r="P2177" s="110">
        <v>336</v>
      </c>
      <c r="Q2177" s="110">
        <v>402</v>
      </c>
      <c r="R2177" s="68">
        <f t="shared" si="400"/>
        <v>0.83582089552238803</v>
      </c>
      <c r="S2177" s="110">
        <v>480</v>
      </c>
      <c r="T2177" s="68">
        <f t="shared" si="401"/>
        <v>0.83750000000000002</v>
      </c>
      <c r="U2177" s="110">
        <v>322</v>
      </c>
      <c r="V2177" s="284"/>
      <c r="W2177" s="110">
        <v>12</v>
      </c>
      <c r="X2177" s="110">
        <v>17</v>
      </c>
      <c r="Y2177" s="68">
        <f t="shared" si="398"/>
        <v>0.70588235294117652</v>
      </c>
      <c r="Z2177" s="110">
        <v>14</v>
      </c>
      <c r="AA2177" s="284"/>
    </row>
    <row r="2178" spans="9:27">
      <c r="I2178" s="57" t="str">
        <f t="shared" si="397"/>
        <v>All TST ProvidersTSTJun-15</v>
      </c>
      <c r="J2178" t="s">
        <v>666</v>
      </c>
      <c r="K2178" t="s">
        <v>512</v>
      </c>
      <c r="L2178" s="73">
        <v>42156</v>
      </c>
      <c r="M2178" s="110">
        <v>0</v>
      </c>
      <c r="N2178" s="110">
        <v>0</v>
      </c>
      <c r="O2178" s="68" t="e">
        <f t="shared" si="399"/>
        <v>#DIV/0!</v>
      </c>
      <c r="P2178" s="110">
        <v>0</v>
      </c>
      <c r="Q2178" s="110">
        <v>0</v>
      </c>
      <c r="R2178" s="68" t="e">
        <f t="shared" si="400"/>
        <v>#DIV/0!</v>
      </c>
      <c r="S2178" s="110">
        <v>0</v>
      </c>
      <c r="T2178" s="68" t="e">
        <f t="shared" si="401"/>
        <v>#DIV/0!</v>
      </c>
      <c r="U2178" s="110">
        <v>0</v>
      </c>
      <c r="V2178" s="284"/>
      <c r="W2178" s="110">
        <v>0</v>
      </c>
      <c r="X2178" s="110">
        <v>0</v>
      </c>
      <c r="Y2178" s="68" t="e">
        <f t="shared" si="398"/>
        <v>#DIV/0!</v>
      </c>
      <c r="Z2178" s="110">
        <v>0</v>
      </c>
      <c r="AA2178" s="284"/>
    </row>
    <row r="2179" spans="9:27">
      <c r="I2179" s="57" t="str">
        <f>K2179&amp;"Jun-15"</f>
        <v>AllAllJun-15</v>
      </c>
      <c r="J2179" t="s">
        <v>657</v>
      </c>
      <c r="K2179" t="s">
        <v>367</v>
      </c>
      <c r="L2179" s="73">
        <v>42156</v>
      </c>
      <c r="M2179" s="110">
        <v>115</v>
      </c>
      <c r="N2179" s="110">
        <v>128</v>
      </c>
      <c r="O2179" s="68">
        <f t="shared" si="399"/>
        <v>0.8984375</v>
      </c>
      <c r="P2179" s="110">
        <v>616</v>
      </c>
      <c r="Q2179" s="110">
        <v>746</v>
      </c>
      <c r="R2179" s="68">
        <f t="shared" si="400"/>
        <v>0.82573726541554959</v>
      </c>
      <c r="S2179" s="110">
        <v>867</v>
      </c>
      <c r="T2179" s="68">
        <f t="shared" si="401"/>
        <v>0.86043829296424457</v>
      </c>
      <c r="U2179" s="110">
        <v>553</v>
      </c>
      <c r="V2179" s="284"/>
      <c r="W2179" s="110">
        <v>56</v>
      </c>
      <c r="X2179" s="110">
        <v>81</v>
      </c>
      <c r="Y2179" s="68">
        <f t="shared" si="398"/>
        <v>0.69135802469135799</v>
      </c>
      <c r="Z2179" s="110">
        <v>63</v>
      </c>
      <c r="AA2179" s="284">
        <v>0.88927417184265012</v>
      </c>
    </row>
    <row r="2180" spans="9:27">
      <c r="I2180" s="57" t="str">
        <f>K2180&amp;"Jul-15"</f>
        <v>HillcrestA-CRAJul-15</v>
      </c>
      <c r="J2180" t="s">
        <v>670</v>
      </c>
      <c r="K2180" t="s">
        <v>336</v>
      </c>
      <c r="L2180" s="73">
        <v>42186</v>
      </c>
      <c r="M2180" s="110">
        <v>2</v>
      </c>
      <c r="N2180" s="110">
        <v>4</v>
      </c>
      <c r="O2180" s="68">
        <f t="shared" si="399"/>
        <v>0.5</v>
      </c>
      <c r="P2180" s="110">
        <v>25</v>
      </c>
      <c r="Q2180" s="110">
        <v>12</v>
      </c>
      <c r="R2180" s="68">
        <f t="shared" si="400"/>
        <v>2.0833333333333335</v>
      </c>
      <c r="S2180" s="110">
        <v>28</v>
      </c>
      <c r="T2180" s="68">
        <f t="shared" si="401"/>
        <v>0.42857142857142855</v>
      </c>
      <c r="U2180" s="110">
        <v>19</v>
      </c>
      <c r="V2180" s="284"/>
      <c r="W2180" s="110">
        <v>0</v>
      </c>
      <c r="X2180" s="110">
        <v>2</v>
      </c>
      <c r="Y2180" s="68">
        <f t="shared" si="398"/>
        <v>0</v>
      </c>
      <c r="Z2180" s="110">
        <v>6</v>
      </c>
      <c r="AA2180" s="284"/>
    </row>
    <row r="2181" spans="9:27">
      <c r="I2181" s="57" t="str">
        <f t="shared" ref="I2181:I2230" si="402">K2181&amp;"Jul-15"</f>
        <v>LAYCA-CRAJul-15</v>
      </c>
      <c r="J2181" t="s">
        <v>671</v>
      </c>
      <c r="K2181" t="s">
        <v>339</v>
      </c>
      <c r="L2181" s="73">
        <v>42186</v>
      </c>
      <c r="M2181" s="110">
        <v>2</v>
      </c>
      <c r="N2181" s="110">
        <v>3</v>
      </c>
      <c r="O2181" s="68">
        <f t="shared" si="399"/>
        <v>0.66666666666666663</v>
      </c>
      <c r="P2181" s="110">
        <v>15</v>
      </c>
      <c r="Q2181" s="110">
        <v>12</v>
      </c>
      <c r="R2181" s="68">
        <f t="shared" si="400"/>
        <v>1.25</v>
      </c>
      <c r="S2181" s="110">
        <v>20</v>
      </c>
      <c r="T2181" s="68">
        <f t="shared" si="401"/>
        <v>0.6</v>
      </c>
      <c r="U2181" s="110">
        <v>13</v>
      </c>
      <c r="V2181" s="284"/>
      <c r="W2181" s="110">
        <v>1</v>
      </c>
      <c r="X2181" s="110">
        <v>1</v>
      </c>
      <c r="Y2181" s="68">
        <f t="shared" si="398"/>
        <v>1</v>
      </c>
      <c r="Z2181" s="110">
        <v>2</v>
      </c>
      <c r="AA2181" s="284"/>
    </row>
    <row r="2182" spans="9:27">
      <c r="I2182" s="57" t="str">
        <f t="shared" si="402"/>
        <v>RiversideA-CRAJul-15</v>
      </c>
      <c r="J2182" t="s">
        <v>672</v>
      </c>
      <c r="K2182" t="s">
        <v>361</v>
      </c>
      <c r="L2182" s="73">
        <v>42186</v>
      </c>
      <c r="M2182" s="110">
        <v>0</v>
      </c>
      <c r="N2182" s="110">
        <v>0</v>
      </c>
      <c r="O2182" s="68" t="e">
        <f t="shared" si="399"/>
        <v>#DIV/0!</v>
      </c>
      <c r="P2182" s="110">
        <v>0</v>
      </c>
      <c r="Q2182" s="110">
        <v>0</v>
      </c>
      <c r="R2182" s="68" t="e">
        <f t="shared" si="400"/>
        <v>#DIV/0!</v>
      </c>
      <c r="S2182" s="110">
        <v>0</v>
      </c>
      <c r="T2182" s="68" t="e">
        <f t="shared" si="401"/>
        <v>#DIV/0!</v>
      </c>
      <c r="U2182" s="110">
        <v>0</v>
      </c>
      <c r="V2182" s="284"/>
      <c r="W2182" s="110">
        <v>0</v>
      </c>
      <c r="X2182" s="110">
        <v>0</v>
      </c>
      <c r="Y2182" s="68" t="e">
        <f t="shared" si="398"/>
        <v>#DIV/0!</v>
      </c>
      <c r="Z2182" s="110">
        <v>0</v>
      </c>
      <c r="AA2182" s="284"/>
    </row>
    <row r="2183" spans="9:27">
      <c r="I2183" s="57" t="str">
        <f t="shared" si="402"/>
        <v>PIECECPP-FVJul-15</v>
      </c>
      <c r="J2183" t="s">
        <v>673</v>
      </c>
      <c r="K2183" t="s">
        <v>346</v>
      </c>
      <c r="L2183" s="73">
        <v>42186</v>
      </c>
      <c r="M2183" s="110">
        <v>5</v>
      </c>
      <c r="N2183" s="110">
        <v>5</v>
      </c>
      <c r="O2183" s="68">
        <f t="shared" si="399"/>
        <v>1</v>
      </c>
      <c r="P2183" s="110">
        <v>15</v>
      </c>
      <c r="Q2183" s="110">
        <v>25</v>
      </c>
      <c r="R2183" s="68">
        <f t="shared" si="400"/>
        <v>0.6</v>
      </c>
      <c r="S2183" s="110">
        <v>25</v>
      </c>
      <c r="T2183" s="68">
        <f t="shared" si="401"/>
        <v>1</v>
      </c>
      <c r="U2183" s="110">
        <v>14</v>
      </c>
      <c r="V2183" s="284"/>
      <c r="W2183" s="110">
        <v>0</v>
      </c>
      <c r="X2183" s="110">
        <v>0</v>
      </c>
      <c r="Y2183" s="68" t="e">
        <f t="shared" si="398"/>
        <v>#DIV/0!</v>
      </c>
      <c r="Z2183" s="110">
        <v>1</v>
      </c>
      <c r="AA2183" s="284">
        <v>0.73333333333333328</v>
      </c>
    </row>
    <row r="2184" spans="9:27">
      <c r="I2184" s="57" t="str">
        <f t="shared" si="402"/>
        <v>Adoptions TogetherCPP-FVJul-15</v>
      </c>
      <c r="J2184" t="s">
        <v>674</v>
      </c>
      <c r="K2184" t="s">
        <v>317</v>
      </c>
      <c r="L2184" s="73">
        <v>42186</v>
      </c>
      <c r="M2184" s="110">
        <v>3</v>
      </c>
      <c r="N2184" s="110">
        <v>3</v>
      </c>
      <c r="O2184" s="68">
        <f t="shared" si="399"/>
        <v>1</v>
      </c>
      <c r="P2184" s="110">
        <v>0</v>
      </c>
      <c r="Q2184" s="110">
        <v>15</v>
      </c>
      <c r="R2184" s="68">
        <f t="shared" si="400"/>
        <v>0</v>
      </c>
      <c r="S2184" s="110">
        <v>15</v>
      </c>
      <c r="T2184" s="68">
        <f t="shared" si="401"/>
        <v>1</v>
      </c>
      <c r="U2184" s="110">
        <v>0</v>
      </c>
      <c r="V2184" s="284"/>
      <c r="W2184" s="110">
        <v>0</v>
      </c>
      <c r="X2184" s="110">
        <v>0</v>
      </c>
      <c r="Y2184" s="68" t="e">
        <f t="shared" si="398"/>
        <v>#DIV/0!</v>
      </c>
      <c r="Z2184" s="110">
        <v>0</v>
      </c>
      <c r="AA2184" s="284"/>
    </row>
    <row r="2185" spans="9:27">
      <c r="I2185" s="57" t="str">
        <f t="shared" si="402"/>
        <v>First Home CareFFTJul-15</v>
      </c>
      <c r="J2185" t="s">
        <v>675</v>
      </c>
      <c r="K2185" t="s">
        <v>325</v>
      </c>
      <c r="L2185" s="73">
        <v>42186</v>
      </c>
      <c r="M2185" s="110">
        <v>4</v>
      </c>
      <c r="N2185" s="110">
        <v>5</v>
      </c>
      <c r="O2185" s="68">
        <f t="shared" si="399"/>
        <v>0.8</v>
      </c>
      <c r="P2185" s="110">
        <v>16</v>
      </c>
      <c r="Q2185" s="110">
        <v>40</v>
      </c>
      <c r="R2185" s="68">
        <f t="shared" si="400"/>
        <v>0.4</v>
      </c>
      <c r="S2185" s="110">
        <v>45</v>
      </c>
      <c r="T2185" s="68">
        <f t="shared" si="401"/>
        <v>0.88888888888888884</v>
      </c>
      <c r="U2185" s="110">
        <v>12</v>
      </c>
      <c r="V2185" s="284">
        <v>0.82499999999999996</v>
      </c>
      <c r="W2185" s="110">
        <v>7</v>
      </c>
      <c r="X2185" s="110">
        <v>7</v>
      </c>
      <c r="Y2185" s="68">
        <f t="shared" si="398"/>
        <v>1</v>
      </c>
      <c r="Z2185" s="110">
        <v>4</v>
      </c>
      <c r="AA2185" s="284">
        <v>0.82499999999999996</v>
      </c>
    </row>
    <row r="2186" spans="9:27">
      <c r="I2186" s="57" t="str">
        <f t="shared" si="402"/>
        <v>HillcrestFFTJul-15</v>
      </c>
      <c r="J2186" t="s">
        <v>676</v>
      </c>
      <c r="K2186" t="s">
        <v>335</v>
      </c>
      <c r="L2186" s="73">
        <v>42186</v>
      </c>
      <c r="M2186" s="110">
        <v>5</v>
      </c>
      <c r="N2186" s="110">
        <v>5</v>
      </c>
      <c r="O2186" s="68">
        <f t="shared" si="399"/>
        <v>1</v>
      </c>
      <c r="P2186" s="110">
        <v>31</v>
      </c>
      <c r="Q2186" s="110">
        <v>35</v>
      </c>
      <c r="R2186" s="68">
        <f t="shared" si="400"/>
        <v>0.88571428571428568</v>
      </c>
      <c r="S2186" s="110">
        <v>35</v>
      </c>
      <c r="T2186" s="68">
        <f t="shared" si="401"/>
        <v>1</v>
      </c>
      <c r="U2186" s="110">
        <v>25</v>
      </c>
      <c r="V2186" s="284">
        <v>0.82499999999999996</v>
      </c>
      <c r="W2186" s="110">
        <v>2</v>
      </c>
      <c r="X2186" s="110">
        <v>2</v>
      </c>
      <c r="Y2186" s="68">
        <f t="shared" si="398"/>
        <v>1</v>
      </c>
      <c r="Z2186" s="110">
        <v>6</v>
      </c>
      <c r="AA2186" s="284">
        <v>0.82499999999999996</v>
      </c>
    </row>
    <row r="2187" spans="9:27">
      <c r="I2187" s="57" t="str">
        <f t="shared" si="402"/>
        <v>PASSFFTJul-15</v>
      </c>
      <c r="J2187" t="s">
        <v>677</v>
      </c>
      <c r="K2187" t="s">
        <v>343</v>
      </c>
      <c r="L2187" s="73">
        <v>42186</v>
      </c>
      <c r="M2187" s="110">
        <v>6</v>
      </c>
      <c r="N2187" s="110">
        <v>7</v>
      </c>
      <c r="O2187" s="68">
        <f t="shared" si="399"/>
        <v>0.8571428571428571</v>
      </c>
      <c r="P2187" s="110">
        <v>35</v>
      </c>
      <c r="Q2187" s="110">
        <v>40</v>
      </c>
      <c r="R2187" s="68">
        <f t="shared" si="400"/>
        <v>0.875</v>
      </c>
      <c r="S2187" s="110">
        <v>47</v>
      </c>
      <c r="T2187" s="68">
        <f t="shared" si="401"/>
        <v>0.85106382978723405</v>
      </c>
      <c r="U2187" s="110">
        <v>28</v>
      </c>
      <c r="V2187" s="284">
        <v>1.1499999999999999</v>
      </c>
      <c r="W2187" s="110">
        <v>5</v>
      </c>
      <c r="X2187" s="110">
        <v>8</v>
      </c>
      <c r="Y2187" s="68">
        <f t="shared" si="398"/>
        <v>0.625</v>
      </c>
      <c r="Z2187" s="110">
        <v>7</v>
      </c>
      <c r="AA2187" s="284">
        <v>1.1499999999999999</v>
      </c>
    </row>
    <row r="2188" spans="9:27">
      <c r="I2188" s="57" t="str">
        <f t="shared" si="402"/>
        <v>Youth VillagesMSTJul-15</v>
      </c>
      <c r="J2188" t="s">
        <v>678</v>
      </c>
      <c r="K2188" t="s">
        <v>353</v>
      </c>
      <c r="L2188" s="73">
        <v>42186</v>
      </c>
      <c r="M2188" s="110">
        <v>11</v>
      </c>
      <c r="N2188" s="110">
        <v>12</v>
      </c>
      <c r="O2188" s="68">
        <f t="shared" si="399"/>
        <v>0.91666666666666663</v>
      </c>
      <c r="P2188" s="110">
        <v>25</v>
      </c>
      <c r="Q2188" s="110">
        <v>36</v>
      </c>
      <c r="R2188" s="68">
        <f t="shared" si="400"/>
        <v>0.69444444444444442</v>
      </c>
      <c r="S2188" s="110">
        <v>40</v>
      </c>
      <c r="T2188" s="68">
        <f t="shared" si="401"/>
        <v>0.9</v>
      </c>
      <c r="U2188" s="110">
        <v>18</v>
      </c>
      <c r="V2188" s="284">
        <v>0.80317391304347818</v>
      </c>
      <c r="W2188" s="110">
        <v>7</v>
      </c>
      <c r="X2188" s="110">
        <v>13</v>
      </c>
      <c r="Y2188" s="68">
        <f t="shared" si="398"/>
        <v>0.53846153846153844</v>
      </c>
      <c r="Z2188" s="110">
        <v>7</v>
      </c>
      <c r="AA2188" s="284">
        <v>0.80317391304347818</v>
      </c>
    </row>
    <row r="2189" spans="9:27">
      <c r="I2189" s="57" t="str">
        <f t="shared" si="402"/>
        <v>Youth VillagesMST-PSBJul-15</v>
      </c>
      <c r="J2189" t="s">
        <v>679</v>
      </c>
      <c r="K2189" t="s">
        <v>354</v>
      </c>
      <c r="L2189" s="73">
        <v>42186</v>
      </c>
      <c r="M2189" s="110">
        <v>4</v>
      </c>
      <c r="N2189" s="110">
        <v>4</v>
      </c>
      <c r="O2189" s="68">
        <f t="shared" si="399"/>
        <v>1</v>
      </c>
      <c r="P2189" s="110">
        <v>6</v>
      </c>
      <c r="Q2189" s="110">
        <v>8</v>
      </c>
      <c r="R2189" s="68">
        <f t="shared" si="400"/>
        <v>0.75</v>
      </c>
      <c r="S2189" s="110">
        <v>8</v>
      </c>
      <c r="T2189" s="68">
        <f t="shared" si="401"/>
        <v>1</v>
      </c>
      <c r="U2189" s="110">
        <v>6</v>
      </c>
      <c r="V2189" s="284">
        <v>0.71599999999999997</v>
      </c>
      <c r="W2189" s="110">
        <v>0</v>
      </c>
      <c r="X2189" s="110">
        <v>1</v>
      </c>
      <c r="Y2189" s="68">
        <f t="shared" si="398"/>
        <v>0</v>
      </c>
      <c r="Z2189" s="110">
        <v>0</v>
      </c>
      <c r="AA2189" s="284">
        <v>0.71599999999999997</v>
      </c>
    </row>
    <row r="2190" spans="9:27">
      <c r="I2190" s="57" t="str">
        <f t="shared" si="402"/>
        <v>Marys CenterPCITJul-15</v>
      </c>
      <c r="J2190" t="s">
        <v>680</v>
      </c>
      <c r="K2190" t="s">
        <v>340</v>
      </c>
      <c r="L2190" s="73">
        <v>42186</v>
      </c>
      <c r="M2190" s="110">
        <v>3</v>
      </c>
      <c r="N2190" s="110">
        <v>4</v>
      </c>
      <c r="O2190" s="68">
        <f t="shared" si="399"/>
        <v>0.75</v>
      </c>
      <c r="P2190" s="110">
        <v>12</v>
      </c>
      <c r="Q2190" s="110">
        <v>9</v>
      </c>
      <c r="R2190" s="68">
        <f t="shared" si="400"/>
        <v>1.3333333333333333</v>
      </c>
      <c r="S2190" s="110">
        <v>14</v>
      </c>
      <c r="T2190" s="68">
        <f t="shared" si="401"/>
        <v>0.6428571428571429</v>
      </c>
      <c r="U2190" s="110">
        <v>11</v>
      </c>
      <c r="V2190" s="284"/>
      <c r="W2190" s="110">
        <v>0</v>
      </c>
      <c r="X2190" s="110">
        <v>0</v>
      </c>
      <c r="Y2190" s="68" t="e">
        <f t="shared" si="398"/>
        <v>#DIV/0!</v>
      </c>
      <c r="Z2190" s="110">
        <v>1</v>
      </c>
      <c r="AA2190" s="284">
        <v>1.06</v>
      </c>
    </row>
    <row r="2191" spans="9:27">
      <c r="I2191" s="57" t="str">
        <f t="shared" si="402"/>
        <v>PIECEPCITJul-15</v>
      </c>
      <c r="J2191" t="s">
        <v>681</v>
      </c>
      <c r="K2191" t="s">
        <v>347</v>
      </c>
      <c r="L2191" s="73">
        <v>42186</v>
      </c>
      <c r="M2191" s="110">
        <v>5</v>
      </c>
      <c r="N2191" s="110">
        <v>5</v>
      </c>
      <c r="O2191" s="68">
        <f t="shared" si="399"/>
        <v>1</v>
      </c>
      <c r="P2191" s="110">
        <v>17</v>
      </c>
      <c r="Q2191" s="110">
        <v>25</v>
      </c>
      <c r="R2191" s="68">
        <f t="shared" si="400"/>
        <v>0.68</v>
      </c>
      <c r="S2191" s="110">
        <v>25</v>
      </c>
      <c r="T2191" s="68">
        <f t="shared" si="401"/>
        <v>1</v>
      </c>
      <c r="U2191" s="110">
        <v>17</v>
      </c>
      <c r="V2191" s="284"/>
      <c r="W2191" s="110">
        <v>0</v>
      </c>
      <c r="X2191" s="110">
        <v>0</v>
      </c>
      <c r="Y2191" s="68" t="e">
        <f t="shared" si="398"/>
        <v>#DIV/0!</v>
      </c>
      <c r="Z2191" s="110">
        <v>0</v>
      </c>
      <c r="AA2191" s="284">
        <v>0.9</v>
      </c>
    </row>
    <row r="2192" spans="9:27">
      <c r="I2192" s="57" t="str">
        <f t="shared" si="402"/>
        <v>Community ConnectionsTF-CBTJul-15</v>
      </c>
      <c r="J2192" t="s">
        <v>682</v>
      </c>
      <c r="K2192" t="s">
        <v>320</v>
      </c>
      <c r="L2192" s="73">
        <v>42186</v>
      </c>
      <c r="M2192" s="110">
        <v>5</v>
      </c>
      <c r="N2192" s="110">
        <v>5</v>
      </c>
      <c r="O2192" s="68">
        <f t="shared" si="399"/>
        <v>1</v>
      </c>
      <c r="P2192" s="110">
        <v>11</v>
      </c>
      <c r="Q2192" s="110">
        <v>25</v>
      </c>
      <c r="R2192" s="68">
        <f t="shared" si="400"/>
        <v>0.44</v>
      </c>
      <c r="S2192" s="110">
        <v>25</v>
      </c>
      <c r="T2192" s="68">
        <f t="shared" si="401"/>
        <v>1</v>
      </c>
      <c r="U2192" s="110">
        <v>11</v>
      </c>
      <c r="V2192" s="284"/>
      <c r="W2192" s="110">
        <v>2</v>
      </c>
      <c r="X2192" s="110">
        <v>2</v>
      </c>
      <c r="Y2192" s="68">
        <f t="shared" si="398"/>
        <v>1</v>
      </c>
      <c r="Z2192" s="110">
        <v>0</v>
      </c>
      <c r="AA2192" s="284">
        <v>0.36363636363636365</v>
      </c>
    </row>
    <row r="2193" spans="9:27">
      <c r="I2193" s="57" t="str">
        <f t="shared" si="402"/>
        <v>First Home CareTF-CBTJul-15</v>
      </c>
      <c r="J2193" t="s">
        <v>683</v>
      </c>
      <c r="K2193" t="s">
        <v>324</v>
      </c>
      <c r="L2193" s="73">
        <v>42186</v>
      </c>
      <c r="M2193" s="110">
        <v>0</v>
      </c>
      <c r="N2193" s="110">
        <v>0</v>
      </c>
      <c r="O2193" s="68" t="e">
        <f t="shared" si="399"/>
        <v>#DIV/0!</v>
      </c>
      <c r="P2193" s="110">
        <v>0</v>
      </c>
      <c r="Q2193" s="110">
        <v>0</v>
      </c>
      <c r="R2193" s="68" t="e">
        <f t="shared" si="400"/>
        <v>#DIV/0!</v>
      </c>
      <c r="S2193" s="110">
        <v>0</v>
      </c>
      <c r="T2193" s="68" t="e">
        <f t="shared" si="401"/>
        <v>#DIV/0!</v>
      </c>
      <c r="U2193" s="110">
        <v>0</v>
      </c>
      <c r="V2193" s="284"/>
      <c r="W2193" s="110">
        <v>0</v>
      </c>
      <c r="X2193" s="110">
        <v>0</v>
      </c>
      <c r="Y2193" s="68" t="e">
        <f t="shared" si="398"/>
        <v>#DIV/0!</v>
      </c>
      <c r="Z2193" s="110">
        <v>0</v>
      </c>
      <c r="AA2193" s="284"/>
    </row>
    <row r="2194" spans="9:27">
      <c r="I2194" s="57" t="str">
        <f t="shared" si="402"/>
        <v>HillcrestTF-CBTJul-15</v>
      </c>
      <c r="J2194" t="s">
        <v>684</v>
      </c>
      <c r="K2194" t="s">
        <v>332</v>
      </c>
      <c r="L2194" s="73">
        <v>42186</v>
      </c>
      <c r="M2194" s="110">
        <v>2</v>
      </c>
      <c r="N2194" s="110">
        <v>2</v>
      </c>
      <c r="O2194" s="68">
        <f t="shared" si="399"/>
        <v>1</v>
      </c>
      <c r="P2194" s="110">
        <v>13</v>
      </c>
      <c r="Q2194" s="110">
        <v>10</v>
      </c>
      <c r="R2194" s="68">
        <f t="shared" si="400"/>
        <v>1.3</v>
      </c>
      <c r="S2194" s="110">
        <v>10</v>
      </c>
      <c r="T2194" s="68">
        <f t="shared" si="401"/>
        <v>1</v>
      </c>
      <c r="U2194" s="110">
        <v>13</v>
      </c>
      <c r="V2194" s="284"/>
      <c r="W2194" s="110">
        <v>0</v>
      </c>
      <c r="X2194" s="110">
        <v>0</v>
      </c>
      <c r="Y2194" s="68" t="e">
        <f t="shared" si="398"/>
        <v>#DIV/0!</v>
      </c>
      <c r="Z2194" s="110">
        <v>0</v>
      </c>
      <c r="AA2194" s="284">
        <v>0.53846153846153844</v>
      </c>
    </row>
    <row r="2195" spans="9:27">
      <c r="I2195" s="57" t="str">
        <f t="shared" si="402"/>
        <v>MD Family ResourcesTF-CBTJul-15</v>
      </c>
      <c r="J2195" t="s">
        <v>685</v>
      </c>
      <c r="K2195" t="s">
        <v>509</v>
      </c>
      <c r="L2195" s="73">
        <v>42186</v>
      </c>
      <c r="M2195" s="110">
        <v>10</v>
      </c>
      <c r="N2195" s="110">
        <v>10</v>
      </c>
      <c r="O2195" s="68">
        <f t="shared" si="399"/>
        <v>1</v>
      </c>
      <c r="P2195" s="110">
        <v>21</v>
      </c>
      <c r="Q2195" s="110">
        <v>26</v>
      </c>
      <c r="R2195" s="68">
        <f t="shared" si="400"/>
        <v>0.80769230769230771</v>
      </c>
      <c r="S2195" s="110">
        <v>26</v>
      </c>
      <c r="T2195" s="68">
        <f t="shared" si="401"/>
        <v>1</v>
      </c>
      <c r="U2195" s="110">
        <v>20</v>
      </c>
      <c r="V2195" s="284"/>
      <c r="W2195" s="110">
        <v>0</v>
      </c>
      <c r="X2195" s="110">
        <v>0</v>
      </c>
      <c r="Y2195" s="68" t="e">
        <f t="shared" si="398"/>
        <v>#DIV/0!</v>
      </c>
      <c r="Z2195" s="110">
        <v>1</v>
      </c>
      <c r="AA2195" s="284">
        <v>0.61904761904761907</v>
      </c>
    </row>
    <row r="2196" spans="9:27">
      <c r="I2196" s="57" t="str">
        <f t="shared" si="402"/>
        <v>UniversalTF-CBTJul-15</v>
      </c>
      <c r="J2196" t="s">
        <v>686</v>
      </c>
      <c r="K2196" t="s">
        <v>349</v>
      </c>
      <c r="L2196" s="73">
        <v>42186</v>
      </c>
      <c r="M2196" s="110">
        <v>4</v>
      </c>
      <c r="N2196" s="110">
        <v>4</v>
      </c>
      <c r="O2196" s="68">
        <f t="shared" si="399"/>
        <v>1</v>
      </c>
      <c r="P2196" s="110">
        <v>1</v>
      </c>
      <c r="Q2196" s="110">
        <v>20</v>
      </c>
      <c r="R2196" s="68">
        <f t="shared" si="400"/>
        <v>0.05</v>
      </c>
      <c r="S2196" s="110">
        <v>20</v>
      </c>
      <c r="T2196" s="68">
        <f t="shared" si="401"/>
        <v>1</v>
      </c>
      <c r="U2196" s="110">
        <v>1</v>
      </c>
      <c r="V2196" s="284"/>
      <c r="W2196" s="110">
        <v>0</v>
      </c>
      <c r="X2196" s="110">
        <v>0</v>
      </c>
      <c r="Y2196" s="68" t="e">
        <f t="shared" ref="Y2196:Y2259" si="403">W2196/X2196</f>
        <v>#DIV/0!</v>
      </c>
      <c r="Z2196" s="110">
        <v>0</v>
      </c>
      <c r="AA2196" s="284">
        <v>1</v>
      </c>
    </row>
    <row r="2197" spans="9:27">
      <c r="I2197" s="57" t="str">
        <f t="shared" si="402"/>
        <v>Community ConnectionsTIPJul-15</v>
      </c>
      <c r="J2197" t="s">
        <v>687</v>
      </c>
      <c r="K2197" t="s">
        <v>322</v>
      </c>
      <c r="L2197" s="73">
        <v>42186</v>
      </c>
      <c r="M2197" s="110">
        <v>9</v>
      </c>
      <c r="N2197" s="110">
        <v>10</v>
      </c>
      <c r="O2197" s="68">
        <f t="shared" si="399"/>
        <v>0.9</v>
      </c>
      <c r="P2197" s="110">
        <v>99</v>
      </c>
      <c r="Q2197" s="110">
        <v>90</v>
      </c>
      <c r="R2197" s="68">
        <f t="shared" si="400"/>
        <v>1.1000000000000001</v>
      </c>
      <c r="S2197" s="110">
        <v>100</v>
      </c>
      <c r="T2197" s="68">
        <f t="shared" si="401"/>
        <v>0.9</v>
      </c>
      <c r="U2197" s="110">
        <v>97</v>
      </c>
      <c r="V2197" s="284"/>
      <c r="W2197" s="110">
        <v>0</v>
      </c>
      <c r="X2197" s="110">
        <v>0</v>
      </c>
      <c r="Y2197" s="68" t="e">
        <f t="shared" si="403"/>
        <v>#DIV/0!</v>
      </c>
      <c r="Z2197" s="110">
        <v>2</v>
      </c>
      <c r="AA2197" s="284"/>
    </row>
    <row r="2198" spans="9:27">
      <c r="I2198" s="57" t="str">
        <f t="shared" si="402"/>
        <v>FPSTIPJul-15</v>
      </c>
      <c r="J2198" t="s">
        <v>688</v>
      </c>
      <c r="K2198" t="s">
        <v>356</v>
      </c>
      <c r="L2198" s="73">
        <v>42186</v>
      </c>
      <c r="M2198" s="110">
        <v>2</v>
      </c>
      <c r="N2198" s="110">
        <v>2</v>
      </c>
      <c r="O2198" s="68">
        <f t="shared" si="399"/>
        <v>1</v>
      </c>
      <c r="P2198" s="110">
        <v>39</v>
      </c>
      <c r="Q2198" s="110">
        <v>20</v>
      </c>
      <c r="R2198" s="68">
        <f t="shared" si="400"/>
        <v>1.95</v>
      </c>
      <c r="S2198" s="110">
        <v>20</v>
      </c>
      <c r="T2198" s="68">
        <f t="shared" si="401"/>
        <v>1</v>
      </c>
      <c r="U2198" s="110">
        <v>39</v>
      </c>
      <c r="V2198" s="284"/>
      <c r="W2198" s="110">
        <v>0</v>
      </c>
      <c r="X2198" s="110">
        <v>0</v>
      </c>
      <c r="Y2198" s="68" t="e">
        <f t="shared" si="403"/>
        <v>#DIV/0!</v>
      </c>
      <c r="Z2198" s="110">
        <v>0</v>
      </c>
      <c r="AA2198" s="284"/>
    </row>
    <row r="2199" spans="9:27">
      <c r="I2199" s="57" t="str">
        <f t="shared" si="402"/>
        <v>LESTIPJul-15</v>
      </c>
      <c r="J2199" t="s">
        <v>689</v>
      </c>
      <c r="K2199" t="s">
        <v>358</v>
      </c>
      <c r="L2199" s="73">
        <v>42186</v>
      </c>
      <c r="M2199" s="110">
        <v>3</v>
      </c>
      <c r="N2199" s="110">
        <v>6</v>
      </c>
      <c r="O2199" s="68">
        <f t="shared" si="399"/>
        <v>0.5</v>
      </c>
      <c r="P2199" s="110">
        <v>31</v>
      </c>
      <c r="Q2199" s="110">
        <v>20</v>
      </c>
      <c r="R2199" s="68">
        <f t="shared" si="400"/>
        <v>1.55</v>
      </c>
      <c r="S2199" s="110">
        <v>50</v>
      </c>
      <c r="T2199" s="68">
        <f t="shared" si="401"/>
        <v>0.4</v>
      </c>
      <c r="U2199" s="110">
        <v>31</v>
      </c>
      <c r="V2199" s="284"/>
      <c r="W2199" s="110">
        <v>0</v>
      </c>
      <c r="X2199" s="110">
        <v>0</v>
      </c>
      <c r="Y2199" s="68" t="e">
        <f t="shared" si="403"/>
        <v>#DIV/0!</v>
      </c>
      <c r="Z2199" s="110">
        <v>0</v>
      </c>
      <c r="AA2199" s="284"/>
    </row>
    <row r="2200" spans="9:27">
      <c r="I2200" s="57" t="str">
        <f t="shared" si="402"/>
        <v>MBI HSTIPJul-15</v>
      </c>
      <c r="J2200" t="s">
        <v>690</v>
      </c>
      <c r="K2200" t="s">
        <v>363</v>
      </c>
      <c r="L2200" s="73">
        <v>42186</v>
      </c>
      <c r="M2200" s="110">
        <v>13</v>
      </c>
      <c r="N2200" s="110">
        <v>14</v>
      </c>
      <c r="O2200" s="68">
        <f t="shared" si="399"/>
        <v>0.9285714285714286</v>
      </c>
      <c r="P2200" s="110">
        <v>99</v>
      </c>
      <c r="Q2200" s="110">
        <v>95</v>
      </c>
      <c r="R2200" s="68">
        <f t="shared" si="400"/>
        <v>1.0421052631578946</v>
      </c>
      <c r="S2200" s="110">
        <v>103</v>
      </c>
      <c r="T2200" s="68">
        <f t="shared" si="401"/>
        <v>0.92233009708737868</v>
      </c>
      <c r="U2200" s="110">
        <v>95</v>
      </c>
      <c r="V2200" s="284"/>
      <c r="W2200" s="110">
        <v>0</v>
      </c>
      <c r="X2200" s="110">
        <v>0</v>
      </c>
      <c r="Y2200" s="68" t="e">
        <f t="shared" si="403"/>
        <v>#DIV/0!</v>
      </c>
      <c r="Z2200" s="110">
        <v>4</v>
      </c>
      <c r="AA2200" s="284"/>
    </row>
    <row r="2201" spans="9:27">
      <c r="I2201" s="57" t="str">
        <f t="shared" si="402"/>
        <v>PASSTIPJul-15</v>
      </c>
      <c r="J2201" t="s">
        <v>691</v>
      </c>
      <c r="K2201" t="s">
        <v>344</v>
      </c>
      <c r="L2201" s="73">
        <v>42186</v>
      </c>
      <c r="M2201" s="110">
        <v>10</v>
      </c>
      <c r="N2201" s="110">
        <v>10</v>
      </c>
      <c r="O2201" s="68">
        <f t="shared" ref="O2201:O2264" si="404">M2201/N2201</f>
        <v>1</v>
      </c>
      <c r="P2201" s="110">
        <v>59</v>
      </c>
      <c r="Q2201" s="110">
        <v>90</v>
      </c>
      <c r="R2201" s="68">
        <f t="shared" ref="R2201:R2264" si="405">P2201/Q2201</f>
        <v>0.65555555555555556</v>
      </c>
      <c r="S2201" s="110">
        <v>90</v>
      </c>
      <c r="T2201" s="68">
        <f t="shared" ref="T2201:T2264" si="406">Q2201/S2201</f>
        <v>1</v>
      </c>
      <c r="U2201" s="110">
        <v>51</v>
      </c>
      <c r="V2201" s="284"/>
      <c r="W2201" s="110">
        <v>4</v>
      </c>
      <c r="X2201" s="110">
        <v>5</v>
      </c>
      <c r="Y2201" s="68">
        <f t="shared" si="403"/>
        <v>0.8</v>
      </c>
      <c r="Z2201" s="110">
        <v>8</v>
      </c>
      <c r="AA2201" s="284"/>
    </row>
    <row r="2202" spans="9:27">
      <c r="I2202" s="57" t="str">
        <f t="shared" si="402"/>
        <v>TFCCTIPJul-15</v>
      </c>
      <c r="J2202" t="s">
        <v>692</v>
      </c>
      <c r="K2202" t="s">
        <v>365</v>
      </c>
      <c r="L2202" s="73">
        <v>42186</v>
      </c>
      <c r="M2202" s="110">
        <v>3</v>
      </c>
      <c r="N2202" s="110">
        <v>8</v>
      </c>
      <c r="O2202" s="68">
        <f t="shared" si="404"/>
        <v>0.375</v>
      </c>
      <c r="P2202" s="110">
        <v>17</v>
      </c>
      <c r="Q2202" s="110">
        <v>30</v>
      </c>
      <c r="R2202" s="68">
        <f t="shared" si="405"/>
        <v>0.56666666666666665</v>
      </c>
      <c r="S2202" s="110">
        <v>70</v>
      </c>
      <c r="T2202" s="68">
        <f t="shared" si="406"/>
        <v>0.42857142857142855</v>
      </c>
      <c r="U2202" s="110">
        <v>17</v>
      </c>
      <c r="V2202" s="284"/>
      <c r="W2202" s="110">
        <v>0</v>
      </c>
      <c r="X2202" s="110">
        <v>0</v>
      </c>
      <c r="Y2202" s="68" t="e">
        <f t="shared" si="403"/>
        <v>#DIV/0!</v>
      </c>
      <c r="Z2202" s="110">
        <v>0</v>
      </c>
      <c r="AA2202" s="284"/>
    </row>
    <row r="2203" spans="9:27">
      <c r="I2203" s="57" t="str">
        <f t="shared" si="402"/>
        <v>UniversalTIPJul-15</v>
      </c>
      <c r="J2203" t="s">
        <v>693</v>
      </c>
      <c r="K2203" t="s">
        <v>351</v>
      </c>
      <c r="L2203" s="73">
        <v>42186</v>
      </c>
      <c r="M2203" s="110">
        <v>2</v>
      </c>
      <c r="N2203" s="110">
        <v>3</v>
      </c>
      <c r="O2203" s="68">
        <f t="shared" si="404"/>
        <v>0.66666666666666663</v>
      </c>
      <c r="P2203" s="110">
        <v>17</v>
      </c>
      <c r="Q2203" s="110">
        <v>20</v>
      </c>
      <c r="R2203" s="68">
        <f t="shared" si="405"/>
        <v>0.85</v>
      </c>
      <c r="S2203" s="110">
        <v>30</v>
      </c>
      <c r="T2203" s="68">
        <f t="shared" si="406"/>
        <v>0.66666666666666663</v>
      </c>
      <c r="U2203" s="110">
        <v>17</v>
      </c>
      <c r="V2203" s="284"/>
      <c r="W2203" s="110">
        <v>0</v>
      </c>
      <c r="X2203" s="110">
        <v>0</v>
      </c>
      <c r="Y2203" s="68" t="e">
        <f t="shared" si="403"/>
        <v>#DIV/0!</v>
      </c>
      <c r="Z2203" s="110">
        <v>0</v>
      </c>
      <c r="AA2203" s="284"/>
    </row>
    <row r="2204" spans="9:27">
      <c r="I2204" s="57" t="str">
        <f t="shared" si="402"/>
        <v>Marys CenterAllJul-15</v>
      </c>
      <c r="J2204" t="s">
        <v>694</v>
      </c>
      <c r="K2204" t="s">
        <v>341</v>
      </c>
      <c r="L2204" s="73">
        <v>42186</v>
      </c>
      <c r="M2204" s="110">
        <v>3</v>
      </c>
      <c r="N2204" s="110">
        <v>4</v>
      </c>
      <c r="O2204" s="68">
        <f t="shared" si="404"/>
        <v>0.75</v>
      </c>
      <c r="P2204" s="110">
        <v>12</v>
      </c>
      <c r="Q2204" s="110">
        <v>9</v>
      </c>
      <c r="R2204" s="68">
        <f t="shared" si="405"/>
        <v>1.3333333333333333</v>
      </c>
      <c r="S2204" s="110">
        <v>14</v>
      </c>
      <c r="T2204" s="68">
        <f t="shared" si="406"/>
        <v>0.6428571428571429</v>
      </c>
      <c r="U2204" s="110">
        <v>11</v>
      </c>
      <c r="V2204" s="284"/>
      <c r="W2204" s="110">
        <v>0</v>
      </c>
      <c r="X2204" s="110">
        <v>0</v>
      </c>
      <c r="Y2204" s="68" t="e">
        <f t="shared" si="403"/>
        <v>#DIV/0!</v>
      </c>
      <c r="Z2204" s="110">
        <v>1</v>
      </c>
      <c r="AA2204" s="284">
        <v>1.06</v>
      </c>
    </row>
    <row r="2205" spans="9:27">
      <c r="I2205" s="57" t="str">
        <f t="shared" si="402"/>
        <v>PIECEAllJul-15</v>
      </c>
      <c r="J2205" t="s">
        <v>695</v>
      </c>
      <c r="K2205" t="s">
        <v>345</v>
      </c>
      <c r="L2205" s="73">
        <v>42186</v>
      </c>
      <c r="M2205" s="110">
        <v>10</v>
      </c>
      <c r="N2205" s="110">
        <v>10</v>
      </c>
      <c r="O2205" s="68">
        <f t="shared" si="404"/>
        <v>1</v>
      </c>
      <c r="P2205" s="110">
        <v>32</v>
      </c>
      <c r="Q2205" s="110">
        <v>50</v>
      </c>
      <c r="R2205" s="68">
        <f t="shared" si="405"/>
        <v>0.64</v>
      </c>
      <c r="S2205" s="110">
        <v>50</v>
      </c>
      <c r="T2205" s="68">
        <f t="shared" si="406"/>
        <v>1</v>
      </c>
      <c r="U2205" s="110">
        <v>31</v>
      </c>
      <c r="V2205" s="284"/>
      <c r="W2205" s="110">
        <v>0</v>
      </c>
      <c r="X2205" s="110">
        <v>0</v>
      </c>
      <c r="Y2205" s="68" t="e">
        <f t="shared" si="403"/>
        <v>#DIV/0!</v>
      </c>
      <c r="Z2205" s="110">
        <v>1</v>
      </c>
      <c r="AA2205" s="284">
        <v>0.81666666666666665</v>
      </c>
    </row>
    <row r="2206" spans="9:27">
      <c r="I2206" s="57" t="str">
        <f t="shared" si="402"/>
        <v>Community ConnectionsAllJul-15</v>
      </c>
      <c r="J2206" t="s">
        <v>696</v>
      </c>
      <c r="K2206" t="s">
        <v>319</v>
      </c>
      <c r="L2206" s="73">
        <v>42186</v>
      </c>
      <c r="M2206" s="110">
        <v>14</v>
      </c>
      <c r="N2206" s="110">
        <v>15</v>
      </c>
      <c r="O2206" s="68">
        <f t="shared" si="404"/>
        <v>0.93333333333333335</v>
      </c>
      <c r="P2206" s="110">
        <v>110</v>
      </c>
      <c r="Q2206" s="110">
        <v>115</v>
      </c>
      <c r="R2206" s="68">
        <f t="shared" si="405"/>
        <v>0.95652173913043481</v>
      </c>
      <c r="S2206" s="110">
        <v>125</v>
      </c>
      <c r="T2206" s="68">
        <f t="shared" si="406"/>
        <v>0.92</v>
      </c>
      <c r="U2206" s="110">
        <v>108</v>
      </c>
      <c r="V2206" s="284"/>
      <c r="W2206" s="110">
        <v>2</v>
      </c>
      <c r="X2206" s="110">
        <v>2</v>
      </c>
      <c r="Y2206" s="68">
        <f t="shared" si="403"/>
        <v>1</v>
      </c>
      <c r="Z2206" s="110">
        <v>2</v>
      </c>
      <c r="AA2206" s="284">
        <v>0.36363636363636365</v>
      </c>
    </row>
    <row r="2207" spans="9:27">
      <c r="I2207" s="57" t="str">
        <f t="shared" si="402"/>
        <v>Federal CityAllJul-15</v>
      </c>
      <c r="J2207" t="s">
        <v>697</v>
      </c>
      <c r="K2207" t="s">
        <v>359</v>
      </c>
      <c r="L2207" s="73">
        <v>42186</v>
      </c>
      <c r="M2207" s="110">
        <v>0</v>
      </c>
      <c r="N2207" s="110">
        <v>0</v>
      </c>
      <c r="O2207" s="68" t="e">
        <f t="shared" si="404"/>
        <v>#DIV/0!</v>
      </c>
      <c r="P2207" s="110">
        <v>0</v>
      </c>
      <c r="Q2207" s="110">
        <v>0</v>
      </c>
      <c r="R2207" s="68" t="e">
        <f t="shared" si="405"/>
        <v>#DIV/0!</v>
      </c>
      <c r="S2207" s="110">
        <v>0</v>
      </c>
      <c r="T2207" s="68" t="e">
        <f t="shared" si="406"/>
        <v>#DIV/0!</v>
      </c>
      <c r="U2207" s="110">
        <v>0</v>
      </c>
      <c r="V2207" s="284"/>
      <c r="W2207" s="110">
        <v>0</v>
      </c>
      <c r="X2207" s="110">
        <v>0</v>
      </c>
      <c r="Y2207" s="68" t="e">
        <f t="shared" si="403"/>
        <v>#DIV/0!</v>
      </c>
      <c r="Z2207" s="110">
        <v>0</v>
      </c>
      <c r="AA2207" s="284"/>
    </row>
    <row r="2208" spans="9:27">
      <c r="I2208" s="57" t="str">
        <f t="shared" si="402"/>
        <v>HillcrestAllJul-15</v>
      </c>
      <c r="J2208" t="s">
        <v>698</v>
      </c>
      <c r="K2208" t="s">
        <v>331</v>
      </c>
      <c r="L2208" s="73">
        <v>42186</v>
      </c>
      <c r="M2208" s="110">
        <v>9</v>
      </c>
      <c r="N2208" s="110">
        <v>11</v>
      </c>
      <c r="O2208" s="68">
        <f t="shared" si="404"/>
        <v>0.81818181818181823</v>
      </c>
      <c r="P2208" s="110">
        <v>69</v>
      </c>
      <c r="Q2208" s="110">
        <v>57</v>
      </c>
      <c r="R2208" s="68">
        <f t="shared" si="405"/>
        <v>1.2105263157894737</v>
      </c>
      <c r="S2208" s="110">
        <v>73</v>
      </c>
      <c r="T2208" s="68">
        <f t="shared" si="406"/>
        <v>0.78082191780821919</v>
      </c>
      <c r="U2208" s="110">
        <v>57</v>
      </c>
      <c r="V2208" s="284"/>
      <c r="W2208" s="110">
        <v>2</v>
      </c>
      <c r="X2208" s="110">
        <v>4</v>
      </c>
      <c r="Y2208" s="68">
        <f t="shared" si="403"/>
        <v>0.5</v>
      </c>
      <c r="Z2208" s="110">
        <v>12</v>
      </c>
      <c r="AA2208" s="284">
        <v>0.68173076923076925</v>
      </c>
    </row>
    <row r="2209" spans="9:27">
      <c r="I2209" s="57" t="str">
        <f t="shared" si="402"/>
        <v>LAYCAllJul-15</v>
      </c>
      <c r="J2209" t="s">
        <v>699</v>
      </c>
      <c r="K2209" t="s">
        <v>337</v>
      </c>
      <c r="L2209" s="73">
        <v>42186</v>
      </c>
      <c r="M2209" s="110">
        <v>2</v>
      </c>
      <c r="N2209" s="110">
        <v>3</v>
      </c>
      <c r="O2209" s="68">
        <f t="shared" si="404"/>
        <v>0.66666666666666663</v>
      </c>
      <c r="P2209" s="110">
        <v>15</v>
      </c>
      <c r="Q2209" s="110">
        <v>12</v>
      </c>
      <c r="R2209" s="68">
        <f t="shared" si="405"/>
        <v>1.25</v>
      </c>
      <c r="S2209" s="110">
        <v>20</v>
      </c>
      <c r="T2209" s="68">
        <f t="shared" si="406"/>
        <v>0.6</v>
      </c>
      <c r="U2209" s="110">
        <v>13</v>
      </c>
      <c r="V2209" s="284"/>
      <c r="W2209" s="110">
        <v>1</v>
      </c>
      <c r="X2209" s="110">
        <v>1</v>
      </c>
      <c r="Y2209" s="68">
        <f t="shared" si="403"/>
        <v>1</v>
      </c>
      <c r="Z2209" s="110">
        <v>2</v>
      </c>
      <c r="AA2209" s="284"/>
    </row>
    <row r="2210" spans="9:27">
      <c r="I2210" s="57" t="str">
        <f t="shared" si="402"/>
        <v>RiversideAllJul-15</v>
      </c>
      <c r="J2210" t="s">
        <v>700</v>
      </c>
      <c r="K2210" t="s">
        <v>362</v>
      </c>
      <c r="L2210" s="73">
        <v>42186</v>
      </c>
      <c r="M2210" s="110">
        <v>0</v>
      </c>
      <c r="N2210" s="110">
        <v>0</v>
      </c>
      <c r="O2210" s="68" t="e">
        <f t="shared" si="404"/>
        <v>#DIV/0!</v>
      </c>
      <c r="P2210" s="110">
        <v>0</v>
      </c>
      <c r="Q2210" s="110">
        <v>0</v>
      </c>
      <c r="R2210" s="68" t="e">
        <f t="shared" si="405"/>
        <v>#DIV/0!</v>
      </c>
      <c r="S2210" s="110">
        <v>0</v>
      </c>
      <c r="T2210" s="68" t="e">
        <f t="shared" si="406"/>
        <v>#DIV/0!</v>
      </c>
      <c r="U2210" s="110">
        <v>0</v>
      </c>
      <c r="V2210" s="284"/>
      <c r="W2210" s="110">
        <v>0</v>
      </c>
      <c r="X2210" s="110">
        <v>0</v>
      </c>
      <c r="Y2210" s="68" t="e">
        <f t="shared" si="403"/>
        <v>#DIV/0!</v>
      </c>
      <c r="Z2210" s="110">
        <v>0</v>
      </c>
      <c r="AA2210" s="284"/>
    </row>
    <row r="2211" spans="9:27">
      <c r="I2211" s="57" t="str">
        <f t="shared" si="402"/>
        <v>Adoptions TogetherAllJul-15</v>
      </c>
      <c r="J2211" t="s">
        <v>701</v>
      </c>
      <c r="K2211" t="s">
        <v>318</v>
      </c>
      <c r="L2211" s="73">
        <v>42186</v>
      </c>
      <c r="M2211" s="110">
        <v>3</v>
      </c>
      <c r="N2211" s="110">
        <v>3</v>
      </c>
      <c r="O2211" s="68">
        <f t="shared" si="404"/>
        <v>1</v>
      </c>
      <c r="P2211" s="110">
        <v>0</v>
      </c>
      <c r="Q2211" s="110">
        <v>15</v>
      </c>
      <c r="R2211" s="68">
        <f t="shared" si="405"/>
        <v>0</v>
      </c>
      <c r="S2211" s="110">
        <v>15</v>
      </c>
      <c r="T2211" s="68">
        <f t="shared" si="406"/>
        <v>1</v>
      </c>
      <c r="U2211" s="110">
        <v>0</v>
      </c>
      <c r="V2211" s="284"/>
      <c r="W2211" s="110">
        <v>0</v>
      </c>
      <c r="X2211" s="110">
        <v>0</v>
      </c>
      <c r="Y2211" s="68" t="e">
        <f t="shared" si="403"/>
        <v>#DIV/0!</v>
      </c>
      <c r="Z2211" s="110">
        <v>0</v>
      </c>
      <c r="AA2211" s="284"/>
    </row>
    <row r="2212" spans="9:27">
      <c r="I2212" s="57" t="str">
        <f t="shared" si="402"/>
        <v>First Home CareAllJul-15</v>
      </c>
      <c r="J2212" t="s">
        <v>702</v>
      </c>
      <c r="K2212" t="s">
        <v>323</v>
      </c>
      <c r="L2212" s="73">
        <v>42186</v>
      </c>
      <c r="M2212" s="110">
        <v>4</v>
      </c>
      <c r="N2212" s="110">
        <v>5</v>
      </c>
      <c r="O2212" s="68">
        <f t="shared" si="404"/>
        <v>0.8</v>
      </c>
      <c r="P2212" s="110">
        <v>16</v>
      </c>
      <c r="Q2212" s="110">
        <v>40</v>
      </c>
      <c r="R2212" s="68">
        <f t="shared" si="405"/>
        <v>0.4</v>
      </c>
      <c r="S2212" s="110">
        <v>45</v>
      </c>
      <c r="T2212" s="68">
        <f t="shared" si="406"/>
        <v>0.88888888888888884</v>
      </c>
      <c r="U2212" s="110">
        <v>12</v>
      </c>
      <c r="V2212" s="284"/>
      <c r="W2212" s="110">
        <v>7</v>
      </c>
      <c r="X2212" s="110">
        <v>7</v>
      </c>
      <c r="Y2212" s="68">
        <f t="shared" si="403"/>
        <v>1</v>
      </c>
      <c r="Z2212" s="110">
        <v>4</v>
      </c>
      <c r="AA2212" s="284">
        <v>0.82499999999999996</v>
      </c>
    </row>
    <row r="2213" spans="9:27">
      <c r="I2213" s="57" t="str">
        <f t="shared" si="402"/>
        <v>PASSAllJul-15</v>
      </c>
      <c r="J2213" t="s">
        <v>703</v>
      </c>
      <c r="K2213" t="s">
        <v>342</v>
      </c>
      <c r="L2213" s="73">
        <v>42186</v>
      </c>
      <c r="M2213" s="110">
        <v>16</v>
      </c>
      <c r="N2213" s="110">
        <v>17</v>
      </c>
      <c r="O2213" s="68">
        <f t="shared" si="404"/>
        <v>0.94117647058823528</v>
      </c>
      <c r="P2213" s="110">
        <v>94</v>
      </c>
      <c r="Q2213" s="110">
        <v>130</v>
      </c>
      <c r="R2213" s="68">
        <f t="shared" si="405"/>
        <v>0.72307692307692306</v>
      </c>
      <c r="S2213" s="110">
        <v>137</v>
      </c>
      <c r="T2213" s="68">
        <f t="shared" si="406"/>
        <v>0.94890510948905105</v>
      </c>
      <c r="U2213" s="110">
        <v>79</v>
      </c>
      <c r="V2213" s="284"/>
      <c r="W2213" s="110">
        <v>9</v>
      </c>
      <c r="X2213" s="110">
        <v>13</v>
      </c>
      <c r="Y2213" s="68">
        <f t="shared" si="403"/>
        <v>0.69230769230769229</v>
      </c>
      <c r="Z2213" s="110">
        <v>15</v>
      </c>
      <c r="AA2213" s="284">
        <v>1.1499999999999999</v>
      </c>
    </row>
    <row r="2214" spans="9:27">
      <c r="I2214" s="57" t="str">
        <f t="shared" si="402"/>
        <v>Youth VillagesAllJul-15</v>
      </c>
      <c r="J2214" t="s">
        <v>704</v>
      </c>
      <c r="K2214" t="s">
        <v>352</v>
      </c>
      <c r="L2214" s="73">
        <v>42186</v>
      </c>
      <c r="M2214" s="110">
        <v>15</v>
      </c>
      <c r="N2214" s="110">
        <v>16</v>
      </c>
      <c r="O2214" s="68">
        <f t="shared" si="404"/>
        <v>0.9375</v>
      </c>
      <c r="P2214" s="110">
        <v>31</v>
      </c>
      <c r="Q2214" s="110">
        <v>44</v>
      </c>
      <c r="R2214" s="68">
        <f t="shared" si="405"/>
        <v>0.70454545454545459</v>
      </c>
      <c r="S2214" s="110">
        <v>48</v>
      </c>
      <c r="T2214" s="68">
        <f t="shared" si="406"/>
        <v>0.91666666666666663</v>
      </c>
      <c r="U2214" s="110">
        <v>24</v>
      </c>
      <c r="V2214" s="284"/>
      <c r="W2214" s="110">
        <v>7</v>
      </c>
      <c r="X2214" s="110">
        <v>14</v>
      </c>
      <c r="Y2214" s="68">
        <f t="shared" si="403"/>
        <v>0.5</v>
      </c>
      <c r="Z2214" s="110">
        <v>7</v>
      </c>
      <c r="AA2214" s="284">
        <v>0.75958695652173902</v>
      </c>
    </row>
    <row r="2215" spans="9:27">
      <c r="I2215" s="57" t="str">
        <f t="shared" si="402"/>
        <v>MD Family ResourcesAllJul-15</v>
      </c>
      <c r="J2215" t="s">
        <v>705</v>
      </c>
      <c r="K2215" t="s">
        <v>510</v>
      </c>
      <c r="L2215" s="73">
        <v>42186</v>
      </c>
      <c r="M2215" s="110">
        <v>10</v>
      </c>
      <c r="N2215" s="110">
        <v>10</v>
      </c>
      <c r="O2215" s="68">
        <f t="shared" si="404"/>
        <v>1</v>
      </c>
      <c r="P2215" s="110">
        <v>21</v>
      </c>
      <c r="Q2215" s="110">
        <v>26</v>
      </c>
      <c r="R2215" s="68">
        <f t="shared" si="405"/>
        <v>0.80769230769230771</v>
      </c>
      <c r="S2215" s="110">
        <v>26</v>
      </c>
      <c r="T2215" s="68">
        <f t="shared" si="406"/>
        <v>1</v>
      </c>
      <c r="U2215" s="110">
        <v>20</v>
      </c>
      <c r="V2215" s="284"/>
      <c r="W2215" s="110">
        <v>0</v>
      </c>
      <c r="X2215" s="110">
        <v>0</v>
      </c>
      <c r="Y2215" s="68" t="e">
        <f t="shared" si="403"/>
        <v>#DIV/0!</v>
      </c>
      <c r="Z2215" s="110">
        <v>1</v>
      </c>
      <c r="AA2215" s="284">
        <v>0.61904761904761907</v>
      </c>
    </row>
    <row r="2216" spans="9:27">
      <c r="I2216" s="57" t="str">
        <f t="shared" si="402"/>
        <v>UniversalAllJul-15</v>
      </c>
      <c r="J2216" t="s">
        <v>706</v>
      </c>
      <c r="K2216" t="s">
        <v>348</v>
      </c>
      <c r="L2216" s="73">
        <v>42186</v>
      </c>
      <c r="M2216" s="110">
        <v>6</v>
      </c>
      <c r="N2216" s="110">
        <v>7</v>
      </c>
      <c r="O2216" s="68">
        <f t="shared" si="404"/>
        <v>0.8571428571428571</v>
      </c>
      <c r="P2216" s="110">
        <v>18</v>
      </c>
      <c r="Q2216" s="110">
        <v>40</v>
      </c>
      <c r="R2216" s="68">
        <f t="shared" si="405"/>
        <v>0.45</v>
      </c>
      <c r="S2216" s="110">
        <v>50</v>
      </c>
      <c r="T2216" s="68">
        <f t="shared" si="406"/>
        <v>0.8</v>
      </c>
      <c r="U2216" s="110">
        <v>18</v>
      </c>
      <c r="V2216" s="284"/>
      <c r="W2216" s="110">
        <v>0</v>
      </c>
      <c r="X2216" s="110">
        <v>0</v>
      </c>
      <c r="Y2216" s="68" t="e">
        <f t="shared" si="403"/>
        <v>#DIV/0!</v>
      </c>
      <c r="Z2216" s="110">
        <v>0</v>
      </c>
      <c r="AA2216" s="284">
        <v>1</v>
      </c>
    </row>
    <row r="2217" spans="9:27">
      <c r="I2217" s="57" t="str">
        <f t="shared" si="402"/>
        <v>FPSAllJul-15</v>
      </c>
      <c r="J2217" t="s">
        <v>707</v>
      </c>
      <c r="K2217" t="s">
        <v>355</v>
      </c>
      <c r="L2217" s="73">
        <v>42186</v>
      </c>
      <c r="M2217" s="110">
        <v>2</v>
      </c>
      <c r="N2217" s="110">
        <v>2</v>
      </c>
      <c r="O2217" s="68">
        <f t="shared" si="404"/>
        <v>1</v>
      </c>
      <c r="P2217" s="110">
        <v>39</v>
      </c>
      <c r="Q2217" s="110">
        <v>20</v>
      </c>
      <c r="R2217" s="68">
        <f t="shared" si="405"/>
        <v>1.95</v>
      </c>
      <c r="S2217" s="110">
        <v>20</v>
      </c>
      <c r="T2217" s="68">
        <f t="shared" si="406"/>
        <v>1</v>
      </c>
      <c r="U2217" s="110">
        <v>39</v>
      </c>
      <c r="V2217" s="284"/>
      <c r="W2217" s="110">
        <v>0</v>
      </c>
      <c r="X2217" s="110">
        <v>0</v>
      </c>
      <c r="Y2217" s="68" t="e">
        <f t="shared" si="403"/>
        <v>#DIV/0!</v>
      </c>
      <c r="Z2217" s="110">
        <v>0</v>
      </c>
      <c r="AA2217" s="284"/>
    </row>
    <row r="2218" spans="9:27">
      <c r="I2218" s="57" t="str">
        <f t="shared" si="402"/>
        <v>LESAllJul-15</v>
      </c>
      <c r="J2218" t="s">
        <v>708</v>
      </c>
      <c r="K2218" t="s">
        <v>357</v>
      </c>
      <c r="L2218" s="73">
        <v>42186</v>
      </c>
      <c r="M2218" s="110">
        <v>3</v>
      </c>
      <c r="N2218" s="110">
        <v>6</v>
      </c>
      <c r="O2218" s="68">
        <f t="shared" si="404"/>
        <v>0.5</v>
      </c>
      <c r="P2218" s="110">
        <v>31</v>
      </c>
      <c r="Q2218" s="110">
        <v>20</v>
      </c>
      <c r="R2218" s="68">
        <f t="shared" si="405"/>
        <v>1.55</v>
      </c>
      <c r="S2218" s="110">
        <v>50</v>
      </c>
      <c r="T2218" s="68">
        <f t="shared" si="406"/>
        <v>0.4</v>
      </c>
      <c r="U2218" s="110">
        <v>31</v>
      </c>
      <c r="V2218" s="284"/>
      <c r="W2218" s="110">
        <v>0</v>
      </c>
      <c r="X2218" s="110">
        <v>0</v>
      </c>
      <c r="Y2218" s="68" t="e">
        <f t="shared" si="403"/>
        <v>#DIV/0!</v>
      </c>
      <c r="Z2218" s="110">
        <v>0</v>
      </c>
      <c r="AA2218" s="284"/>
    </row>
    <row r="2219" spans="9:27">
      <c r="I2219" s="57" t="str">
        <f t="shared" si="402"/>
        <v>MBI HSAllJul-15</v>
      </c>
      <c r="J2219" t="s">
        <v>709</v>
      </c>
      <c r="K2219" t="s">
        <v>364</v>
      </c>
      <c r="L2219" s="73">
        <v>42186</v>
      </c>
      <c r="M2219" s="110">
        <v>13</v>
      </c>
      <c r="N2219" s="110">
        <v>14</v>
      </c>
      <c r="O2219" s="68">
        <f t="shared" si="404"/>
        <v>0.9285714285714286</v>
      </c>
      <c r="P2219" s="110">
        <v>99</v>
      </c>
      <c r="Q2219" s="110">
        <v>95</v>
      </c>
      <c r="R2219" s="68">
        <f t="shared" si="405"/>
        <v>1.0421052631578946</v>
      </c>
      <c r="S2219" s="110">
        <v>103</v>
      </c>
      <c r="T2219" s="68">
        <f t="shared" si="406"/>
        <v>0.92233009708737868</v>
      </c>
      <c r="U2219" s="110">
        <v>95</v>
      </c>
      <c r="V2219" s="284"/>
      <c r="W2219" s="110">
        <v>0</v>
      </c>
      <c r="X2219" s="110">
        <v>0</v>
      </c>
      <c r="Y2219" s="68" t="e">
        <f t="shared" si="403"/>
        <v>#DIV/0!</v>
      </c>
      <c r="Z2219" s="110">
        <v>4</v>
      </c>
      <c r="AA2219" s="284"/>
    </row>
    <row r="2220" spans="9:27">
      <c r="I2220" s="57" t="str">
        <f t="shared" si="402"/>
        <v>TFCCAllJul-15</v>
      </c>
      <c r="J2220" t="s">
        <v>710</v>
      </c>
      <c r="K2220" t="s">
        <v>366</v>
      </c>
      <c r="L2220" s="73">
        <v>42186</v>
      </c>
      <c r="M2220" s="110">
        <v>3</v>
      </c>
      <c r="N2220" s="110">
        <v>8</v>
      </c>
      <c r="O2220" s="68">
        <f t="shared" si="404"/>
        <v>0.375</v>
      </c>
      <c r="P2220" s="110">
        <v>17</v>
      </c>
      <c r="Q2220" s="110">
        <v>30</v>
      </c>
      <c r="R2220" s="68">
        <f t="shared" si="405"/>
        <v>0.56666666666666665</v>
      </c>
      <c r="S2220" s="110">
        <v>70</v>
      </c>
      <c r="T2220" s="68">
        <f t="shared" si="406"/>
        <v>0.42857142857142855</v>
      </c>
      <c r="U2220" s="110">
        <v>17</v>
      </c>
      <c r="V2220" s="284"/>
      <c r="W2220" s="110">
        <v>0</v>
      </c>
      <c r="X2220" s="110">
        <v>0</v>
      </c>
      <c r="Y2220" s="68" t="e">
        <f t="shared" si="403"/>
        <v>#DIV/0!</v>
      </c>
      <c r="Z2220" s="110">
        <v>0</v>
      </c>
      <c r="AA2220" s="284"/>
    </row>
    <row r="2221" spans="9:27">
      <c r="I2221" s="57" t="str">
        <f t="shared" si="402"/>
        <v>All A-CRA ProvidersA-CRAJul-15</v>
      </c>
      <c r="J2221" t="s">
        <v>711</v>
      </c>
      <c r="K2221" t="s">
        <v>379</v>
      </c>
      <c r="L2221" s="73">
        <v>42186</v>
      </c>
      <c r="M2221" s="110">
        <v>4</v>
      </c>
      <c r="N2221" s="110">
        <v>7</v>
      </c>
      <c r="O2221" s="68">
        <f t="shared" si="404"/>
        <v>0.5714285714285714</v>
      </c>
      <c r="P2221" s="110">
        <v>40</v>
      </c>
      <c r="Q2221" s="110">
        <v>24</v>
      </c>
      <c r="R2221" s="68">
        <f t="shared" si="405"/>
        <v>1.6666666666666667</v>
      </c>
      <c r="S2221" s="110">
        <v>48</v>
      </c>
      <c r="T2221" s="68">
        <f t="shared" si="406"/>
        <v>0.5</v>
      </c>
      <c r="U2221" s="110">
        <v>32</v>
      </c>
      <c r="V2221" s="284"/>
      <c r="W2221" s="110">
        <v>1</v>
      </c>
      <c r="X2221" s="110">
        <v>3</v>
      </c>
      <c r="Y2221" s="68">
        <f t="shared" si="403"/>
        <v>0.33333333333333331</v>
      </c>
      <c r="Z2221" s="110">
        <v>8</v>
      </c>
      <c r="AA2221" s="284"/>
    </row>
    <row r="2222" spans="9:27">
      <c r="I2222" s="57" t="str">
        <f t="shared" si="402"/>
        <v>All CPP-FV ProvidersCPP-FVJul-15</v>
      </c>
      <c r="J2222" t="s">
        <v>712</v>
      </c>
      <c r="K2222" t="s">
        <v>373</v>
      </c>
      <c r="L2222" s="73">
        <v>42186</v>
      </c>
      <c r="M2222" s="110">
        <v>8</v>
      </c>
      <c r="N2222" s="110">
        <v>8</v>
      </c>
      <c r="O2222" s="68">
        <f t="shared" si="404"/>
        <v>1</v>
      </c>
      <c r="P2222" s="110">
        <v>15</v>
      </c>
      <c r="Q2222" s="110">
        <v>40</v>
      </c>
      <c r="R2222" s="68">
        <f t="shared" si="405"/>
        <v>0.375</v>
      </c>
      <c r="S2222" s="110">
        <v>40</v>
      </c>
      <c r="T2222" s="68">
        <f t="shared" si="406"/>
        <v>1</v>
      </c>
      <c r="U2222" s="110">
        <v>14</v>
      </c>
      <c r="V2222" s="284"/>
      <c r="W2222" s="110">
        <v>0</v>
      </c>
      <c r="X2222" s="110">
        <v>0</v>
      </c>
      <c r="Y2222" s="68" t="e">
        <f t="shared" si="403"/>
        <v>#DIV/0!</v>
      </c>
      <c r="Z2222" s="110">
        <v>1</v>
      </c>
      <c r="AA2222" s="284">
        <v>0.73333333333333328</v>
      </c>
    </row>
    <row r="2223" spans="9:27">
      <c r="I2223" s="57" t="str">
        <f t="shared" si="402"/>
        <v>All FFT ProvidersFFTJul-15</v>
      </c>
      <c r="J2223" t="s">
        <v>713</v>
      </c>
      <c r="K2223" t="s">
        <v>372</v>
      </c>
      <c r="L2223" s="73">
        <v>42186</v>
      </c>
      <c r="M2223" s="110">
        <v>15</v>
      </c>
      <c r="N2223" s="110">
        <v>17</v>
      </c>
      <c r="O2223" s="68">
        <f t="shared" si="404"/>
        <v>0.88235294117647056</v>
      </c>
      <c r="P2223" s="110">
        <v>82</v>
      </c>
      <c r="Q2223" s="110">
        <v>115</v>
      </c>
      <c r="R2223" s="68">
        <f t="shared" si="405"/>
        <v>0.71304347826086956</v>
      </c>
      <c r="S2223" s="110">
        <v>127</v>
      </c>
      <c r="T2223" s="68">
        <f t="shared" si="406"/>
        <v>0.90551181102362199</v>
      </c>
      <c r="U2223" s="110">
        <v>65</v>
      </c>
      <c r="V2223" s="284">
        <v>0.93333333333333324</v>
      </c>
      <c r="W2223" s="110">
        <v>14</v>
      </c>
      <c r="X2223" s="110">
        <v>17</v>
      </c>
      <c r="Y2223" s="68">
        <f t="shared" si="403"/>
        <v>0.82352941176470584</v>
      </c>
      <c r="Z2223" s="110">
        <v>17</v>
      </c>
      <c r="AA2223" s="284">
        <v>0.93333333333333324</v>
      </c>
    </row>
    <row r="2224" spans="9:27">
      <c r="I2224" s="57" t="str">
        <f t="shared" si="402"/>
        <v>All MST ProvidersMSTJul-15</v>
      </c>
      <c r="J2224" t="s">
        <v>714</v>
      </c>
      <c r="K2224" t="s">
        <v>374</v>
      </c>
      <c r="L2224" s="73">
        <v>42186</v>
      </c>
      <c r="M2224" s="110">
        <v>11</v>
      </c>
      <c r="N2224" s="110">
        <v>12</v>
      </c>
      <c r="O2224" s="68">
        <f t="shared" si="404"/>
        <v>0.91666666666666663</v>
      </c>
      <c r="P2224" s="110">
        <v>25</v>
      </c>
      <c r="Q2224" s="110">
        <v>36</v>
      </c>
      <c r="R2224" s="68">
        <f t="shared" si="405"/>
        <v>0.69444444444444442</v>
      </c>
      <c r="S2224" s="110">
        <v>40</v>
      </c>
      <c r="T2224" s="68">
        <f t="shared" si="406"/>
        <v>0.9</v>
      </c>
      <c r="U2224" s="110">
        <v>18</v>
      </c>
      <c r="V2224" s="284">
        <v>0.80317391304347818</v>
      </c>
      <c r="W2224" s="110">
        <v>7</v>
      </c>
      <c r="X2224" s="110">
        <v>13</v>
      </c>
      <c r="Y2224" s="68">
        <f t="shared" si="403"/>
        <v>0.53846153846153844</v>
      </c>
      <c r="Z2224" s="110">
        <v>7</v>
      </c>
      <c r="AA2224" s="284">
        <v>0.80317391304347818</v>
      </c>
    </row>
    <row r="2225" spans="9:27">
      <c r="I2225" s="57" t="str">
        <f t="shared" si="402"/>
        <v>All MST-PSB ProvidersMST-PSBJul-15</v>
      </c>
      <c r="J2225" t="s">
        <v>715</v>
      </c>
      <c r="K2225" t="s">
        <v>375</v>
      </c>
      <c r="L2225" s="73">
        <v>42186</v>
      </c>
      <c r="M2225" s="110">
        <v>4</v>
      </c>
      <c r="N2225" s="110">
        <v>4</v>
      </c>
      <c r="O2225" s="68">
        <f t="shared" si="404"/>
        <v>1</v>
      </c>
      <c r="P2225" s="110">
        <v>6</v>
      </c>
      <c r="Q2225" s="110">
        <v>8</v>
      </c>
      <c r="R2225" s="68">
        <f t="shared" si="405"/>
        <v>0.75</v>
      </c>
      <c r="S2225" s="110">
        <v>8</v>
      </c>
      <c r="T2225" s="68">
        <f t="shared" si="406"/>
        <v>1</v>
      </c>
      <c r="U2225" s="110">
        <v>6</v>
      </c>
      <c r="V2225" s="284">
        <v>0.71599999999999997</v>
      </c>
      <c r="W2225" s="110">
        <v>0</v>
      </c>
      <c r="X2225" s="110">
        <v>1</v>
      </c>
      <c r="Y2225" s="68">
        <f t="shared" si="403"/>
        <v>0</v>
      </c>
      <c r="Z2225" s="110">
        <v>0</v>
      </c>
      <c r="AA2225" s="284">
        <v>0.71599999999999997</v>
      </c>
    </row>
    <row r="2226" spans="9:27">
      <c r="I2226" s="57" t="str">
        <f t="shared" si="402"/>
        <v>All PCIT ProvidersPCITJul-15</v>
      </c>
      <c r="J2226" t="s">
        <v>716</v>
      </c>
      <c r="K2226" t="s">
        <v>376</v>
      </c>
      <c r="L2226" s="73">
        <v>42186</v>
      </c>
      <c r="M2226" s="110">
        <v>8</v>
      </c>
      <c r="N2226" s="110">
        <v>9</v>
      </c>
      <c r="O2226" s="68">
        <f t="shared" si="404"/>
        <v>0.88888888888888884</v>
      </c>
      <c r="P2226" s="110">
        <v>29</v>
      </c>
      <c r="Q2226" s="110">
        <v>34</v>
      </c>
      <c r="R2226" s="68">
        <f t="shared" si="405"/>
        <v>0.8529411764705882</v>
      </c>
      <c r="S2226" s="110">
        <v>39</v>
      </c>
      <c r="T2226" s="68">
        <f t="shared" si="406"/>
        <v>0.87179487179487181</v>
      </c>
      <c r="U2226" s="110">
        <v>28</v>
      </c>
      <c r="V2226" s="284"/>
      <c r="W2226" s="110">
        <v>0</v>
      </c>
      <c r="X2226" s="110">
        <v>0</v>
      </c>
      <c r="Y2226" s="68" t="e">
        <f t="shared" si="403"/>
        <v>#DIV/0!</v>
      </c>
      <c r="Z2226" s="110">
        <v>1</v>
      </c>
      <c r="AA2226" s="284">
        <v>0.98</v>
      </c>
    </row>
    <row r="2227" spans="9:27">
      <c r="I2227" s="57" t="str">
        <f t="shared" si="402"/>
        <v>All TF-CBT ProvidersTF-CBTJul-15</v>
      </c>
      <c r="J2227" t="s">
        <v>717</v>
      </c>
      <c r="K2227" t="s">
        <v>377</v>
      </c>
      <c r="L2227" s="73">
        <v>42186</v>
      </c>
      <c r="M2227" s="110">
        <v>21</v>
      </c>
      <c r="N2227" s="110">
        <v>21</v>
      </c>
      <c r="O2227" s="68">
        <f t="shared" si="404"/>
        <v>1</v>
      </c>
      <c r="P2227" s="110">
        <v>46</v>
      </c>
      <c r="Q2227" s="110">
        <v>81</v>
      </c>
      <c r="R2227" s="68">
        <f t="shared" si="405"/>
        <v>0.5679012345679012</v>
      </c>
      <c r="S2227" s="110">
        <v>81</v>
      </c>
      <c r="T2227" s="68">
        <f t="shared" si="406"/>
        <v>1</v>
      </c>
      <c r="U2227" s="110">
        <v>45</v>
      </c>
      <c r="V2227" s="284"/>
      <c r="W2227" s="110">
        <v>2</v>
      </c>
      <c r="X2227" s="110">
        <v>2</v>
      </c>
      <c r="Y2227" s="68">
        <f t="shared" si="403"/>
        <v>1</v>
      </c>
      <c r="Z2227" s="110">
        <v>1</v>
      </c>
      <c r="AA2227" s="284">
        <v>0.63028638028638029</v>
      </c>
    </row>
    <row r="2228" spans="9:27">
      <c r="I2228" s="57" t="str">
        <f t="shared" si="402"/>
        <v>All TIP ProvidersTIPJul-15</v>
      </c>
      <c r="J2228" t="s">
        <v>718</v>
      </c>
      <c r="K2228" t="s">
        <v>378</v>
      </c>
      <c r="L2228" s="73">
        <v>42186</v>
      </c>
      <c r="M2228" s="110">
        <v>42</v>
      </c>
      <c r="N2228" s="110">
        <v>53</v>
      </c>
      <c r="O2228" s="68">
        <f t="shared" si="404"/>
        <v>0.79245283018867929</v>
      </c>
      <c r="P2228" s="110">
        <v>361</v>
      </c>
      <c r="Q2228" s="110">
        <v>365</v>
      </c>
      <c r="R2228" s="68">
        <f t="shared" si="405"/>
        <v>0.989041095890411</v>
      </c>
      <c r="S2228" s="110">
        <v>463</v>
      </c>
      <c r="T2228" s="68">
        <f t="shared" si="406"/>
        <v>0.78833693304535635</v>
      </c>
      <c r="U2228" s="110">
        <v>347</v>
      </c>
      <c r="V2228" s="284"/>
      <c r="W2228" s="110">
        <v>4</v>
      </c>
      <c r="X2228" s="110">
        <v>5</v>
      </c>
      <c r="Y2228" s="68">
        <f t="shared" si="403"/>
        <v>0.8</v>
      </c>
      <c r="Z2228" s="110">
        <v>14</v>
      </c>
      <c r="AA2228" s="284"/>
    </row>
    <row r="2229" spans="9:27">
      <c r="I2229" s="57" t="str">
        <f t="shared" si="402"/>
        <v>All TST ProvidersTSTJul-15</v>
      </c>
      <c r="J2229" t="s">
        <v>719</v>
      </c>
      <c r="K2229" t="s">
        <v>512</v>
      </c>
      <c r="L2229" s="73">
        <v>42186</v>
      </c>
      <c r="M2229" s="110">
        <v>0</v>
      </c>
      <c r="N2229" s="110">
        <v>0</v>
      </c>
      <c r="O2229" s="68" t="e">
        <f t="shared" si="404"/>
        <v>#DIV/0!</v>
      </c>
      <c r="P2229" s="110">
        <v>0</v>
      </c>
      <c r="Q2229" s="110">
        <v>0</v>
      </c>
      <c r="R2229" s="68" t="e">
        <f t="shared" si="405"/>
        <v>#DIV/0!</v>
      </c>
      <c r="S2229" s="110">
        <v>0</v>
      </c>
      <c r="T2229" s="68" t="e">
        <f t="shared" si="406"/>
        <v>#DIV/0!</v>
      </c>
      <c r="U2229" s="110">
        <v>0</v>
      </c>
      <c r="V2229" s="284"/>
      <c r="W2229" s="110">
        <v>0</v>
      </c>
      <c r="X2229" s="110">
        <v>0</v>
      </c>
      <c r="Y2229" s="68" t="e">
        <f t="shared" si="403"/>
        <v>#DIV/0!</v>
      </c>
      <c r="Z2229" s="110">
        <v>0</v>
      </c>
      <c r="AA2229" s="284"/>
    </row>
    <row r="2230" spans="9:27">
      <c r="I2230" s="57" t="str">
        <f t="shared" si="402"/>
        <v>AllAllJul-15</v>
      </c>
      <c r="J2230" t="s">
        <v>720</v>
      </c>
      <c r="K2230" t="s">
        <v>367</v>
      </c>
      <c r="L2230" s="73">
        <v>42186</v>
      </c>
      <c r="M2230" s="110">
        <v>113</v>
      </c>
      <c r="N2230" s="110">
        <v>131</v>
      </c>
      <c r="O2230" s="68">
        <f t="shared" si="404"/>
        <v>0.86259541984732824</v>
      </c>
      <c r="P2230" s="110">
        <v>604</v>
      </c>
      <c r="Q2230" s="110">
        <v>703</v>
      </c>
      <c r="R2230" s="68">
        <f t="shared" si="405"/>
        <v>0.85917496443812236</v>
      </c>
      <c r="S2230" s="110">
        <v>846</v>
      </c>
      <c r="T2230" s="68">
        <f t="shared" si="406"/>
        <v>0.83096926713947994</v>
      </c>
      <c r="U2230" s="110">
        <v>555</v>
      </c>
      <c r="V2230" s="284"/>
      <c r="W2230" s="110">
        <v>28</v>
      </c>
      <c r="X2230" s="110">
        <v>41</v>
      </c>
      <c r="Y2230" s="68">
        <f t="shared" si="403"/>
        <v>0.68292682926829273</v>
      </c>
      <c r="Z2230" s="110">
        <v>49</v>
      </c>
      <c r="AA2230" s="284">
        <v>0.79935449333275399</v>
      </c>
    </row>
    <row r="2231" spans="9:27">
      <c r="I2231" s="57" t="str">
        <f>K2231&amp;"Aug-15"</f>
        <v>HillcrestA-CRAAug-15</v>
      </c>
      <c r="J2231" t="s">
        <v>741</v>
      </c>
      <c r="K2231" t="s">
        <v>336</v>
      </c>
      <c r="L2231" s="73">
        <v>42217</v>
      </c>
      <c r="M2231" s="110">
        <v>3</v>
      </c>
      <c r="N2231" s="110">
        <v>3</v>
      </c>
      <c r="O2231" s="68">
        <f t="shared" si="404"/>
        <v>1</v>
      </c>
      <c r="P2231" s="110">
        <v>18</v>
      </c>
      <c r="Q2231" s="110">
        <v>28</v>
      </c>
      <c r="R2231" s="68">
        <f t="shared" si="405"/>
        <v>0.6428571428571429</v>
      </c>
      <c r="S2231" s="110">
        <v>28</v>
      </c>
      <c r="T2231" s="68">
        <f t="shared" si="406"/>
        <v>1</v>
      </c>
      <c r="U2231" s="110">
        <v>18</v>
      </c>
      <c r="V2231" s="284"/>
      <c r="W2231" s="110">
        <v>1</v>
      </c>
      <c r="X2231" s="110">
        <v>5</v>
      </c>
      <c r="Y2231" s="68">
        <f t="shared" si="403"/>
        <v>0.2</v>
      </c>
      <c r="Z2231" s="110">
        <v>0</v>
      </c>
      <c r="AA2231" s="284"/>
    </row>
    <row r="2232" spans="9:27">
      <c r="I2232" s="57" t="str">
        <f t="shared" ref="I2232:I2285" si="407">K2232&amp;"Aug-15"</f>
        <v>LAYCA-CRAAug-15</v>
      </c>
      <c r="J2232" t="s">
        <v>742</v>
      </c>
      <c r="K2232" t="s">
        <v>339</v>
      </c>
      <c r="L2232" s="73">
        <v>42217</v>
      </c>
      <c r="M2232" s="110">
        <v>2</v>
      </c>
      <c r="N2232" s="110">
        <v>3</v>
      </c>
      <c r="O2232" s="68">
        <f t="shared" si="404"/>
        <v>0.66666666666666663</v>
      </c>
      <c r="P2232" s="110">
        <v>14</v>
      </c>
      <c r="Q2232" s="110">
        <v>12</v>
      </c>
      <c r="R2232" s="68">
        <f t="shared" si="405"/>
        <v>1.1666666666666667</v>
      </c>
      <c r="S2232" s="110">
        <v>20</v>
      </c>
      <c r="T2232" s="68">
        <f t="shared" si="406"/>
        <v>0.6</v>
      </c>
      <c r="U2232" s="110">
        <v>13</v>
      </c>
      <c r="V2232" s="284"/>
      <c r="W2232" s="110">
        <v>0</v>
      </c>
      <c r="X2232" s="110">
        <v>1</v>
      </c>
      <c r="Y2232" s="68">
        <f t="shared" si="403"/>
        <v>0</v>
      </c>
      <c r="Z2232" s="110">
        <v>1</v>
      </c>
      <c r="AA2232" s="284"/>
    </row>
    <row r="2233" spans="9:27">
      <c r="I2233" s="57" t="str">
        <f t="shared" si="407"/>
        <v>RiversideA-CRAAug-15</v>
      </c>
      <c r="J2233" t="s">
        <v>743</v>
      </c>
      <c r="K2233" t="s">
        <v>361</v>
      </c>
      <c r="L2233" s="73">
        <v>42217</v>
      </c>
      <c r="M2233" s="110">
        <v>1</v>
      </c>
      <c r="N2233" s="110">
        <v>2</v>
      </c>
      <c r="O2233" s="68">
        <f t="shared" si="404"/>
        <v>0.5</v>
      </c>
      <c r="P2233" s="110">
        <v>0</v>
      </c>
      <c r="Q2233" s="110">
        <v>0</v>
      </c>
      <c r="R2233" s="68" t="e">
        <f t="shared" si="405"/>
        <v>#DIV/0!</v>
      </c>
      <c r="S2233" s="110">
        <v>0</v>
      </c>
      <c r="T2233" s="68" t="e">
        <f t="shared" si="406"/>
        <v>#DIV/0!</v>
      </c>
      <c r="U2233" s="110">
        <v>0</v>
      </c>
      <c r="V2233" s="284"/>
      <c r="W2233" s="110">
        <v>0</v>
      </c>
      <c r="X2233" s="110">
        <v>0</v>
      </c>
      <c r="Y2233" s="68" t="e">
        <f t="shared" si="403"/>
        <v>#DIV/0!</v>
      </c>
      <c r="Z2233" s="110">
        <v>0</v>
      </c>
      <c r="AA2233" s="284"/>
    </row>
    <row r="2234" spans="9:27">
      <c r="I2234" s="57" t="str">
        <f t="shared" si="407"/>
        <v>PIECECPP-FVAug-15</v>
      </c>
      <c r="J2234" t="s">
        <v>744</v>
      </c>
      <c r="K2234" t="s">
        <v>346</v>
      </c>
      <c r="L2234" s="73">
        <v>42217</v>
      </c>
      <c r="M2234" s="110">
        <v>5</v>
      </c>
      <c r="N2234" s="110">
        <v>5</v>
      </c>
      <c r="O2234" s="68">
        <f t="shared" si="404"/>
        <v>1</v>
      </c>
      <c r="P2234" s="110">
        <v>29</v>
      </c>
      <c r="Q2234" s="110">
        <v>25</v>
      </c>
      <c r="R2234" s="68">
        <f t="shared" si="405"/>
        <v>1.1599999999999999</v>
      </c>
      <c r="S2234" s="110">
        <v>25</v>
      </c>
      <c r="T2234" s="68">
        <f t="shared" si="406"/>
        <v>1</v>
      </c>
      <c r="U2234" s="110">
        <v>28</v>
      </c>
      <c r="V2234" s="284"/>
      <c r="W2234" s="110">
        <v>0</v>
      </c>
      <c r="X2234" s="110">
        <v>0</v>
      </c>
      <c r="Y2234" s="68" t="e">
        <f t="shared" si="403"/>
        <v>#DIV/0!</v>
      </c>
      <c r="Z2234" s="110">
        <v>1</v>
      </c>
      <c r="AA2234" s="284">
        <v>0.41379310344827586</v>
      </c>
    </row>
    <row r="2235" spans="9:27">
      <c r="I2235" s="57" t="str">
        <f t="shared" si="407"/>
        <v>Adoptions TogetherCPP-FVAug-15</v>
      </c>
      <c r="J2235" t="s">
        <v>745</v>
      </c>
      <c r="K2235" t="s">
        <v>317</v>
      </c>
      <c r="L2235" s="73">
        <v>42217</v>
      </c>
      <c r="M2235" s="110">
        <v>2</v>
      </c>
      <c r="N2235" s="110">
        <v>5</v>
      </c>
      <c r="O2235" s="68">
        <f t="shared" si="404"/>
        <v>0.4</v>
      </c>
      <c r="P2235" s="110">
        <v>1</v>
      </c>
      <c r="Q2235" s="110">
        <v>15</v>
      </c>
      <c r="R2235" s="68">
        <f t="shared" si="405"/>
        <v>6.6666666666666666E-2</v>
      </c>
      <c r="S2235" s="110">
        <v>15</v>
      </c>
      <c r="T2235" s="68">
        <f t="shared" si="406"/>
        <v>1</v>
      </c>
      <c r="U2235" s="110">
        <v>0</v>
      </c>
      <c r="V2235" s="284"/>
      <c r="W2235" s="110">
        <v>0</v>
      </c>
      <c r="X2235" s="110">
        <v>0</v>
      </c>
      <c r="Y2235" s="68" t="e">
        <f t="shared" si="403"/>
        <v>#DIV/0!</v>
      </c>
      <c r="Z2235" s="110">
        <v>1</v>
      </c>
      <c r="AA2235" s="284">
        <v>1</v>
      </c>
    </row>
    <row r="2236" spans="9:27">
      <c r="I2236" s="57" t="str">
        <f t="shared" si="407"/>
        <v>First Home CareFFTAug-15</v>
      </c>
      <c r="J2236" t="s">
        <v>746</v>
      </c>
      <c r="K2236" t="s">
        <v>325</v>
      </c>
      <c r="L2236" s="73">
        <v>42217</v>
      </c>
      <c r="M2236" s="110">
        <v>5</v>
      </c>
      <c r="N2236" s="110">
        <v>5</v>
      </c>
      <c r="O2236" s="68">
        <f t="shared" si="404"/>
        <v>1</v>
      </c>
      <c r="P2236" s="110">
        <v>16</v>
      </c>
      <c r="Q2236" s="110">
        <v>40</v>
      </c>
      <c r="R2236" s="68">
        <f t="shared" si="405"/>
        <v>0.4</v>
      </c>
      <c r="S2236" s="110">
        <v>45</v>
      </c>
      <c r="T2236" s="68">
        <f t="shared" si="406"/>
        <v>0.88888888888888884</v>
      </c>
      <c r="U2236" s="110">
        <v>12</v>
      </c>
      <c r="V2236" s="284">
        <v>0.95</v>
      </c>
      <c r="W2236" s="110">
        <v>2</v>
      </c>
      <c r="X2236" s="110">
        <v>3</v>
      </c>
      <c r="Y2236" s="68">
        <f t="shared" si="403"/>
        <v>0.66666666666666663</v>
      </c>
      <c r="Z2236" s="110">
        <v>4</v>
      </c>
      <c r="AA2236" s="284">
        <v>0.95</v>
      </c>
    </row>
    <row r="2237" spans="9:27">
      <c r="I2237" s="57" t="str">
        <f t="shared" si="407"/>
        <v>HillcrestFFTAug-15</v>
      </c>
      <c r="J2237" t="s">
        <v>747</v>
      </c>
      <c r="K2237" t="s">
        <v>335</v>
      </c>
      <c r="L2237" s="73">
        <v>42217</v>
      </c>
      <c r="M2237" s="110">
        <v>5</v>
      </c>
      <c r="N2237" s="110">
        <v>4</v>
      </c>
      <c r="O2237" s="68">
        <f t="shared" si="404"/>
        <v>1.25</v>
      </c>
      <c r="P2237" s="110">
        <v>23</v>
      </c>
      <c r="Q2237" s="110">
        <v>35</v>
      </c>
      <c r="R2237" s="68">
        <f t="shared" si="405"/>
        <v>0.65714285714285714</v>
      </c>
      <c r="S2237" s="110">
        <v>35</v>
      </c>
      <c r="T2237" s="68">
        <f t="shared" si="406"/>
        <v>1</v>
      </c>
      <c r="U2237" s="110">
        <v>21</v>
      </c>
      <c r="V2237" s="284">
        <v>0.8125</v>
      </c>
      <c r="W2237" s="110">
        <v>8</v>
      </c>
      <c r="X2237" s="110">
        <v>9</v>
      </c>
      <c r="Y2237" s="68">
        <f t="shared" si="403"/>
        <v>0.88888888888888884</v>
      </c>
      <c r="Z2237" s="110">
        <v>2</v>
      </c>
      <c r="AA2237" s="284">
        <v>0.8125</v>
      </c>
    </row>
    <row r="2238" spans="9:27">
      <c r="I2238" s="57" t="str">
        <f t="shared" si="407"/>
        <v>PASSFFTAug-15</v>
      </c>
      <c r="J2238" t="s">
        <v>748</v>
      </c>
      <c r="K2238" t="s">
        <v>343</v>
      </c>
      <c r="L2238" s="73">
        <v>42217</v>
      </c>
      <c r="M2238" s="110">
        <v>7</v>
      </c>
      <c r="N2238" s="110">
        <v>6</v>
      </c>
      <c r="O2238" s="68">
        <f t="shared" si="404"/>
        <v>1.1666666666666667</v>
      </c>
      <c r="P2238" s="110">
        <v>39</v>
      </c>
      <c r="Q2238" s="110">
        <v>54</v>
      </c>
      <c r="R2238" s="68">
        <f t="shared" si="405"/>
        <v>0.72222222222222221</v>
      </c>
      <c r="S2238" s="110">
        <v>54</v>
      </c>
      <c r="T2238" s="68">
        <f t="shared" si="406"/>
        <v>1</v>
      </c>
      <c r="U2238" s="110">
        <v>25</v>
      </c>
      <c r="V2238" s="284">
        <v>1.1000000000000001</v>
      </c>
      <c r="W2238" s="110">
        <v>7</v>
      </c>
      <c r="X2238" s="110">
        <v>8</v>
      </c>
      <c r="Y2238" s="68">
        <f t="shared" si="403"/>
        <v>0.875</v>
      </c>
      <c r="Z2238" s="110">
        <v>14</v>
      </c>
      <c r="AA2238" s="284">
        <v>1.1000000000000001</v>
      </c>
    </row>
    <row r="2239" spans="9:27">
      <c r="I2239" s="57" t="str">
        <f t="shared" si="407"/>
        <v>Youth VillagesMSTAug-15</v>
      </c>
      <c r="J2239" t="s">
        <v>749</v>
      </c>
      <c r="K2239" t="s">
        <v>353</v>
      </c>
      <c r="L2239" s="73">
        <v>42217</v>
      </c>
      <c r="M2239" s="110">
        <v>11</v>
      </c>
      <c r="N2239" s="110">
        <v>12</v>
      </c>
      <c r="O2239" s="68">
        <f t="shared" si="404"/>
        <v>0.91666666666666663</v>
      </c>
      <c r="P2239" s="110">
        <v>25</v>
      </c>
      <c r="Q2239" s="110">
        <v>36</v>
      </c>
      <c r="R2239" s="68">
        <f t="shared" si="405"/>
        <v>0.69444444444444442</v>
      </c>
      <c r="S2239" s="110">
        <v>40</v>
      </c>
      <c r="T2239" s="68">
        <f t="shared" si="406"/>
        <v>0.9</v>
      </c>
      <c r="U2239" s="110">
        <v>18</v>
      </c>
      <c r="V2239" s="284">
        <v>0.74015789473684201</v>
      </c>
      <c r="W2239" s="110">
        <v>5</v>
      </c>
      <c r="X2239" s="110">
        <v>7</v>
      </c>
      <c r="Y2239" s="68">
        <f t="shared" si="403"/>
        <v>0.7142857142857143</v>
      </c>
      <c r="Z2239" s="110">
        <v>7</v>
      </c>
      <c r="AA2239" s="284">
        <v>0.74015789473684201</v>
      </c>
    </row>
    <row r="2240" spans="9:27">
      <c r="I2240" s="57" t="str">
        <f t="shared" si="407"/>
        <v>Youth VillagesMST-PSBAug-15</v>
      </c>
      <c r="J2240" t="s">
        <v>750</v>
      </c>
      <c r="K2240" t="s">
        <v>354</v>
      </c>
      <c r="L2240" s="73">
        <v>42217</v>
      </c>
      <c r="M2240" s="110">
        <v>6</v>
      </c>
      <c r="N2240" s="110">
        <v>4</v>
      </c>
      <c r="O2240" s="68">
        <f t="shared" si="404"/>
        <v>1.5</v>
      </c>
      <c r="P2240" s="110">
        <v>6</v>
      </c>
      <c r="Q2240" s="110">
        <v>8</v>
      </c>
      <c r="R2240" s="68">
        <f t="shared" si="405"/>
        <v>0.75</v>
      </c>
      <c r="S2240" s="110">
        <v>8</v>
      </c>
      <c r="T2240" s="68">
        <f t="shared" si="406"/>
        <v>1</v>
      </c>
      <c r="U2240" s="110">
        <v>5</v>
      </c>
      <c r="V2240" s="284">
        <v>0.76700000000000002</v>
      </c>
      <c r="W2240" s="110">
        <v>0</v>
      </c>
      <c r="X2240" s="110">
        <v>0</v>
      </c>
      <c r="Y2240" s="68" t="e">
        <f t="shared" si="403"/>
        <v>#DIV/0!</v>
      </c>
      <c r="Z2240" s="110">
        <v>1</v>
      </c>
      <c r="AA2240" s="284">
        <v>0.76700000000000002</v>
      </c>
    </row>
    <row r="2241" spans="9:27">
      <c r="I2241" s="57" t="str">
        <f t="shared" si="407"/>
        <v>Marys CenterPCITAug-15</v>
      </c>
      <c r="J2241" t="s">
        <v>751</v>
      </c>
      <c r="K2241" t="s">
        <v>340</v>
      </c>
      <c r="L2241" s="73">
        <v>42217</v>
      </c>
      <c r="M2241" s="110">
        <v>3</v>
      </c>
      <c r="N2241" s="110">
        <v>4</v>
      </c>
      <c r="O2241" s="68">
        <f t="shared" si="404"/>
        <v>0.75</v>
      </c>
      <c r="P2241" s="110">
        <v>12</v>
      </c>
      <c r="Q2241" s="110">
        <v>9</v>
      </c>
      <c r="R2241" s="68">
        <f t="shared" si="405"/>
        <v>1.3333333333333333</v>
      </c>
      <c r="S2241" s="110">
        <v>14</v>
      </c>
      <c r="T2241" s="68">
        <f t="shared" si="406"/>
        <v>0.6428571428571429</v>
      </c>
      <c r="U2241" s="110">
        <v>10</v>
      </c>
      <c r="V2241" s="284"/>
      <c r="W2241" s="110">
        <v>1</v>
      </c>
      <c r="X2241" s="110">
        <v>4</v>
      </c>
      <c r="Y2241" s="68">
        <f t="shared" si="403"/>
        <v>0.25</v>
      </c>
      <c r="Z2241" s="110">
        <v>2</v>
      </c>
      <c r="AA2241" s="284">
        <v>1.06</v>
      </c>
    </row>
    <row r="2242" spans="9:27">
      <c r="I2242" s="57" t="str">
        <f t="shared" si="407"/>
        <v>PIECEPCITAug-15</v>
      </c>
      <c r="J2242" t="s">
        <v>752</v>
      </c>
      <c r="K2242" t="s">
        <v>347</v>
      </c>
      <c r="L2242" s="73">
        <v>42217</v>
      </c>
      <c r="M2242" s="110">
        <v>7</v>
      </c>
      <c r="N2242" s="110">
        <v>5</v>
      </c>
      <c r="O2242" s="68">
        <f t="shared" si="404"/>
        <v>1.4</v>
      </c>
      <c r="P2242" s="110">
        <v>15</v>
      </c>
      <c r="Q2242" s="110">
        <v>25</v>
      </c>
      <c r="R2242" s="68">
        <f t="shared" si="405"/>
        <v>0.6</v>
      </c>
      <c r="S2242" s="110">
        <v>25</v>
      </c>
      <c r="T2242" s="68">
        <f t="shared" si="406"/>
        <v>1</v>
      </c>
      <c r="U2242" s="110">
        <v>14</v>
      </c>
      <c r="V2242" s="284"/>
      <c r="W2242" s="110">
        <v>0</v>
      </c>
      <c r="X2242" s="110">
        <v>1</v>
      </c>
      <c r="Y2242" s="68">
        <f t="shared" si="403"/>
        <v>0</v>
      </c>
      <c r="Z2242" s="110">
        <v>1</v>
      </c>
      <c r="AA2242" s="284">
        <v>0.9</v>
      </c>
    </row>
    <row r="2243" spans="9:27">
      <c r="I2243" s="57" t="str">
        <f t="shared" si="407"/>
        <v>Community ConnectionsTF-CBTAug-15</v>
      </c>
      <c r="J2243" t="s">
        <v>753</v>
      </c>
      <c r="K2243" t="s">
        <v>320</v>
      </c>
      <c r="L2243" s="73">
        <v>42217</v>
      </c>
      <c r="M2243" s="110">
        <v>7</v>
      </c>
      <c r="N2243" s="110">
        <v>5</v>
      </c>
      <c r="O2243" s="68">
        <f t="shared" si="404"/>
        <v>1.4</v>
      </c>
      <c r="P2243" s="110">
        <v>13</v>
      </c>
      <c r="Q2243" s="110">
        <v>25</v>
      </c>
      <c r="R2243" s="68">
        <f t="shared" si="405"/>
        <v>0.52</v>
      </c>
      <c r="S2243" s="110">
        <v>25</v>
      </c>
      <c r="T2243" s="68">
        <f t="shared" si="406"/>
        <v>1</v>
      </c>
      <c r="U2243" s="110">
        <v>10</v>
      </c>
      <c r="V2243" s="284"/>
      <c r="W2243" s="110">
        <v>0</v>
      </c>
      <c r="X2243" s="110">
        <v>0</v>
      </c>
      <c r="Y2243" s="68" t="e">
        <f t="shared" si="403"/>
        <v>#DIV/0!</v>
      </c>
      <c r="Z2243" s="110">
        <v>3</v>
      </c>
      <c r="AA2243" s="284">
        <v>0.7</v>
      </c>
    </row>
    <row r="2244" spans="9:27">
      <c r="I2244" s="57" t="str">
        <f t="shared" si="407"/>
        <v>First Home CareTF-CBTAug-15</v>
      </c>
      <c r="J2244" t="s">
        <v>754</v>
      </c>
      <c r="K2244" t="s">
        <v>324</v>
      </c>
      <c r="L2244" s="73">
        <v>42217</v>
      </c>
      <c r="M2244" s="110">
        <v>7</v>
      </c>
      <c r="N2244" s="110">
        <v>4</v>
      </c>
      <c r="O2244" s="68">
        <f t="shared" si="404"/>
        <v>1.75</v>
      </c>
      <c r="P2244" s="110">
        <v>0</v>
      </c>
      <c r="Q2244" s="110">
        <v>0</v>
      </c>
      <c r="R2244" s="68" t="e">
        <f t="shared" si="405"/>
        <v>#DIV/0!</v>
      </c>
      <c r="S2244" s="110">
        <v>0</v>
      </c>
      <c r="T2244" s="68" t="e">
        <f t="shared" si="406"/>
        <v>#DIV/0!</v>
      </c>
      <c r="U2244" s="110">
        <v>0</v>
      </c>
      <c r="V2244" s="284"/>
      <c r="W2244" s="110">
        <v>0</v>
      </c>
      <c r="X2244" s="110">
        <v>0</v>
      </c>
      <c r="Y2244" s="68" t="e">
        <f t="shared" si="403"/>
        <v>#DIV/0!</v>
      </c>
      <c r="Z2244" s="110">
        <v>0</v>
      </c>
      <c r="AA2244" s="284"/>
    </row>
    <row r="2245" spans="9:27">
      <c r="I2245" s="57" t="str">
        <f t="shared" si="407"/>
        <v>HillcrestTF-CBTAug-15</v>
      </c>
      <c r="J2245" t="s">
        <v>755</v>
      </c>
      <c r="K2245" t="s">
        <v>332</v>
      </c>
      <c r="L2245" s="73">
        <v>42217</v>
      </c>
      <c r="M2245" s="110">
        <v>4</v>
      </c>
      <c r="N2245" s="110">
        <v>5</v>
      </c>
      <c r="O2245" s="68">
        <f t="shared" si="404"/>
        <v>0.8</v>
      </c>
      <c r="P2245" s="110">
        <v>15</v>
      </c>
      <c r="Q2245" s="110">
        <v>10</v>
      </c>
      <c r="R2245" s="68">
        <f t="shared" si="405"/>
        <v>1.5</v>
      </c>
      <c r="S2245" s="110">
        <v>10</v>
      </c>
      <c r="T2245" s="68">
        <f t="shared" si="406"/>
        <v>1</v>
      </c>
      <c r="U2245" s="110">
        <v>13</v>
      </c>
      <c r="V2245" s="284"/>
      <c r="W2245" s="110">
        <v>0</v>
      </c>
      <c r="X2245" s="110">
        <v>0</v>
      </c>
      <c r="Y2245" s="68" t="e">
        <f t="shared" si="403"/>
        <v>#DIV/0!</v>
      </c>
      <c r="Z2245" s="110">
        <v>2</v>
      </c>
      <c r="AA2245" s="284">
        <v>0.66666666666666663</v>
      </c>
    </row>
    <row r="2246" spans="9:27">
      <c r="I2246" s="57" t="str">
        <f t="shared" si="407"/>
        <v>MD Family ResourcesTF-CBTAug-15</v>
      </c>
      <c r="J2246" t="s">
        <v>756</v>
      </c>
      <c r="K2246" t="s">
        <v>509</v>
      </c>
      <c r="L2246" s="73">
        <v>42217</v>
      </c>
      <c r="M2246" s="110">
        <v>9</v>
      </c>
      <c r="N2246" s="110">
        <v>9</v>
      </c>
      <c r="O2246" s="68">
        <f t="shared" si="404"/>
        <v>1</v>
      </c>
      <c r="P2246" s="110">
        <v>18</v>
      </c>
      <c r="Q2246" s="110">
        <v>26</v>
      </c>
      <c r="R2246" s="68">
        <f t="shared" si="405"/>
        <v>0.69230769230769229</v>
      </c>
      <c r="S2246" s="110">
        <v>26</v>
      </c>
      <c r="T2246" s="68">
        <f t="shared" si="406"/>
        <v>1</v>
      </c>
      <c r="U2246" s="110">
        <v>17</v>
      </c>
      <c r="V2246" s="284"/>
      <c r="W2246" s="110">
        <v>3</v>
      </c>
      <c r="X2246" s="110">
        <v>7</v>
      </c>
      <c r="Y2246" s="68">
        <f t="shared" si="403"/>
        <v>0.42857142857142855</v>
      </c>
      <c r="Z2246" s="110">
        <v>1</v>
      </c>
      <c r="AA2246" s="284">
        <v>0.55555555555555558</v>
      </c>
    </row>
    <row r="2247" spans="9:27">
      <c r="I2247" s="57" t="str">
        <f t="shared" si="407"/>
        <v>UniversalTF-CBTAug-15</v>
      </c>
      <c r="J2247" t="s">
        <v>757</v>
      </c>
      <c r="K2247" t="s">
        <v>349</v>
      </c>
      <c r="L2247" s="73">
        <v>42217</v>
      </c>
      <c r="M2247" s="110">
        <v>1</v>
      </c>
      <c r="N2247" s="110">
        <v>4</v>
      </c>
      <c r="O2247" s="68">
        <f t="shared" si="404"/>
        <v>0.25</v>
      </c>
      <c r="P2247" s="110">
        <v>2</v>
      </c>
      <c r="Q2247" s="110">
        <v>20</v>
      </c>
      <c r="R2247" s="68">
        <f t="shared" si="405"/>
        <v>0.1</v>
      </c>
      <c r="S2247" s="110">
        <v>20</v>
      </c>
      <c r="T2247" s="68">
        <f t="shared" si="406"/>
        <v>1</v>
      </c>
      <c r="U2247" s="110">
        <v>1</v>
      </c>
      <c r="V2247" s="284"/>
      <c r="W2247" s="110">
        <v>0</v>
      </c>
      <c r="X2247" s="110">
        <v>0</v>
      </c>
      <c r="Y2247" s="68" t="e">
        <f t="shared" si="403"/>
        <v>#DIV/0!</v>
      </c>
      <c r="Z2247" s="110">
        <v>1</v>
      </c>
      <c r="AA2247" s="284">
        <v>0</v>
      </c>
    </row>
    <row r="2248" spans="9:27">
      <c r="I2248" s="57" t="str">
        <f t="shared" si="407"/>
        <v>Community ConnectionsTIPAug-15</v>
      </c>
      <c r="J2248" t="s">
        <v>758</v>
      </c>
      <c r="K2248" t="s">
        <v>322</v>
      </c>
      <c r="L2248" s="73">
        <v>42217</v>
      </c>
      <c r="M2248" s="110">
        <v>8</v>
      </c>
      <c r="N2248" s="110">
        <v>7</v>
      </c>
      <c r="O2248" s="68">
        <f t="shared" si="404"/>
        <v>1.1428571428571428</v>
      </c>
      <c r="P2248" s="110">
        <v>96</v>
      </c>
      <c r="Q2248" s="110">
        <v>90</v>
      </c>
      <c r="R2248" s="68">
        <f t="shared" si="405"/>
        <v>1.0666666666666667</v>
      </c>
      <c r="S2248" s="110">
        <v>100</v>
      </c>
      <c r="T2248" s="68">
        <f t="shared" si="406"/>
        <v>0.9</v>
      </c>
      <c r="U2248" s="110">
        <v>95</v>
      </c>
      <c r="V2248" s="284"/>
      <c r="W2248" s="110">
        <v>1</v>
      </c>
      <c r="X2248" s="110">
        <v>1</v>
      </c>
      <c r="Y2248" s="68">
        <f t="shared" si="403"/>
        <v>1</v>
      </c>
      <c r="Z2248" s="110">
        <v>1</v>
      </c>
      <c r="AA2248" s="284"/>
    </row>
    <row r="2249" spans="9:27">
      <c r="I2249" s="57" t="str">
        <f t="shared" si="407"/>
        <v>FPSTIPAug-15</v>
      </c>
      <c r="J2249" t="s">
        <v>759</v>
      </c>
      <c r="K2249" t="s">
        <v>356</v>
      </c>
      <c r="L2249" s="73">
        <v>42217</v>
      </c>
      <c r="M2249" s="110">
        <v>3</v>
      </c>
      <c r="N2249" s="110">
        <v>3</v>
      </c>
      <c r="O2249" s="68">
        <f t="shared" si="404"/>
        <v>1</v>
      </c>
      <c r="P2249" s="110">
        <v>42</v>
      </c>
      <c r="Q2249" s="110">
        <v>50</v>
      </c>
      <c r="R2249" s="68">
        <f t="shared" si="405"/>
        <v>0.84</v>
      </c>
      <c r="S2249" s="110">
        <v>50</v>
      </c>
      <c r="T2249" s="68">
        <f t="shared" si="406"/>
        <v>1</v>
      </c>
      <c r="U2249" s="110">
        <v>42</v>
      </c>
      <c r="V2249" s="284"/>
      <c r="W2249" s="110">
        <v>0</v>
      </c>
      <c r="X2249" s="110">
        <v>0</v>
      </c>
      <c r="Y2249" s="68" t="e">
        <f t="shared" si="403"/>
        <v>#DIV/0!</v>
      </c>
      <c r="Z2249" s="110">
        <v>0</v>
      </c>
      <c r="AA2249" s="284"/>
    </row>
    <row r="2250" spans="9:27">
      <c r="I2250" s="57" t="str">
        <f t="shared" si="407"/>
        <v>FWCTIPAug-15</v>
      </c>
      <c r="J2250" t="s">
        <v>760</v>
      </c>
      <c r="K2250" t="s">
        <v>761</v>
      </c>
      <c r="L2250" s="73">
        <v>42217</v>
      </c>
      <c r="M2250" s="110">
        <v>1</v>
      </c>
      <c r="N2250" s="110">
        <v>1</v>
      </c>
      <c r="O2250" s="68">
        <f t="shared" si="404"/>
        <v>1</v>
      </c>
      <c r="P2250" s="110">
        <v>3</v>
      </c>
      <c r="Q2250" s="110">
        <v>10</v>
      </c>
      <c r="R2250" s="68">
        <f t="shared" si="405"/>
        <v>0.3</v>
      </c>
      <c r="S2250" s="110">
        <v>10</v>
      </c>
      <c r="T2250" s="68">
        <f t="shared" si="406"/>
        <v>1</v>
      </c>
      <c r="U2250" s="110">
        <v>3</v>
      </c>
      <c r="V2250" s="284"/>
      <c r="W2250" s="110">
        <v>0</v>
      </c>
      <c r="X2250" s="110">
        <v>0</v>
      </c>
      <c r="Y2250" s="68" t="e">
        <f t="shared" si="403"/>
        <v>#DIV/0!</v>
      </c>
      <c r="Z2250" s="110">
        <v>0</v>
      </c>
      <c r="AA2250" s="284"/>
    </row>
    <row r="2251" spans="9:27">
      <c r="I2251" s="57" t="str">
        <f t="shared" si="407"/>
        <v>LESTIPAug-15</v>
      </c>
      <c r="J2251" t="s">
        <v>762</v>
      </c>
      <c r="K2251" t="s">
        <v>358</v>
      </c>
      <c r="L2251" s="73">
        <v>42217</v>
      </c>
      <c r="M2251" s="110">
        <v>4</v>
      </c>
      <c r="N2251" s="110">
        <v>5</v>
      </c>
      <c r="O2251" s="68">
        <f t="shared" si="404"/>
        <v>0.8</v>
      </c>
      <c r="P2251" s="110">
        <v>27</v>
      </c>
      <c r="Q2251" s="110">
        <v>20</v>
      </c>
      <c r="R2251" s="68">
        <f t="shared" si="405"/>
        <v>1.35</v>
      </c>
      <c r="S2251" s="110">
        <v>50</v>
      </c>
      <c r="T2251" s="68">
        <f t="shared" si="406"/>
        <v>0.4</v>
      </c>
      <c r="U2251" s="110">
        <v>27</v>
      </c>
      <c r="V2251" s="284"/>
      <c r="W2251" s="110">
        <v>0</v>
      </c>
      <c r="X2251" s="110">
        <v>0</v>
      </c>
      <c r="Y2251" s="68" t="e">
        <f t="shared" si="403"/>
        <v>#DIV/0!</v>
      </c>
      <c r="Z2251" s="110">
        <v>0</v>
      </c>
      <c r="AA2251" s="284"/>
    </row>
    <row r="2252" spans="9:27">
      <c r="I2252" s="57" t="str">
        <f t="shared" si="407"/>
        <v>MBI HSTIPAug-15</v>
      </c>
      <c r="J2252" t="s">
        <v>763</v>
      </c>
      <c r="K2252" t="s">
        <v>363</v>
      </c>
      <c r="L2252" s="73">
        <v>42217</v>
      </c>
      <c r="M2252" s="110">
        <v>10</v>
      </c>
      <c r="N2252" s="110">
        <v>8</v>
      </c>
      <c r="O2252" s="68">
        <f t="shared" si="404"/>
        <v>1.25</v>
      </c>
      <c r="P2252" s="110">
        <v>89</v>
      </c>
      <c r="Q2252" s="110">
        <v>95</v>
      </c>
      <c r="R2252" s="68">
        <f t="shared" si="405"/>
        <v>0.93684210526315792</v>
      </c>
      <c r="S2252" s="110">
        <v>103</v>
      </c>
      <c r="T2252" s="68">
        <f t="shared" si="406"/>
        <v>0.92233009708737868</v>
      </c>
      <c r="U2252" s="110">
        <v>89</v>
      </c>
      <c r="V2252" s="284"/>
      <c r="W2252" s="110">
        <v>0</v>
      </c>
      <c r="X2252" s="110">
        <v>0</v>
      </c>
      <c r="Y2252" s="68" t="e">
        <f t="shared" si="403"/>
        <v>#DIV/0!</v>
      </c>
      <c r="Z2252" s="110">
        <v>0</v>
      </c>
      <c r="AA2252" s="284"/>
    </row>
    <row r="2253" spans="9:27">
      <c r="I2253" s="57" t="str">
        <f t="shared" si="407"/>
        <v>PASSTIPAug-15</v>
      </c>
      <c r="J2253" t="s">
        <v>764</v>
      </c>
      <c r="K2253" t="s">
        <v>344</v>
      </c>
      <c r="L2253" s="73">
        <v>42217</v>
      </c>
      <c r="M2253" s="110">
        <v>8</v>
      </c>
      <c r="N2253" s="110">
        <v>7</v>
      </c>
      <c r="O2253" s="68">
        <f t="shared" si="404"/>
        <v>1.1428571428571428</v>
      </c>
      <c r="P2253" s="110">
        <v>65</v>
      </c>
      <c r="Q2253" s="110">
        <v>90</v>
      </c>
      <c r="R2253" s="68">
        <f t="shared" si="405"/>
        <v>0.72222222222222221</v>
      </c>
      <c r="S2253" s="110">
        <v>90</v>
      </c>
      <c r="T2253" s="68">
        <f t="shared" si="406"/>
        <v>1</v>
      </c>
      <c r="U2253" s="110">
        <v>56</v>
      </c>
      <c r="V2253" s="284"/>
      <c r="W2253" s="110">
        <v>1</v>
      </c>
      <c r="X2253" s="110">
        <v>3</v>
      </c>
      <c r="Y2253" s="68">
        <f t="shared" si="403"/>
        <v>0.33333333333333331</v>
      </c>
      <c r="Z2253" s="110">
        <v>9</v>
      </c>
      <c r="AA2253" s="284"/>
    </row>
    <row r="2254" spans="9:27">
      <c r="I2254" s="57" t="str">
        <f t="shared" si="407"/>
        <v>TFCCTIPAug-15</v>
      </c>
      <c r="J2254" t="s">
        <v>765</v>
      </c>
      <c r="K2254" t="s">
        <v>365</v>
      </c>
      <c r="L2254" s="73">
        <v>42217</v>
      </c>
      <c r="M2254" s="110">
        <v>3</v>
      </c>
      <c r="N2254" s="110">
        <v>7</v>
      </c>
      <c r="O2254" s="68">
        <f t="shared" si="404"/>
        <v>0.42857142857142855</v>
      </c>
      <c r="P2254" s="110">
        <v>17</v>
      </c>
      <c r="Q2254" s="110">
        <v>30</v>
      </c>
      <c r="R2254" s="68">
        <f t="shared" si="405"/>
        <v>0.56666666666666665</v>
      </c>
      <c r="S2254" s="110">
        <v>70</v>
      </c>
      <c r="T2254" s="68">
        <f t="shared" si="406"/>
        <v>0.42857142857142855</v>
      </c>
      <c r="U2254" s="110">
        <v>17</v>
      </c>
      <c r="V2254" s="284"/>
      <c r="W2254" s="110">
        <v>0</v>
      </c>
      <c r="X2254" s="110">
        <v>0</v>
      </c>
      <c r="Y2254" s="68" t="e">
        <f t="shared" si="403"/>
        <v>#DIV/0!</v>
      </c>
      <c r="Z2254" s="110">
        <v>0</v>
      </c>
      <c r="AA2254" s="284"/>
    </row>
    <row r="2255" spans="9:27">
      <c r="I2255" s="57" t="str">
        <f t="shared" si="407"/>
        <v>UniversalTIPAug-15</v>
      </c>
      <c r="J2255" t="s">
        <v>766</v>
      </c>
      <c r="K2255" t="s">
        <v>351</v>
      </c>
      <c r="L2255" s="73">
        <v>42217</v>
      </c>
      <c r="M2255" s="110">
        <v>3</v>
      </c>
      <c r="N2255" s="110">
        <v>3</v>
      </c>
      <c r="O2255" s="68">
        <f t="shared" si="404"/>
        <v>1</v>
      </c>
      <c r="P2255" s="110">
        <v>12</v>
      </c>
      <c r="Q2255" s="110">
        <v>30</v>
      </c>
      <c r="R2255" s="68">
        <f t="shared" si="405"/>
        <v>0.4</v>
      </c>
      <c r="S2255" s="110">
        <v>30</v>
      </c>
      <c r="T2255" s="68">
        <f t="shared" si="406"/>
        <v>1</v>
      </c>
      <c r="U2255" s="110">
        <v>12</v>
      </c>
      <c r="V2255" s="284"/>
      <c r="W2255" s="110">
        <v>0</v>
      </c>
      <c r="X2255" s="110">
        <v>0</v>
      </c>
      <c r="Y2255" s="68" t="e">
        <f t="shared" si="403"/>
        <v>#DIV/0!</v>
      </c>
      <c r="Z2255" s="110">
        <v>0</v>
      </c>
      <c r="AA2255" s="284"/>
    </row>
    <row r="2256" spans="9:27">
      <c r="I2256" s="57" t="str">
        <f t="shared" si="407"/>
        <v>Wayne CenterTIPAug-15</v>
      </c>
      <c r="J2256" t="s">
        <v>767</v>
      </c>
      <c r="K2256" t="s">
        <v>768</v>
      </c>
      <c r="L2256" s="73">
        <v>42217</v>
      </c>
      <c r="M2256" s="110">
        <v>3</v>
      </c>
      <c r="N2256" s="110">
        <v>3</v>
      </c>
      <c r="O2256" s="68">
        <f t="shared" si="404"/>
        <v>1</v>
      </c>
      <c r="P2256" s="110">
        <v>22</v>
      </c>
      <c r="Q2256" s="110">
        <v>30</v>
      </c>
      <c r="R2256" s="68">
        <f t="shared" si="405"/>
        <v>0.73333333333333328</v>
      </c>
      <c r="S2256" s="110">
        <v>30</v>
      </c>
      <c r="T2256" s="68">
        <f t="shared" si="406"/>
        <v>1</v>
      </c>
      <c r="U2256" s="110">
        <v>22</v>
      </c>
      <c r="V2256" s="284"/>
      <c r="W2256" s="110">
        <v>2</v>
      </c>
      <c r="X2256" s="110">
        <v>2</v>
      </c>
      <c r="Y2256" s="68">
        <f t="shared" si="403"/>
        <v>1</v>
      </c>
      <c r="Z2256" s="110">
        <v>0</v>
      </c>
      <c r="AA2256" s="284"/>
    </row>
    <row r="2257" spans="9:27">
      <c r="I2257" s="57" t="str">
        <f t="shared" si="407"/>
        <v>Marys CenterAllAug-15</v>
      </c>
      <c r="J2257" t="s">
        <v>769</v>
      </c>
      <c r="K2257" t="s">
        <v>341</v>
      </c>
      <c r="L2257" s="73">
        <v>42217</v>
      </c>
      <c r="M2257" s="110">
        <v>3</v>
      </c>
      <c r="N2257" s="110">
        <v>4</v>
      </c>
      <c r="O2257" s="68">
        <f t="shared" si="404"/>
        <v>0.75</v>
      </c>
      <c r="P2257" s="110">
        <v>12</v>
      </c>
      <c r="Q2257" s="110">
        <v>9</v>
      </c>
      <c r="R2257" s="68">
        <f t="shared" si="405"/>
        <v>1.3333333333333333</v>
      </c>
      <c r="S2257" s="110">
        <v>14</v>
      </c>
      <c r="T2257" s="68">
        <f t="shared" si="406"/>
        <v>0.6428571428571429</v>
      </c>
      <c r="U2257" s="110">
        <v>10</v>
      </c>
      <c r="V2257" s="284"/>
      <c r="W2257" s="110">
        <v>1</v>
      </c>
      <c r="X2257" s="110">
        <v>4</v>
      </c>
      <c r="Y2257" s="68">
        <f t="shared" si="403"/>
        <v>0.25</v>
      </c>
      <c r="Z2257" s="110">
        <v>2</v>
      </c>
      <c r="AA2257" s="284">
        <v>1.06</v>
      </c>
    </row>
    <row r="2258" spans="9:27">
      <c r="I2258" s="57" t="str">
        <f t="shared" si="407"/>
        <v>PIECEAllAug-15</v>
      </c>
      <c r="J2258" t="s">
        <v>770</v>
      </c>
      <c r="K2258" t="s">
        <v>345</v>
      </c>
      <c r="L2258" s="73">
        <v>42217</v>
      </c>
      <c r="M2258" s="110">
        <v>12</v>
      </c>
      <c r="N2258" s="110">
        <v>10</v>
      </c>
      <c r="O2258" s="68">
        <f t="shared" si="404"/>
        <v>1.2</v>
      </c>
      <c r="P2258" s="110">
        <v>44</v>
      </c>
      <c r="Q2258" s="110">
        <v>50</v>
      </c>
      <c r="R2258" s="68">
        <f t="shared" si="405"/>
        <v>0.88</v>
      </c>
      <c r="S2258" s="110">
        <v>50</v>
      </c>
      <c r="T2258" s="68">
        <f t="shared" si="406"/>
        <v>1</v>
      </c>
      <c r="U2258" s="110">
        <v>42</v>
      </c>
      <c r="V2258" s="284"/>
      <c r="W2258" s="110">
        <v>0</v>
      </c>
      <c r="X2258" s="110">
        <v>1</v>
      </c>
      <c r="Y2258" s="68">
        <f t="shared" si="403"/>
        <v>0</v>
      </c>
      <c r="Z2258" s="110">
        <v>2</v>
      </c>
      <c r="AA2258" s="284">
        <v>0.65689655172413797</v>
      </c>
    </row>
    <row r="2259" spans="9:27">
      <c r="I2259" s="57" t="str">
        <f t="shared" si="407"/>
        <v>Community ConnectionsAllAug-15</v>
      </c>
      <c r="J2259" t="s">
        <v>771</v>
      </c>
      <c r="K2259" t="s">
        <v>319</v>
      </c>
      <c r="L2259" s="73">
        <v>42217</v>
      </c>
      <c r="M2259" s="110">
        <v>15</v>
      </c>
      <c r="N2259" s="110">
        <v>12</v>
      </c>
      <c r="O2259" s="68">
        <f t="shared" si="404"/>
        <v>1.25</v>
      </c>
      <c r="P2259" s="110">
        <v>109</v>
      </c>
      <c r="Q2259" s="110">
        <v>115</v>
      </c>
      <c r="R2259" s="68">
        <f t="shared" si="405"/>
        <v>0.94782608695652171</v>
      </c>
      <c r="S2259" s="110">
        <v>125</v>
      </c>
      <c r="T2259" s="68">
        <f t="shared" si="406"/>
        <v>0.92</v>
      </c>
      <c r="U2259" s="110">
        <v>105</v>
      </c>
      <c r="V2259" s="284"/>
      <c r="W2259" s="110">
        <v>1</v>
      </c>
      <c r="X2259" s="110">
        <v>1</v>
      </c>
      <c r="Y2259" s="68">
        <f t="shared" si="403"/>
        <v>1</v>
      </c>
      <c r="Z2259" s="110">
        <v>4</v>
      </c>
      <c r="AA2259" s="284">
        <v>0.7</v>
      </c>
    </row>
    <row r="2260" spans="9:27">
      <c r="I2260" s="57" t="str">
        <f t="shared" si="407"/>
        <v>Federal CityAllAug-15</v>
      </c>
      <c r="J2260" t="s">
        <v>772</v>
      </c>
      <c r="K2260" t="s">
        <v>359</v>
      </c>
      <c r="L2260" s="73">
        <v>42217</v>
      </c>
      <c r="M2260" s="110">
        <v>0</v>
      </c>
      <c r="N2260" s="110">
        <v>0</v>
      </c>
      <c r="O2260" s="68" t="e">
        <f t="shared" si="404"/>
        <v>#DIV/0!</v>
      </c>
      <c r="P2260" s="110">
        <v>0</v>
      </c>
      <c r="Q2260" s="110">
        <v>0</v>
      </c>
      <c r="R2260" s="68" t="e">
        <f t="shared" si="405"/>
        <v>#DIV/0!</v>
      </c>
      <c r="S2260" s="110">
        <v>0</v>
      </c>
      <c r="T2260" s="68" t="e">
        <f t="shared" si="406"/>
        <v>#DIV/0!</v>
      </c>
      <c r="U2260" s="110">
        <v>0</v>
      </c>
      <c r="V2260" s="284"/>
      <c r="W2260" s="110">
        <v>0</v>
      </c>
      <c r="X2260" s="110">
        <v>0</v>
      </c>
      <c r="Y2260" s="68" t="e">
        <f t="shared" ref="Y2260:Y2323" si="408">W2260/X2260</f>
        <v>#DIV/0!</v>
      </c>
      <c r="Z2260" s="110">
        <v>0</v>
      </c>
      <c r="AA2260" s="284" t="e">
        <v>#DIV/0!</v>
      </c>
    </row>
    <row r="2261" spans="9:27">
      <c r="I2261" s="57" t="str">
        <f t="shared" si="407"/>
        <v>FWCAllAug-15</v>
      </c>
      <c r="J2261" t="s">
        <v>773</v>
      </c>
      <c r="K2261" t="s">
        <v>774</v>
      </c>
      <c r="L2261" s="73">
        <v>42217</v>
      </c>
      <c r="M2261" s="110">
        <v>1</v>
      </c>
      <c r="N2261" s="110">
        <v>1</v>
      </c>
      <c r="O2261" s="68">
        <f t="shared" si="404"/>
        <v>1</v>
      </c>
      <c r="P2261" s="110">
        <v>3</v>
      </c>
      <c r="Q2261" s="110">
        <v>10</v>
      </c>
      <c r="R2261" s="68">
        <f t="shared" si="405"/>
        <v>0.3</v>
      </c>
      <c r="S2261" s="110">
        <v>10</v>
      </c>
      <c r="T2261" s="68">
        <f t="shared" si="406"/>
        <v>1</v>
      </c>
      <c r="U2261" s="110">
        <v>3</v>
      </c>
      <c r="V2261" s="284"/>
      <c r="W2261" s="110">
        <v>0</v>
      </c>
      <c r="X2261" s="110">
        <v>0</v>
      </c>
      <c r="Y2261" s="68" t="e">
        <f t="shared" si="408"/>
        <v>#DIV/0!</v>
      </c>
      <c r="Z2261" s="110">
        <v>0</v>
      </c>
      <c r="AA2261" s="284" t="e">
        <v>#DIV/0!</v>
      </c>
    </row>
    <row r="2262" spans="9:27">
      <c r="I2262" s="57" t="str">
        <f t="shared" si="407"/>
        <v>HillcrestAllAug-15</v>
      </c>
      <c r="J2262" t="s">
        <v>775</v>
      </c>
      <c r="K2262" t="s">
        <v>331</v>
      </c>
      <c r="L2262" s="73">
        <v>42217</v>
      </c>
      <c r="M2262" s="110">
        <v>12</v>
      </c>
      <c r="N2262" s="110">
        <v>12</v>
      </c>
      <c r="O2262" s="68">
        <f t="shared" si="404"/>
        <v>1</v>
      </c>
      <c r="P2262" s="110">
        <v>56</v>
      </c>
      <c r="Q2262" s="110">
        <v>73</v>
      </c>
      <c r="R2262" s="68">
        <f t="shared" si="405"/>
        <v>0.76712328767123283</v>
      </c>
      <c r="S2262" s="110">
        <v>73</v>
      </c>
      <c r="T2262" s="68">
        <f t="shared" si="406"/>
        <v>1</v>
      </c>
      <c r="U2262" s="110">
        <v>52</v>
      </c>
      <c r="V2262" s="284"/>
      <c r="W2262" s="110">
        <v>9</v>
      </c>
      <c r="X2262" s="110">
        <v>14</v>
      </c>
      <c r="Y2262" s="68">
        <f t="shared" si="408"/>
        <v>0.6428571428571429</v>
      </c>
      <c r="Z2262" s="110">
        <v>4</v>
      </c>
      <c r="AA2262" s="284">
        <v>0.73958333333333326</v>
      </c>
    </row>
    <row r="2263" spans="9:27">
      <c r="I2263" s="57" t="str">
        <f t="shared" si="407"/>
        <v>LAYCAllAug-15</v>
      </c>
      <c r="J2263" t="s">
        <v>776</v>
      </c>
      <c r="K2263" t="s">
        <v>337</v>
      </c>
      <c r="L2263" s="73">
        <v>42217</v>
      </c>
      <c r="M2263" s="110">
        <v>2</v>
      </c>
      <c r="N2263" s="110">
        <v>3</v>
      </c>
      <c r="O2263" s="68">
        <f t="shared" si="404"/>
        <v>0.66666666666666663</v>
      </c>
      <c r="P2263" s="110">
        <v>14</v>
      </c>
      <c r="Q2263" s="110">
        <v>12</v>
      </c>
      <c r="R2263" s="68">
        <f t="shared" si="405"/>
        <v>1.1666666666666667</v>
      </c>
      <c r="S2263" s="110">
        <v>20</v>
      </c>
      <c r="T2263" s="68">
        <f t="shared" si="406"/>
        <v>0.6</v>
      </c>
      <c r="U2263" s="110">
        <v>13</v>
      </c>
      <c r="V2263" s="284"/>
      <c r="W2263" s="110">
        <v>0</v>
      </c>
      <c r="X2263" s="110">
        <v>1</v>
      </c>
      <c r="Y2263" s="68">
        <f t="shared" si="408"/>
        <v>0</v>
      </c>
      <c r="Z2263" s="110">
        <v>1</v>
      </c>
      <c r="AA2263" s="284" t="e">
        <v>#DIV/0!</v>
      </c>
    </row>
    <row r="2264" spans="9:27">
      <c r="I2264" s="57" t="str">
        <f t="shared" si="407"/>
        <v>RiversideAllAug-15</v>
      </c>
      <c r="J2264" t="s">
        <v>777</v>
      </c>
      <c r="K2264" t="s">
        <v>362</v>
      </c>
      <c r="L2264" s="73">
        <v>42217</v>
      </c>
      <c r="M2264" s="110">
        <v>1</v>
      </c>
      <c r="N2264" s="110">
        <v>2</v>
      </c>
      <c r="O2264" s="68">
        <f t="shared" si="404"/>
        <v>0.5</v>
      </c>
      <c r="P2264" s="110">
        <v>0</v>
      </c>
      <c r="Q2264" s="110">
        <v>0</v>
      </c>
      <c r="R2264" s="68" t="e">
        <f t="shared" si="405"/>
        <v>#DIV/0!</v>
      </c>
      <c r="S2264" s="110">
        <v>0</v>
      </c>
      <c r="T2264" s="68" t="e">
        <f t="shared" si="406"/>
        <v>#DIV/0!</v>
      </c>
      <c r="U2264" s="110">
        <v>0</v>
      </c>
      <c r="V2264" s="284"/>
      <c r="W2264" s="110">
        <v>0</v>
      </c>
      <c r="X2264" s="110">
        <v>0</v>
      </c>
      <c r="Y2264" s="68" t="e">
        <f t="shared" si="408"/>
        <v>#DIV/0!</v>
      </c>
      <c r="Z2264" s="110">
        <v>0</v>
      </c>
      <c r="AA2264" s="284" t="e">
        <v>#DIV/0!</v>
      </c>
    </row>
    <row r="2265" spans="9:27">
      <c r="I2265" s="57" t="str">
        <f t="shared" si="407"/>
        <v>Adoptions TogetherAllAug-15</v>
      </c>
      <c r="J2265" t="s">
        <v>778</v>
      </c>
      <c r="K2265" t="s">
        <v>318</v>
      </c>
      <c r="L2265" s="73">
        <v>42217</v>
      </c>
      <c r="M2265" s="110">
        <v>2</v>
      </c>
      <c r="N2265" s="110">
        <v>5</v>
      </c>
      <c r="O2265" s="68">
        <f t="shared" ref="O2265:O2328" si="409">M2265/N2265</f>
        <v>0.4</v>
      </c>
      <c r="P2265" s="110">
        <v>1</v>
      </c>
      <c r="Q2265" s="110">
        <v>15</v>
      </c>
      <c r="R2265" s="68">
        <f t="shared" ref="R2265:R2328" si="410">P2265/Q2265</f>
        <v>6.6666666666666666E-2</v>
      </c>
      <c r="S2265" s="110">
        <v>15</v>
      </c>
      <c r="T2265" s="68">
        <f t="shared" ref="T2265:T2328" si="411">Q2265/S2265</f>
        <v>1</v>
      </c>
      <c r="U2265" s="110">
        <v>0</v>
      </c>
      <c r="V2265" s="284"/>
      <c r="W2265" s="110">
        <v>0</v>
      </c>
      <c r="X2265" s="110">
        <v>0</v>
      </c>
      <c r="Y2265" s="68" t="e">
        <f t="shared" si="408"/>
        <v>#DIV/0!</v>
      </c>
      <c r="Z2265" s="110">
        <v>1</v>
      </c>
      <c r="AA2265" s="284">
        <v>1</v>
      </c>
    </row>
    <row r="2266" spans="9:27">
      <c r="I2266" s="57" t="str">
        <f t="shared" si="407"/>
        <v>First Home CareAllAug-15</v>
      </c>
      <c r="J2266" t="s">
        <v>779</v>
      </c>
      <c r="K2266" t="s">
        <v>323</v>
      </c>
      <c r="L2266" s="73">
        <v>42217</v>
      </c>
      <c r="M2266" s="110">
        <v>12</v>
      </c>
      <c r="N2266" s="110">
        <v>9</v>
      </c>
      <c r="O2266" s="68">
        <f t="shared" si="409"/>
        <v>1.3333333333333333</v>
      </c>
      <c r="P2266" s="110">
        <v>16</v>
      </c>
      <c r="Q2266" s="110">
        <v>40</v>
      </c>
      <c r="R2266" s="68">
        <f t="shared" si="410"/>
        <v>0.4</v>
      </c>
      <c r="S2266" s="110">
        <v>45</v>
      </c>
      <c r="T2266" s="68">
        <f t="shared" si="411"/>
        <v>0.88888888888888884</v>
      </c>
      <c r="U2266" s="110">
        <v>12</v>
      </c>
      <c r="V2266" s="284"/>
      <c r="W2266" s="110">
        <v>2</v>
      </c>
      <c r="X2266" s="110">
        <v>3</v>
      </c>
      <c r="Y2266" s="68">
        <f t="shared" si="408"/>
        <v>0.66666666666666663</v>
      </c>
      <c r="Z2266" s="110">
        <v>4</v>
      </c>
      <c r="AA2266" s="284">
        <v>0.95</v>
      </c>
    </row>
    <row r="2267" spans="9:27">
      <c r="I2267" s="57" t="str">
        <f t="shared" si="407"/>
        <v>PASSAllAug-15</v>
      </c>
      <c r="J2267" t="s">
        <v>780</v>
      </c>
      <c r="K2267" t="s">
        <v>342</v>
      </c>
      <c r="L2267" s="73">
        <v>42217</v>
      </c>
      <c r="M2267" s="110">
        <v>15</v>
      </c>
      <c r="N2267" s="110">
        <v>13</v>
      </c>
      <c r="O2267" s="68">
        <f t="shared" si="409"/>
        <v>1.1538461538461537</v>
      </c>
      <c r="P2267" s="110">
        <v>104</v>
      </c>
      <c r="Q2267" s="110">
        <v>144</v>
      </c>
      <c r="R2267" s="68">
        <f t="shared" si="410"/>
        <v>0.72222222222222221</v>
      </c>
      <c r="S2267" s="110">
        <v>144</v>
      </c>
      <c r="T2267" s="68">
        <f t="shared" si="411"/>
        <v>1</v>
      </c>
      <c r="U2267" s="110">
        <v>81</v>
      </c>
      <c r="V2267" s="284"/>
      <c r="W2267" s="110">
        <v>8</v>
      </c>
      <c r="X2267" s="110">
        <v>11</v>
      </c>
      <c r="Y2267" s="68">
        <f t="shared" si="408"/>
        <v>0.72727272727272729</v>
      </c>
      <c r="Z2267" s="110">
        <v>23</v>
      </c>
      <c r="AA2267" s="284">
        <v>1.1000000000000001</v>
      </c>
    </row>
    <row r="2268" spans="9:27">
      <c r="I2268" s="57" t="str">
        <f t="shared" si="407"/>
        <v>Youth VillagesAllAug-15</v>
      </c>
      <c r="J2268" t="s">
        <v>781</v>
      </c>
      <c r="K2268" t="s">
        <v>352</v>
      </c>
      <c r="L2268" s="73">
        <v>42217</v>
      </c>
      <c r="M2268" s="110">
        <v>17</v>
      </c>
      <c r="N2268" s="110">
        <v>16</v>
      </c>
      <c r="O2268" s="68">
        <f t="shared" si="409"/>
        <v>1.0625</v>
      </c>
      <c r="P2268" s="110">
        <v>31</v>
      </c>
      <c r="Q2268" s="110">
        <v>44</v>
      </c>
      <c r="R2268" s="68">
        <f t="shared" si="410"/>
        <v>0.70454545454545459</v>
      </c>
      <c r="S2268" s="110">
        <v>48</v>
      </c>
      <c r="T2268" s="68">
        <f t="shared" si="411"/>
        <v>0.91666666666666663</v>
      </c>
      <c r="U2268" s="110">
        <v>23</v>
      </c>
      <c r="V2268" s="284"/>
      <c r="W2268" s="110">
        <v>5</v>
      </c>
      <c r="X2268" s="110">
        <v>7</v>
      </c>
      <c r="Y2268" s="68">
        <f t="shared" si="408"/>
        <v>0.7142857142857143</v>
      </c>
      <c r="Z2268" s="110">
        <v>8</v>
      </c>
      <c r="AA2268" s="284">
        <v>0.75357894736842101</v>
      </c>
    </row>
    <row r="2269" spans="9:27">
      <c r="I2269" s="57" t="str">
        <f t="shared" si="407"/>
        <v>MD Family ResourcesAllAug-15</v>
      </c>
      <c r="J2269" t="s">
        <v>782</v>
      </c>
      <c r="K2269" t="s">
        <v>510</v>
      </c>
      <c r="L2269" s="73">
        <v>42217</v>
      </c>
      <c r="M2269" s="110">
        <v>9</v>
      </c>
      <c r="N2269" s="110">
        <v>9</v>
      </c>
      <c r="O2269" s="68">
        <f t="shared" si="409"/>
        <v>1</v>
      </c>
      <c r="P2269" s="110">
        <v>18</v>
      </c>
      <c r="Q2269" s="110">
        <v>26</v>
      </c>
      <c r="R2269" s="68">
        <f t="shared" si="410"/>
        <v>0.69230769230769229</v>
      </c>
      <c r="S2269" s="110">
        <v>26</v>
      </c>
      <c r="T2269" s="68">
        <f t="shared" si="411"/>
        <v>1</v>
      </c>
      <c r="U2269" s="110">
        <v>17</v>
      </c>
      <c r="V2269" s="284"/>
      <c r="W2269" s="110">
        <v>3</v>
      </c>
      <c r="X2269" s="110">
        <v>7</v>
      </c>
      <c r="Y2269" s="68">
        <f t="shared" si="408"/>
        <v>0.42857142857142855</v>
      </c>
      <c r="Z2269" s="110">
        <v>1</v>
      </c>
      <c r="AA2269" s="284">
        <v>0.55555555555555558</v>
      </c>
    </row>
    <row r="2270" spans="9:27">
      <c r="I2270" s="57" t="str">
        <f t="shared" si="407"/>
        <v>UniversalAllAug-15</v>
      </c>
      <c r="J2270" t="s">
        <v>783</v>
      </c>
      <c r="K2270" t="s">
        <v>348</v>
      </c>
      <c r="L2270" s="73">
        <v>42217</v>
      </c>
      <c r="M2270" s="110">
        <v>4</v>
      </c>
      <c r="N2270" s="110">
        <v>7</v>
      </c>
      <c r="O2270" s="68">
        <f t="shared" si="409"/>
        <v>0.5714285714285714</v>
      </c>
      <c r="P2270" s="110">
        <v>14</v>
      </c>
      <c r="Q2270" s="110">
        <v>50</v>
      </c>
      <c r="R2270" s="68">
        <f t="shared" si="410"/>
        <v>0.28000000000000003</v>
      </c>
      <c r="S2270" s="110">
        <v>50</v>
      </c>
      <c r="T2270" s="68">
        <f t="shared" si="411"/>
        <v>1</v>
      </c>
      <c r="U2270" s="110">
        <v>13</v>
      </c>
      <c r="V2270" s="284"/>
      <c r="W2270" s="110">
        <v>0</v>
      </c>
      <c r="X2270" s="110">
        <v>0</v>
      </c>
      <c r="Y2270" s="68" t="e">
        <f t="shared" si="408"/>
        <v>#DIV/0!</v>
      </c>
      <c r="Z2270" s="110">
        <v>1</v>
      </c>
      <c r="AA2270" s="284">
        <v>0</v>
      </c>
    </row>
    <row r="2271" spans="9:27">
      <c r="I2271" s="57" t="str">
        <f t="shared" si="407"/>
        <v>FPSAllAug-15</v>
      </c>
      <c r="J2271" t="s">
        <v>784</v>
      </c>
      <c r="K2271" t="s">
        <v>355</v>
      </c>
      <c r="L2271" s="73">
        <v>42217</v>
      </c>
      <c r="M2271" s="110">
        <v>3</v>
      </c>
      <c r="N2271" s="110">
        <v>3</v>
      </c>
      <c r="O2271" s="68">
        <f t="shared" si="409"/>
        <v>1</v>
      </c>
      <c r="P2271" s="110">
        <v>42</v>
      </c>
      <c r="Q2271" s="110">
        <v>50</v>
      </c>
      <c r="R2271" s="68">
        <f t="shared" si="410"/>
        <v>0.84</v>
      </c>
      <c r="S2271" s="110">
        <v>50</v>
      </c>
      <c r="T2271" s="68">
        <f t="shared" si="411"/>
        <v>1</v>
      </c>
      <c r="U2271" s="110">
        <v>42</v>
      </c>
      <c r="V2271" s="284"/>
      <c r="W2271" s="110">
        <v>0</v>
      </c>
      <c r="X2271" s="110">
        <v>0</v>
      </c>
      <c r="Y2271" s="68" t="e">
        <f t="shared" si="408"/>
        <v>#DIV/0!</v>
      </c>
      <c r="Z2271" s="110">
        <v>0</v>
      </c>
      <c r="AA2271" s="284" t="e">
        <v>#DIV/0!</v>
      </c>
    </row>
    <row r="2272" spans="9:27">
      <c r="I2272" s="57" t="str">
        <f t="shared" si="407"/>
        <v>LESAllAug-15</v>
      </c>
      <c r="J2272" t="s">
        <v>785</v>
      </c>
      <c r="K2272" t="s">
        <v>357</v>
      </c>
      <c r="L2272" s="73">
        <v>42217</v>
      </c>
      <c r="M2272" s="110">
        <v>4</v>
      </c>
      <c r="N2272" s="110">
        <v>5</v>
      </c>
      <c r="O2272" s="68">
        <f t="shared" si="409"/>
        <v>0.8</v>
      </c>
      <c r="P2272" s="110">
        <v>27</v>
      </c>
      <c r="Q2272" s="110">
        <v>20</v>
      </c>
      <c r="R2272" s="68">
        <f t="shared" si="410"/>
        <v>1.35</v>
      </c>
      <c r="S2272" s="110">
        <v>50</v>
      </c>
      <c r="T2272" s="68">
        <f t="shared" si="411"/>
        <v>0.4</v>
      </c>
      <c r="U2272" s="110">
        <v>27</v>
      </c>
      <c r="V2272" s="284"/>
      <c r="W2272" s="110">
        <v>0</v>
      </c>
      <c r="X2272" s="110">
        <v>0</v>
      </c>
      <c r="Y2272" s="68" t="e">
        <f t="shared" si="408"/>
        <v>#DIV/0!</v>
      </c>
      <c r="Z2272" s="110">
        <v>0</v>
      </c>
      <c r="AA2272" s="284" t="e">
        <v>#DIV/0!</v>
      </c>
    </row>
    <row r="2273" spans="9:27">
      <c r="I2273" s="57" t="str">
        <f t="shared" si="407"/>
        <v>MBI HSAllAug-15</v>
      </c>
      <c r="J2273" t="s">
        <v>786</v>
      </c>
      <c r="K2273" t="s">
        <v>364</v>
      </c>
      <c r="L2273" s="73">
        <v>42217</v>
      </c>
      <c r="M2273" s="110">
        <v>10</v>
      </c>
      <c r="N2273" s="110">
        <v>8</v>
      </c>
      <c r="O2273" s="68">
        <f t="shared" si="409"/>
        <v>1.25</v>
      </c>
      <c r="P2273" s="110">
        <v>89</v>
      </c>
      <c r="Q2273" s="110">
        <v>95</v>
      </c>
      <c r="R2273" s="68">
        <f t="shared" si="410"/>
        <v>0.93684210526315792</v>
      </c>
      <c r="S2273" s="110">
        <v>103</v>
      </c>
      <c r="T2273" s="68">
        <f t="shared" si="411"/>
        <v>0.92233009708737868</v>
      </c>
      <c r="U2273" s="110">
        <v>89</v>
      </c>
      <c r="V2273" s="284"/>
      <c r="W2273" s="110">
        <v>0</v>
      </c>
      <c r="X2273" s="110">
        <v>0</v>
      </c>
      <c r="Y2273" s="68" t="e">
        <f t="shared" si="408"/>
        <v>#DIV/0!</v>
      </c>
      <c r="Z2273" s="110">
        <v>0</v>
      </c>
      <c r="AA2273" s="284" t="e">
        <v>#DIV/0!</v>
      </c>
    </row>
    <row r="2274" spans="9:27">
      <c r="I2274" s="57" t="str">
        <f t="shared" si="407"/>
        <v>TFCCAllAug-15</v>
      </c>
      <c r="J2274" t="s">
        <v>787</v>
      </c>
      <c r="K2274" t="s">
        <v>366</v>
      </c>
      <c r="L2274" s="73">
        <v>42217</v>
      </c>
      <c r="M2274" s="110">
        <v>3</v>
      </c>
      <c r="N2274" s="110">
        <v>7</v>
      </c>
      <c r="O2274" s="68">
        <f t="shared" si="409"/>
        <v>0.42857142857142855</v>
      </c>
      <c r="P2274" s="110">
        <v>17</v>
      </c>
      <c r="Q2274" s="110">
        <v>30</v>
      </c>
      <c r="R2274" s="68">
        <f t="shared" si="410"/>
        <v>0.56666666666666665</v>
      </c>
      <c r="S2274" s="110">
        <v>70</v>
      </c>
      <c r="T2274" s="68">
        <f t="shared" si="411"/>
        <v>0.42857142857142855</v>
      </c>
      <c r="U2274" s="110">
        <v>17</v>
      </c>
      <c r="V2274" s="284"/>
      <c r="W2274" s="110">
        <v>0</v>
      </c>
      <c r="X2274" s="110">
        <v>0</v>
      </c>
      <c r="Y2274" s="68" t="e">
        <f t="shared" si="408"/>
        <v>#DIV/0!</v>
      </c>
      <c r="Z2274" s="110">
        <v>0</v>
      </c>
      <c r="AA2274" s="284" t="e">
        <v>#DIV/0!</v>
      </c>
    </row>
    <row r="2275" spans="9:27">
      <c r="I2275" s="57" t="str">
        <f t="shared" si="407"/>
        <v>Wayne CenterAllAug-15</v>
      </c>
      <c r="J2275" t="s">
        <v>788</v>
      </c>
      <c r="K2275" t="s">
        <v>789</v>
      </c>
      <c r="L2275" s="73">
        <v>42217</v>
      </c>
      <c r="M2275" s="110">
        <v>3</v>
      </c>
      <c r="N2275" s="110">
        <v>3</v>
      </c>
      <c r="O2275" s="68">
        <f t="shared" si="409"/>
        <v>1</v>
      </c>
      <c r="P2275" s="110">
        <v>22</v>
      </c>
      <c r="Q2275" s="110">
        <v>30</v>
      </c>
      <c r="R2275" s="68">
        <f t="shared" si="410"/>
        <v>0.73333333333333328</v>
      </c>
      <c r="S2275" s="110">
        <v>30</v>
      </c>
      <c r="T2275" s="68">
        <f t="shared" si="411"/>
        <v>1</v>
      </c>
      <c r="U2275" s="110">
        <v>22</v>
      </c>
      <c r="V2275" s="284"/>
      <c r="W2275" s="110">
        <v>2</v>
      </c>
      <c r="X2275" s="110">
        <v>2</v>
      </c>
      <c r="Y2275" s="68">
        <f t="shared" si="408"/>
        <v>1</v>
      </c>
      <c r="Z2275" s="110">
        <v>0</v>
      </c>
      <c r="AA2275" s="284" t="e">
        <v>#DIV/0!</v>
      </c>
    </row>
    <row r="2276" spans="9:27">
      <c r="I2276" s="57" t="str">
        <f t="shared" si="407"/>
        <v>All A-CRA ProvidersA-CRAAug-15</v>
      </c>
      <c r="J2276" t="s">
        <v>790</v>
      </c>
      <c r="K2276" t="s">
        <v>379</v>
      </c>
      <c r="L2276" s="73">
        <v>42217</v>
      </c>
      <c r="M2276" s="110">
        <v>6</v>
      </c>
      <c r="N2276" s="110">
        <v>8</v>
      </c>
      <c r="O2276" s="68">
        <f t="shared" si="409"/>
        <v>0.75</v>
      </c>
      <c r="P2276" s="110">
        <v>32</v>
      </c>
      <c r="Q2276" s="110">
        <v>40</v>
      </c>
      <c r="R2276" s="68">
        <f t="shared" si="410"/>
        <v>0.8</v>
      </c>
      <c r="S2276" s="110">
        <v>48</v>
      </c>
      <c r="T2276" s="68">
        <f t="shared" si="411"/>
        <v>0.83333333333333337</v>
      </c>
      <c r="U2276" s="110">
        <v>31</v>
      </c>
      <c r="V2276" s="284"/>
      <c r="W2276" s="110">
        <v>1</v>
      </c>
      <c r="X2276" s="110">
        <v>6</v>
      </c>
      <c r="Y2276" s="68">
        <f t="shared" si="408"/>
        <v>0.16666666666666666</v>
      </c>
      <c r="Z2276" s="110">
        <v>1</v>
      </c>
      <c r="AA2276" s="284"/>
    </row>
    <row r="2277" spans="9:27">
      <c r="I2277" s="57" t="str">
        <f t="shared" si="407"/>
        <v>All CPP-FV ProvidersCPP-FVAug-15</v>
      </c>
      <c r="J2277" t="s">
        <v>791</v>
      </c>
      <c r="K2277" t="s">
        <v>373</v>
      </c>
      <c r="L2277" s="73">
        <v>42217</v>
      </c>
      <c r="M2277" s="110">
        <v>7</v>
      </c>
      <c r="N2277" s="110">
        <v>10</v>
      </c>
      <c r="O2277" s="68">
        <f t="shared" si="409"/>
        <v>0.7</v>
      </c>
      <c r="P2277" s="110">
        <v>30</v>
      </c>
      <c r="Q2277" s="110">
        <v>40</v>
      </c>
      <c r="R2277" s="68">
        <f t="shared" si="410"/>
        <v>0.75</v>
      </c>
      <c r="S2277" s="110">
        <v>40</v>
      </c>
      <c r="T2277" s="68">
        <f t="shared" si="411"/>
        <v>1</v>
      </c>
      <c r="U2277" s="110">
        <v>28</v>
      </c>
      <c r="V2277" s="284"/>
      <c r="W2277" s="110">
        <v>0</v>
      </c>
      <c r="X2277" s="110">
        <v>0</v>
      </c>
      <c r="Y2277" s="68" t="e">
        <f t="shared" si="408"/>
        <v>#DIV/0!</v>
      </c>
      <c r="Z2277" s="110">
        <v>2</v>
      </c>
      <c r="AA2277" s="284">
        <v>0.7068965517241379</v>
      </c>
    </row>
    <row r="2278" spans="9:27">
      <c r="I2278" s="57" t="str">
        <f t="shared" si="407"/>
        <v>All FFT ProvidersFFTAug-15</v>
      </c>
      <c r="J2278" t="s">
        <v>792</v>
      </c>
      <c r="K2278" t="s">
        <v>372</v>
      </c>
      <c r="L2278" s="73">
        <v>42217</v>
      </c>
      <c r="M2278" s="110">
        <v>17</v>
      </c>
      <c r="N2278" s="110">
        <v>15</v>
      </c>
      <c r="O2278" s="68">
        <f t="shared" si="409"/>
        <v>1.1333333333333333</v>
      </c>
      <c r="P2278" s="110">
        <v>78</v>
      </c>
      <c r="Q2278" s="110">
        <v>129</v>
      </c>
      <c r="R2278" s="68">
        <f t="shared" si="410"/>
        <v>0.60465116279069764</v>
      </c>
      <c r="S2278" s="110">
        <v>134</v>
      </c>
      <c r="T2278" s="68">
        <f t="shared" si="411"/>
        <v>0.96268656716417911</v>
      </c>
      <c r="U2278" s="110">
        <v>58</v>
      </c>
      <c r="V2278" s="284">
        <v>0.95416666666666661</v>
      </c>
      <c r="W2278" s="110">
        <v>17</v>
      </c>
      <c r="X2278" s="110">
        <v>20</v>
      </c>
      <c r="Y2278" s="68">
        <f t="shared" si="408"/>
        <v>0.85</v>
      </c>
      <c r="Z2278" s="110">
        <v>20</v>
      </c>
      <c r="AA2278" s="284">
        <v>0.95416666666666661</v>
      </c>
    </row>
    <row r="2279" spans="9:27">
      <c r="I2279" s="57" t="str">
        <f t="shared" si="407"/>
        <v>All MST ProvidersMSTAug-15</v>
      </c>
      <c r="J2279" t="s">
        <v>793</v>
      </c>
      <c r="K2279" t="s">
        <v>374</v>
      </c>
      <c r="L2279" s="73">
        <v>42217</v>
      </c>
      <c r="M2279" s="110">
        <v>11</v>
      </c>
      <c r="N2279" s="110">
        <v>12</v>
      </c>
      <c r="O2279" s="68">
        <f t="shared" si="409"/>
        <v>0.91666666666666663</v>
      </c>
      <c r="P2279" s="110">
        <v>25</v>
      </c>
      <c r="Q2279" s="110">
        <v>36</v>
      </c>
      <c r="R2279" s="68">
        <f t="shared" si="410"/>
        <v>0.69444444444444442</v>
      </c>
      <c r="S2279" s="110">
        <v>40</v>
      </c>
      <c r="T2279" s="68">
        <f t="shared" si="411"/>
        <v>0.9</v>
      </c>
      <c r="U2279" s="110">
        <v>18</v>
      </c>
      <c r="V2279" s="284">
        <v>0.74015789473684201</v>
      </c>
      <c r="W2279" s="110">
        <v>5</v>
      </c>
      <c r="X2279" s="110">
        <v>7</v>
      </c>
      <c r="Y2279" s="68">
        <f t="shared" si="408"/>
        <v>0.7142857142857143</v>
      </c>
      <c r="Z2279" s="110">
        <v>7</v>
      </c>
      <c r="AA2279" s="284">
        <v>0.74015789473684201</v>
      </c>
    </row>
    <row r="2280" spans="9:27">
      <c r="I2280" s="57" t="str">
        <f t="shared" si="407"/>
        <v>All MST-PSB ProvidersMST-PSBAug-15</v>
      </c>
      <c r="J2280" t="s">
        <v>794</v>
      </c>
      <c r="K2280" t="s">
        <v>375</v>
      </c>
      <c r="L2280" s="73">
        <v>42217</v>
      </c>
      <c r="M2280" s="110">
        <v>6</v>
      </c>
      <c r="N2280" s="110">
        <v>4</v>
      </c>
      <c r="O2280" s="68">
        <f t="shared" si="409"/>
        <v>1.5</v>
      </c>
      <c r="P2280" s="110">
        <v>6</v>
      </c>
      <c r="Q2280" s="110">
        <v>8</v>
      </c>
      <c r="R2280" s="68">
        <f t="shared" si="410"/>
        <v>0.75</v>
      </c>
      <c r="S2280" s="110">
        <v>8</v>
      </c>
      <c r="T2280" s="68">
        <f t="shared" si="411"/>
        <v>1</v>
      </c>
      <c r="U2280" s="110">
        <v>5</v>
      </c>
      <c r="V2280" s="284">
        <v>0.76700000000000002</v>
      </c>
      <c r="W2280" s="110">
        <v>0</v>
      </c>
      <c r="X2280" s="110">
        <v>0</v>
      </c>
      <c r="Y2280" s="68" t="e">
        <f t="shared" si="408"/>
        <v>#DIV/0!</v>
      </c>
      <c r="Z2280" s="110">
        <v>1</v>
      </c>
      <c r="AA2280" s="284">
        <v>0.76700000000000002</v>
      </c>
    </row>
    <row r="2281" spans="9:27">
      <c r="I2281" s="57" t="str">
        <f t="shared" si="407"/>
        <v>All PCIT ProvidersPCITAug-15</v>
      </c>
      <c r="J2281" t="s">
        <v>795</v>
      </c>
      <c r="K2281" t="s">
        <v>376</v>
      </c>
      <c r="L2281" s="73">
        <v>42217</v>
      </c>
      <c r="M2281" s="110">
        <v>10</v>
      </c>
      <c r="N2281" s="110">
        <v>9</v>
      </c>
      <c r="O2281" s="68">
        <f t="shared" si="409"/>
        <v>1.1111111111111112</v>
      </c>
      <c r="P2281" s="110">
        <v>27</v>
      </c>
      <c r="Q2281" s="110">
        <v>34</v>
      </c>
      <c r="R2281" s="68">
        <f t="shared" si="410"/>
        <v>0.79411764705882348</v>
      </c>
      <c r="S2281" s="110">
        <v>39</v>
      </c>
      <c r="T2281" s="68">
        <f t="shared" si="411"/>
        <v>0.87179487179487181</v>
      </c>
      <c r="U2281" s="110">
        <v>24</v>
      </c>
      <c r="V2281" s="284"/>
      <c r="W2281" s="110">
        <v>1</v>
      </c>
      <c r="X2281" s="110">
        <v>5</v>
      </c>
      <c r="Y2281" s="68">
        <f t="shared" si="408"/>
        <v>0.2</v>
      </c>
      <c r="Z2281" s="110">
        <v>3</v>
      </c>
      <c r="AA2281" s="284">
        <v>0.98</v>
      </c>
    </row>
    <row r="2282" spans="9:27">
      <c r="I2282" s="57" t="str">
        <f t="shared" si="407"/>
        <v>All TF-CBT ProvidersTF-CBTAug-15</v>
      </c>
      <c r="J2282" t="s">
        <v>796</v>
      </c>
      <c r="K2282" t="s">
        <v>377</v>
      </c>
      <c r="L2282" s="73">
        <v>42217</v>
      </c>
      <c r="M2282" s="110">
        <v>28</v>
      </c>
      <c r="N2282" s="110">
        <v>27</v>
      </c>
      <c r="O2282" s="68">
        <f t="shared" si="409"/>
        <v>1.037037037037037</v>
      </c>
      <c r="P2282" s="110">
        <v>48</v>
      </c>
      <c r="Q2282" s="110">
        <v>81</v>
      </c>
      <c r="R2282" s="68">
        <f t="shared" si="410"/>
        <v>0.59259259259259256</v>
      </c>
      <c r="S2282" s="110">
        <v>81</v>
      </c>
      <c r="T2282" s="68">
        <f t="shared" si="411"/>
        <v>1</v>
      </c>
      <c r="U2282" s="110">
        <v>41</v>
      </c>
      <c r="V2282" s="284"/>
      <c r="W2282" s="110">
        <v>3</v>
      </c>
      <c r="X2282" s="110">
        <v>7</v>
      </c>
      <c r="Y2282" s="68">
        <f t="shared" si="408"/>
        <v>0.42857142857142855</v>
      </c>
      <c r="Z2282" s="110">
        <v>7</v>
      </c>
      <c r="AA2282" s="284">
        <v>0.48055555555555557</v>
      </c>
    </row>
    <row r="2283" spans="9:27">
      <c r="I2283" s="57" t="str">
        <f t="shared" si="407"/>
        <v>All TIP ProvidersTIPAug-15</v>
      </c>
      <c r="J2283" t="s">
        <v>797</v>
      </c>
      <c r="K2283" t="s">
        <v>378</v>
      </c>
      <c r="L2283" s="73">
        <v>42217</v>
      </c>
      <c r="M2283" s="110">
        <v>43</v>
      </c>
      <c r="N2283" s="110">
        <v>44</v>
      </c>
      <c r="O2283" s="68">
        <f t="shared" si="409"/>
        <v>0.97727272727272729</v>
      </c>
      <c r="P2283" s="110">
        <v>373</v>
      </c>
      <c r="Q2283" s="110">
        <v>445</v>
      </c>
      <c r="R2283" s="68">
        <f t="shared" si="410"/>
        <v>0.83820224719101122</v>
      </c>
      <c r="S2283" s="110">
        <v>533</v>
      </c>
      <c r="T2283" s="68">
        <f t="shared" si="411"/>
        <v>0.83489681050656661</v>
      </c>
      <c r="U2283" s="110">
        <v>363</v>
      </c>
      <c r="V2283" s="284"/>
      <c r="W2283" s="110">
        <v>4</v>
      </c>
      <c r="X2283" s="110">
        <v>6</v>
      </c>
      <c r="Y2283" s="68">
        <f t="shared" si="408"/>
        <v>0.66666666666666663</v>
      </c>
      <c r="Z2283" s="110">
        <v>10</v>
      </c>
      <c r="AA2283" s="284"/>
    </row>
    <row r="2284" spans="9:27">
      <c r="I2284" s="57" t="str">
        <f t="shared" si="407"/>
        <v>All TST ProvidersTSTAug-15</v>
      </c>
      <c r="J2284" t="s">
        <v>798</v>
      </c>
      <c r="K2284" t="s">
        <v>512</v>
      </c>
      <c r="L2284" s="73">
        <v>42217</v>
      </c>
      <c r="M2284" s="110">
        <v>0</v>
      </c>
      <c r="N2284" s="110">
        <v>0</v>
      </c>
      <c r="O2284" s="68" t="e">
        <f t="shared" si="409"/>
        <v>#DIV/0!</v>
      </c>
      <c r="P2284" s="110">
        <v>0</v>
      </c>
      <c r="Q2284" s="110">
        <v>0</v>
      </c>
      <c r="R2284" s="68" t="e">
        <f t="shared" si="410"/>
        <v>#DIV/0!</v>
      </c>
      <c r="S2284" s="110">
        <v>0</v>
      </c>
      <c r="T2284" s="68" t="e">
        <f t="shared" si="411"/>
        <v>#DIV/0!</v>
      </c>
      <c r="U2284" s="110">
        <v>0</v>
      </c>
      <c r="V2284" s="284"/>
      <c r="W2284" s="110">
        <v>0</v>
      </c>
      <c r="X2284" s="110">
        <v>0</v>
      </c>
      <c r="Y2284" s="68" t="e">
        <f t="shared" si="408"/>
        <v>#DIV/0!</v>
      </c>
      <c r="Z2284" s="110">
        <v>0</v>
      </c>
      <c r="AA2284" s="284"/>
    </row>
    <row r="2285" spans="9:27">
      <c r="I2285" s="57" t="str">
        <f t="shared" si="407"/>
        <v>AllAllAug-15</v>
      </c>
      <c r="J2285" t="s">
        <v>799</v>
      </c>
      <c r="K2285" t="s">
        <v>367</v>
      </c>
      <c r="L2285" s="73">
        <v>42217</v>
      </c>
      <c r="M2285" s="110">
        <v>128</v>
      </c>
      <c r="N2285" s="110">
        <v>129</v>
      </c>
      <c r="O2285" s="68">
        <f t="shared" si="409"/>
        <v>0.99224806201550386</v>
      </c>
      <c r="P2285" s="110">
        <v>619</v>
      </c>
      <c r="Q2285" s="110">
        <v>813</v>
      </c>
      <c r="R2285" s="68">
        <f t="shared" si="410"/>
        <v>0.76137761377613777</v>
      </c>
      <c r="S2285" s="110">
        <v>923</v>
      </c>
      <c r="T2285" s="68">
        <f t="shared" si="411"/>
        <v>0.88082340195016251</v>
      </c>
      <c r="U2285" s="110">
        <v>568</v>
      </c>
      <c r="V2285" s="284"/>
      <c r="W2285" s="110">
        <v>31</v>
      </c>
      <c r="X2285" s="110">
        <v>51</v>
      </c>
      <c r="Y2285" s="68">
        <f t="shared" si="408"/>
        <v>0.60784313725490191</v>
      </c>
      <c r="Z2285" s="110">
        <v>51</v>
      </c>
      <c r="AA2285" s="284">
        <v>0.77146277811386688</v>
      </c>
    </row>
    <row r="2286" spans="9:27">
      <c r="I2286" s="57" t="str">
        <f>K2286&amp;"Sep-15"</f>
        <v>HillcrestA-CRASep-15</v>
      </c>
      <c r="J2286" t="s">
        <v>804</v>
      </c>
      <c r="K2286" t="s">
        <v>336</v>
      </c>
      <c r="L2286" s="73">
        <v>42248</v>
      </c>
      <c r="M2286" s="110">
        <v>4</v>
      </c>
      <c r="N2286" s="110">
        <v>4</v>
      </c>
      <c r="O2286" s="68">
        <f t="shared" si="409"/>
        <v>1</v>
      </c>
      <c r="P2286" s="110">
        <v>26</v>
      </c>
      <c r="Q2286" s="110">
        <v>24</v>
      </c>
      <c r="R2286" s="68">
        <f t="shared" si="410"/>
        <v>1.0833333333333333</v>
      </c>
      <c r="S2286" s="110">
        <v>24</v>
      </c>
      <c r="T2286" s="68">
        <f t="shared" si="411"/>
        <v>1</v>
      </c>
      <c r="U2286" s="110">
        <v>15</v>
      </c>
      <c r="V2286" s="284"/>
      <c r="W2286" s="110">
        <v>0</v>
      </c>
      <c r="X2286" s="110">
        <v>1</v>
      </c>
      <c r="Y2286" s="68">
        <f t="shared" si="408"/>
        <v>0</v>
      </c>
      <c r="Z2286" s="110">
        <v>11</v>
      </c>
      <c r="AA2286" s="284"/>
    </row>
    <row r="2287" spans="9:27">
      <c r="I2287" s="57" t="str">
        <f t="shared" ref="I2287:I2340" si="412">K2287&amp;"Sep-15"</f>
        <v>LAYCA-CRASep-15</v>
      </c>
      <c r="J2287" t="s">
        <v>805</v>
      </c>
      <c r="K2287" t="s">
        <v>339</v>
      </c>
      <c r="L2287" s="73">
        <v>42248</v>
      </c>
      <c r="M2287" s="110">
        <v>2</v>
      </c>
      <c r="N2287" s="110">
        <v>3</v>
      </c>
      <c r="O2287" s="68">
        <f t="shared" si="409"/>
        <v>0.66666666666666663</v>
      </c>
      <c r="P2287" s="110">
        <v>16</v>
      </c>
      <c r="Q2287" s="110">
        <v>12</v>
      </c>
      <c r="R2287" s="68">
        <f t="shared" si="410"/>
        <v>1.3333333333333333</v>
      </c>
      <c r="S2287" s="110">
        <v>20</v>
      </c>
      <c r="T2287" s="68">
        <f t="shared" si="411"/>
        <v>0.6</v>
      </c>
      <c r="U2287" s="110">
        <v>12</v>
      </c>
      <c r="V2287" s="284"/>
      <c r="W2287" s="110">
        <v>0</v>
      </c>
      <c r="X2287" s="110">
        <v>2</v>
      </c>
      <c r="Y2287" s="68">
        <f t="shared" si="408"/>
        <v>0</v>
      </c>
      <c r="Z2287" s="110">
        <v>4</v>
      </c>
      <c r="AA2287" s="284"/>
    </row>
    <row r="2288" spans="9:27">
      <c r="I2288" s="57" t="str">
        <f t="shared" si="412"/>
        <v>RiversideA-CRASep-15</v>
      </c>
      <c r="J2288" t="s">
        <v>806</v>
      </c>
      <c r="K2288" t="s">
        <v>361</v>
      </c>
      <c r="L2288" s="73">
        <v>42248</v>
      </c>
      <c r="M2288" s="110">
        <v>1</v>
      </c>
      <c r="N2288" s="110">
        <v>2</v>
      </c>
      <c r="O2288" s="68">
        <f t="shared" si="409"/>
        <v>0.5</v>
      </c>
      <c r="P2288" s="110">
        <v>0</v>
      </c>
      <c r="Q2288" s="110">
        <v>6</v>
      </c>
      <c r="R2288" s="68">
        <f t="shared" si="410"/>
        <v>0</v>
      </c>
      <c r="S2288" s="110">
        <v>12</v>
      </c>
      <c r="T2288" s="68">
        <f t="shared" si="411"/>
        <v>0.5</v>
      </c>
      <c r="U2288" s="110">
        <v>0</v>
      </c>
      <c r="V2288" s="284"/>
      <c r="W2288" s="110">
        <v>0</v>
      </c>
      <c r="X2288" s="110">
        <v>0</v>
      </c>
      <c r="Y2288" s="68" t="e">
        <f t="shared" si="408"/>
        <v>#DIV/0!</v>
      </c>
      <c r="Z2288" s="110">
        <v>0</v>
      </c>
      <c r="AA2288" s="284"/>
    </row>
    <row r="2289" spans="9:27">
      <c r="I2289" s="57" t="str">
        <f t="shared" si="412"/>
        <v>PIECECPP-FVSep-15</v>
      </c>
      <c r="J2289" t="s">
        <v>807</v>
      </c>
      <c r="K2289" t="s">
        <v>346</v>
      </c>
      <c r="L2289" s="73">
        <v>42248</v>
      </c>
      <c r="M2289" s="110">
        <v>5</v>
      </c>
      <c r="N2289" s="110">
        <v>5</v>
      </c>
      <c r="O2289" s="68">
        <f t="shared" si="409"/>
        <v>1</v>
      </c>
      <c r="P2289" s="110">
        <v>33</v>
      </c>
      <c r="Q2289" s="110">
        <v>25</v>
      </c>
      <c r="R2289" s="68">
        <f t="shared" si="410"/>
        <v>1.32</v>
      </c>
      <c r="S2289" s="110">
        <v>25</v>
      </c>
      <c r="T2289" s="68">
        <f t="shared" si="411"/>
        <v>1</v>
      </c>
      <c r="U2289" s="110">
        <v>29</v>
      </c>
      <c r="V2289" s="284"/>
      <c r="W2289" s="110">
        <v>5</v>
      </c>
      <c r="X2289" s="110">
        <v>5</v>
      </c>
      <c r="Y2289" s="68">
        <f t="shared" si="408"/>
        <v>1</v>
      </c>
      <c r="Z2289" s="110">
        <v>4</v>
      </c>
      <c r="AA2289" s="284">
        <v>0.37037037037037035</v>
      </c>
    </row>
    <row r="2290" spans="9:27">
      <c r="I2290" s="57" t="str">
        <f t="shared" si="412"/>
        <v>Adoptions TogetherCPP-FVSep-15</v>
      </c>
      <c r="J2290" t="s">
        <v>808</v>
      </c>
      <c r="K2290" t="s">
        <v>317</v>
      </c>
      <c r="L2290" s="73">
        <v>42248</v>
      </c>
      <c r="M2290" s="110">
        <v>3</v>
      </c>
      <c r="N2290" s="110">
        <v>3</v>
      </c>
      <c r="O2290" s="68">
        <f t="shared" si="409"/>
        <v>1</v>
      </c>
      <c r="P2290" s="110">
        <v>2</v>
      </c>
      <c r="Q2290" s="110">
        <v>15</v>
      </c>
      <c r="R2290" s="68">
        <f t="shared" si="410"/>
        <v>0.13333333333333333</v>
      </c>
      <c r="S2290" s="110">
        <v>15</v>
      </c>
      <c r="T2290" s="68">
        <f t="shared" si="411"/>
        <v>1</v>
      </c>
      <c r="U2290" s="110">
        <v>1</v>
      </c>
      <c r="V2290" s="284"/>
      <c r="W2290" s="110">
        <v>0</v>
      </c>
      <c r="X2290" s="110">
        <v>0</v>
      </c>
      <c r="Y2290" s="68" t="e">
        <f t="shared" si="408"/>
        <v>#DIV/0!</v>
      </c>
      <c r="Z2290" s="110">
        <v>1</v>
      </c>
      <c r="AA2290" s="284">
        <v>1</v>
      </c>
    </row>
    <row r="2291" spans="9:27">
      <c r="I2291" s="57" t="str">
        <f t="shared" si="412"/>
        <v>First Home CareFFTSep-15</v>
      </c>
      <c r="J2291" t="s">
        <v>809</v>
      </c>
      <c r="K2291" t="s">
        <v>325</v>
      </c>
      <c r="L2291" s="73">
        <v>42248</v>
      </c>
      <c r="M2291" s="110">
        <v>4</v>
      </c>
      <c r="N2291" s="110">
        <v>5</v>
      </c>
      <c r="O2291" s="68">
        <f t="shared" si="409"/>
        <v>0.8</v>
      </c>
      <c r="P2291" s="110">
        <v>21</v>
      </c>
      <c r="Q2291" s="110">
        <v>40</v>
      </c>
      <c r="R2291" s="68">
        <f t="shared" si="410"/>
        <v>0.52500000000000002</v>
      </c>
      <c r="S2291" s="110">
        <v>45</v>
      </c>
      <c r="T2291" s="68">
        <f t="shared" si="411"/>
        <v>0.88888888888888884</v>
      </c>
      <c r="U2291" s="110">
        <v>12</v>
      </c>
      <c r="V2291" s="284">
        <v>0.92500000000000004</v>
      </c>
      <c r="W2291" s="110">
        <v>2</v>
      </c>
      <c r="X2291" s="110">
        <v>3</v>
      </c>
      <c r="Y2291" s="68">
        <f t="shared" si="408"/>
        <v>0.66666666666666663</v>
      </c>
      <c r="Z2291" s="110">
        <v>9</v>
      </c>
      <c r="AA2291" s="284">
        <v>0.92500000000000004</v>
      </c>
    </row>
    <row r="2292" spans="9:27">
      <c r="I2292" s="57" t="str">
        <f t="shared" si="412"/>
        <v>HillcrestFFTSep-15</v>
      </c>
      <c r="J2292" t="s">
        <v>810</v>
      </c>
      <c r="K2292" t="s">
        <v>335</v>
      </c>
      <c r="L2292" s="73">
        <v>42248</v>
      </c>
      <c r="M2292" s="110">
        <v>5</v>
      </c>
      <c r="N2292" s="110">
        <v>5</v>
      </c>
      <c r="O2292" s="68">
        <f t="shared" si="409"/>
        <v>1</v>
      </c>
      <c r="P2292" s="110">
        <v>24</v>
      </c>
      <c r="Q2292" s="110">
        <v>35</v>
      </c>
      <c r="R2292" s="68">
        <f t="shared" si="410"/>
        <v>0.68571428571428572</v>
      </c>
      <c r="S2292" s="110">
        <v>35</v>
      </c>
      <c r="T2292" s="68">
        <f t="shared" si="411"/>
        <v>1</v>
      </c>
      <c r="U2292" s="110">
        <v>15</v>
      </c>
      <c r="V2292" s="284">
        <v>1.05</v>
      </c>
      <c r="W2292" s="110">
        <v>5</v>
      </c>
      <c r="X2292" s="110">
        <v>6</v>
      </c>
      <c r="Y2292" s="68">
        <f t="shared" si="408"/>
        <v>0.83333333333333337</v>
      </c>
      <c r="Z2292" s="110">
        <v>9</v>
      </c>
      <c r="AA2292" s="284">
        <v>1.05</v>
      </c>
    </row>
    <row r="2293" spans="9:27">
      <c r="I2293" s="57" t="str">
        <f t="shared" si="412"/>
        <v>PASSFFTSep-15</v>
      </c>
      <c r="J2293" t="s">
        <v>811</v>
      </c>
      <c r="K2293" t="s">
        <v>343</v>
      </c>
      <c r="L2293" s="73">
        <v>42248</v>
      </c>
      <c r="M2293" s="110">
        <v>8</v>
      </c>
      <c r="N2293" s="110">
        <v>8</v>
      </c>
      <c r="O2293" s="68">
        <f t="shared" si="409"/>
        <v>1</v>
      </c>
      <c r="P2293" s="110">
        <v>40</v>
      </c>
      <c r="Q2293" s="110">
        <v>54</v>
      </c>
      <c r="R2293" s="68">
        <f t="shared" si="410"/>
        <v>0.7407407407407407</v>
      </c>
      <c r="S2293" s="110">
        <v>54</v>
      </c>
      <c r="T2293" s="68">
        <f t="shared" si="411"/>
        <v>1</v>
      </c>
      <c r="U2293" s="110">
        <v>28</v>
      </c>
      <c r="V2293" s="284">
        <v>1</v>
      </c>
      <c r="W2293" s="110">
        <v>5</v>
      </c>
      <c r="X2293" s="110">
        <v>8</v>
      </c>
      <c r="Y2293" s="68">
        <f t="shared" si="408"/>
        <v>0.625</v>
      </c>
      <c r="Z2293" s="110">
        <v>12</v>
      </c>
      <c r="AA2293" s="284">
        <v>1</v>
      </c>
    </row>
    <row r="2294" spans="9:27">
      <c r="I2294" s="57" t="str">
        <f t="shared" si="412"/>
        <v>Youth VillagesMSTSep-15</v>
      </c>
      <c r="J2294" t="s">
        <v>812</v>
      </c>
      <c r="K2294" t="s">
        <v>353</v>
      </c>
      <c r="L2294" s="73">
        <v>42248</v>
      </c>
      <c r="M2294" s="110">
        <v>11</v>
      </c>
      <c r="N2294" s="110">
        <v>12</v>
      </c>
      <c r="O2294" s="68">
        <f t="shared" si="409"/>
        <v>0.91666666666666663</v>
      </c>
      <c r="P2294" s="110">
        <v>13</v>
      </c>
      <c r="Q2294" s="110">
        <v>36</v>
      </c>
      <c r="R2294" s="68">
        <f t="shared" si="410"/>
        <v>0.3611111111111111</v>
      </c>
      <c r="S2294" s="110">
        <v>40</v>
      </c>
      <c r="T2294" s="68">
        <f t="shared" si="411"/>
        <v>0.9</v>
      </c>
      <c r="U2294" s="110">
        <v>3</v>
      </c>
      <c r="V2294" s="284">
        <v>0.78755000000000008</v>
      </c>
      <c r="W2294" s="110">
        <v>8</v>
      </c>
      <c r="X2294" s="110">
        <v>11</v>
      </c>
      <c r="Y2294" s="68">
        <f t="shared" si="408"/>
        <v>0.72727272727272729</v>
      </c>
      <c r="Z2294" s="110">
        <v>10</v>
      </c>
      <c r="AA2294" s="284">
        <v>0.78755000000000008</v>
      </c>
    </row>
    <row r="2295" spans="9:27">
      <c r="I2295" s="57" t="str">
        <f t="shared" si="412"/>
        <v>Youth VillagesMST-PSBSep-15</v>
      </c>
      <c r="J2295" t="s">
        <v>813</v>
      </c>
      <c r="K2295" t="s">
        <v>354</v>
      </c>
      <c r="L2295" s="73">
        <v>42248</v>
      </c>
      <c r="M2295" s="110">
        <v>4</v>
      </c>
      <c r="N2295" s="110">
        <v>4</v>
      </c>
      <c r="O2295" s="68">
        <f t="shared" si="409"/>
        <v>1</v>
      </c>
      <c r="P2295" s="110">
        <v>6</v>
      </c>
      <c r="Q2295" s="110">
        <v>8</v>
      </c>
      <c r="R2295" s="68">
        <f t="shared" si="410"/>
        <v>0.75</v>
      </c>
      <c r="S2295" s="110">
        <v>8</v>
      </c>
      <c r="T2295" s="68">
        <f t="shared" si="411"/>
        <v>1</v>
      </c>
      <c r="U2295" s="110">
        <v>6</v>
      </c>
      <c r="V2295" s="284">
        <v>0.82199999999999995</v>
      </c>
      <c r="W2295" s="110">
        <v>0</v>
      </c>
      <c r="X2295" s="110">
        <v>0</v>
      </c>
      <c r="Y2295" s="68" t="e">
        <f t="shared" si="408"/>
        <v>#DIV/0!</v>
      </c>
      <c r="Z2295" s="110">
        <v>0</v>
      </c>
      <c r="AA2295" s="284">
        <v>0.82199999999999995</v>
      </c>
    </row>
    <row r="2296" spans="9:27">
      <c r="I2296" s="57" t="str">
        <f t="shared" si="412"/>
        <v>Marys CenterPCITSep-15</v>
      </c>
      <c r="J2296" t="s">
        <v>814</v>
      </c>
      <c r="K2296" t="s">
        <v>340</v>
      </c>
      <c r="L2296" s="73">
        <v>42248</v>
      </c>
      <c r="M2296" s="110">
        <v>3</v>
      </c>
      <c r="N2296" s="110">
        <v>4</v>
      </c>
      <c r="O2296" s="68">
        <f t="shared" si="409"/>
        <v>0.75</v>
      </c>
      <c r="P2296" s="110">
        <v>12</v>
      </c>
      <c r="Q2296" s="110">
        <v>9</v>
      </c>
      <c r="R2296" s="68">
        <f t="shared" si="410"/>
        <v>1.3333333333333333</v>
      </c>
      <c r="S2296" s="110">
        <v>14</v>
      </c>
      <c r="T2296" s="68">
        <f t="shared" si="411"/>
        <v>0.6428571428571429</v>
      </c>
      <c r="U2296" s="110">
        <v>9</v>
      </c>
      <c r="V2296" s="284"/>
      <c r="W2296" s="110">
        <v>0</v>
      </c>
      <c r="X2296" s="110">
        <v>0</v>
      </c>
      <c r="Y2296" s="68" t="e">
        <f t="shared" si="408"/>
        <v>#DIV/0!</v>
      </c>
      <c r="Z2296" s="110">
        <v>3</v>
      </c>
      <c r="AA2296" s="284">
        <v>1.06</v>
      </c>
    </row>
    <row r="2297" spans="9:27">
      <c r="I2297" s="57" t="str">
        <f t="shared" si="412"/>
        <v>PIECEPCITSep-15</v>
      </c>
      <c r="J2297" t="s">
        <v>815</v>
      </c>
      <c r="K2297" t="s">
        <v>347</v>
      </c>
      <c r="L2297" s="73">
        <v>42248</v>
      </c>
      <c r="M2297" s="110">
        <v>5</v>
      </c>
      <c r="N2297" s="110">
        <v>5</v>
      </c>
      <c r="O2297" s="68">
        <f t="shared" si="409"/>
        <v>1</v>
      </c>
      <c r="P2297" s="110">
        <v>10</v>
      </c>
      <c r="Q2297" s="110">
        <v>25</v>
      </c>
      <c r="R2297" s="68">
        <f t="shared" si="410"/>
        <v>0.4</v>
      </c>
      <c r="S2297" s="110">
        <v>25</v>
      </c>
      <c r="T2297" s="68">
        <f t="shared" si="411"/>
        <v>1</v>
      </c>
      <c r="U2297" s="110">
        <v>8</v>
      </c>
      <c r="V2297" s="284"/>
      <c r="W2297" s="110">
        <v>0</v>
      </c>
      <c r="X2297" s="110">
        <v>4</v>
      </c>
      <c r="Y2297" s="68">
        <f t="shared" si="408"/>
        <v>0</v>
      </c>
      <c r="Z2297" s="110">
        <v>2</v>
      </c>
      <c r="AA2297" s="284">
        <v>0.9</v>
      </c>
    </row>
    <row r="2298" spans="9:27">
      <c r="I2298" s="57" t="str">
        <f t="shared" si="412"/>
        <v>Community ConnectionsTF-CBTSep-15</v>
      </c>
      <c r="J2298" t="s">
        <v>816</v>
      </c>
      <c r="K2298" t="s">
        <v>320</v>
      </c>
      <c r="L2298" s="73">
        <v>42248</v>
      </c>
      <c r="M2298" s="110">
        <v>5</v>
      </c>
      <c r="N2298" s="110">
        <v>5</v>
      </c>
      <c r="O2298" s="68">
        <f t="shared" si="409"/>
        <v>1</v>
      </c>
      <c r="P2298" s="110">
        <v>17</v>
      </c>
      <c r="Q2298" s="110">
        <v>25</v>
      </c>
      <c r="R2298" s="68">
        <f t="shared" si="410"/>
        <v>0.68</v>
      </c>
      <c r="S2298" s="110">
        <v>25</v>
      </c>
      <c r="T2298" s="68">
        <f t="shared" si="411"/>
        <v>1</v>
      </c>
      <c r="U2298" s="110">
        <v>14</v>
      </c>
      <c r="V2298" s="284"/>
      <c r="W2298" s="110">
        <v>1</v>
      </c>
      <c r="X2298" s="110">
        <v>2</v>
      </c>
      <c r="Y2298" s="68">
        <f t="shared" si="408"/>
        <v>0.5</v>
      </c>
      <c r="Z2298" s="110">
        <v>3</v>
      </c>
      <c r="AA2298" s="284">
        <v>0.69230769230769229</v>
      </c>
    </row>
    <row r="2299" spans="9:27">
      <c r="I2299" s="57" t="str">
        <f t="shared" si="412"/>
        <v>First Home CareTF-CBTSep-15</v>
      </c>
      <c r="J2299" t="s">
        <v>817</v>
      </c>
      <c r="K2299" t="s">
        <v>324</v>
      </c>
      <c r="L2299" s="73">
        <v>42248</v>
      </c>
      <c r="M2299" s="110">
        <v>6</v>
      </c>
      <c r="N2299" s="110">
        <v>7</v>
      </c>
      <c r="O2299" s="68">
        <f t="shared" si="409"/>
        <v>0.8571428571428571</v>
      </c>
      <c r="P2299" s="110">
        <v>4</v>
      </c>
      <c r="Q2299" s="110">
        <v>27</v>
      </c>
      <c r="R2299" s="68">
        <f t="shared" si="410"/>
        <v>0.14814814814814814</v>
      </c>
      <c r="S2299" s="110">
        <v>32</v>
      </c>
      <c r="T2299" s="68">
        <f t="shared" si="411"/>
        <v>0.84375</v>
      </c>
      <c r="U2299" s="110">
        <v>0</v>
      </c>
      <c r="V2299" s="284"/>
      <c r="W2299" s="110">
        <v>0</v>
      </c>
      <c r="X2299" s="110">
        <v>0</v>
      </c>
      <c r="Y2299" s="68" t="e">
        <f t="shared" si="408"/>
        <v>#DIV/0!</v>
      </c>
      <c r="Z2299" s="110">
        <v>4</v>
      </c>
      <c r="AA2299" s="284">
        <v>1</v>
      </c>
    </row>
    <row r="2300" spans="9:27">
      <c r="I2300" s="57" t="str">
        <f t="shared" si="412"/>
        <v>HillcrestTF-CBTSep-15</v>
      </c>
      <c r="J2300" t="s">
        <v>818</v>
      </c>
      <c r="K2300" t="s">
        <v>332</v>
      </c>
      <c r="L2300" s="73">
        <v>42248</v>
      </c>
      <c r="M2300" s="110">
        <v>2</v>
      </c>
      <c r="N2300" s="110">
        <v>2</v>
      </c>
      <c r="O2300" s="68">
        <f t="shared" si="409"/>
        <v>1</v>
      </c>
      <c r="P2300" s="110">
        <v>15</v>
      </c>
      <c r="Q2300" s="110">
        <v>10</v>
      </c>
      <c r="R2300" s="68">
        <f t="shared" si="410"/>
        <v>1.5</v>
      </c>
      <c r="S2300" s="110">
        <v>10</v>
      </c>
      <c r="T2300" s="68">
        <f t="shared" si="411"/>
        <v>1</v>
      </c>
      <c r="U2300" s="110">
        <v>15</v>
      </c>
      <c r="V2300" s="284"/>
      <c r="W2300" s="110">
        <v>0</v>
      </c>
      <c r="X2300" s="110">
        <v>0</v>
      </c>
      <c r="Y2300" s="68" t="e">
        <f t="shared" si="408"/>
        <v>#DIV/0!</v>
      </c>
      <c r="Z2300" s="110">
        <v>0</v>
      </c>
      <c r="AA2300" s="284">
        <v>0.66666666666666663</v>
      </c>
    </row>
    <row r="2301" spans="9:27">
      <c r="I2301" s="57" t="str">
        <f t="shared" si="412"/>
        <v>MD Family ResourcesTF-CBTSep-15</v>
      </c>
      <c r="J2301" t="s">
        <v>819</v>
      </c>
      <c r="K2301" t="s">
        <v>509</v>
      </c>
      <c r="L2301" s="73">
        <v>42248</v>
      </c>
      <c r="M2301" s="110">
        <v>10</v>
      </c>
      <c r="N2301" s="110">
        <v>10</v>
      </c>
      <c r="O2301" s="68">
        <f t="shared" si="409"/>
        <v>1</v>
      </c>
      <c r="P2301" s="110">
        <v>20</v>
      </c>
      <c r="Q2301" s="110">
        <v>26</v>
      </c>
      <c r="R2301" s="68">
        <f t="shared" si="410"/>
        <v>0.76923076923076927</v>
      </c>
      <c r="S2301" s="110">
        <v>26</v>
      </c>
      <c r="T2301" s="68">
        <f t="shared" si="411"/>
        <v>1</v>
      </c>
      <c r="U2301" s="110">
        <v>17</v>
      </c>
      <c r="V2301" s="284"/>
      <c r="W2301" s="110">
        <v>4</v>
      </c>
      <c r="X2301" s="110">
        <v>5</v>
      </c>
      <c r="Y2301" s="68">
        <f t="shared" si="408"/>
        <v>0.8</v>
      </c>
      <c r="Z2301" s="110">
        <v>3</v>
      </c>
      <c r="AA2301" s="284">
        <v>0.68421052631578949</v>
      </c>
    </row>
    <row r="2302" spans="9:27">
      <c r="I2302" s="57" t="str">
        <f t="shared" si="412"/>
        <v>UniversalTF-CBTSep-15</v>
      </c>
      <c r="J2302" t="s">
        <v>820</v>
      </c>
      <c r="K2302" t="s">
        <v>349</v>
      </c>
      <c r="L2302" s="73">
        <v>42248</v>
      </c>
      <c r="M2302" s="110">
        <v>4</v>
      </c>
      <c r="N2302" s="110">
        <v>4</v>
      </c>
      <c r="O2302" s="68">
        <f t="shared" si="409"/>
        <v>1</v>
      </c>
      <c r="P2302" s="110">
        <v>2</v>
      </c>
      <c r="Q2302" s="110">
        <v>20</v>
      </c>
      <c r="R2302" s="68">
        <f t="shared" si="410"/>
        <v>0.1</v>
      </c>
      <c r="S2302" s="110">
        <v>20</v>
      </c>
      <c r="T2302" s="68">
        <f t="shared" si="411"/>
        <v>1</v>
      </c>
      <c r="U2302" s="110">
        <v>2</v>
      </c>
      <c r="V2302" s="284"/>
      <c r="W2302" s="110">
        <v>0</v>
      </c>
      <c r="X2302" s="110">
        <v>0</v>
      </c>
      <c r="Y2302" s="68" t="e">
        <f t="shared" si="408"/>
        <v>#DIV/0!</v>
      </c>
      <c r="Z2302" s="110">
        <v>0</v>
      </c>
      <c r="AA2302" s="284">
        <v>0</v>
      </c>
    </row>
    <row r="2303" spans="9:27">
      <c r="I2303" s="57" t="str">
        <f t="shared" si="412"/>
        <v>Community ConnectionsTIPSep-15</v>
      </c>
      <c r="J2303" t="s">
        <v>821</v>
      </c>
      <c r="K2303" t="s">
        <v>322</v>
      </c>
      <c r="L2303" s="73">
        <v>42248</v>
      </c>
      <c r="M2303" s="110">
        <v>10</v>
      </c>
      <c r="N2303" s="110">
        <v>11</v>
      </c>
      <c r="O2303" s="68">
        <f t="shared" si="409"/>
        <v>0.90909090909090906</v>
      </c>
      <c r="P2303" s="110">
        <v>100</v>
      </c>
      <c r="Q2303" s="110">
        <v>80</v>
      </c>
      <c r="R2303" s="68">
        <f t="shared" si="410"/>
        <v>1.25</v>
      </c>
      <c r="S2303" s="110">
        <v>90</v>
      </c>
      <c r="T2303" s="68">
        <f t="shared" si="411"/>
        <v>0.88888888888888884</v>
      </c>
      <c r="U2303" s="110">
        <v>100</v>
      </c>
      <c r="V2303" s="284"/>
      <c r="W2303" s="110">
        <v>0</v>
      </c>
      <c r="X2303" s="110">
        <v>0</v>
      </c>
      <c r="Y2303" s="68" t="e">
        <f t="shared" si="408"/>
        <v>#DIV/0!</v>
      </c>
      <c r="Z2303" s="110">
        <v>0</v>
      </c>
      <c r="AA2303" s="284"/>
    </row>
    <row r="2304" spans="9:27">
      <c r="I2304" s="57" t="str">
        <f t="shared" si="412"/>
        <v>FPSTIPSep-15</v>
      </c>
      <c r="J2304" t="s">
        <v>822</v>
      </c>
      <c r="K2304" t="s">
        <v>356</v>
      </c>
      <c r="L2304" s="73">
        <v>42248</v>
      </c>
      <c r="M2304" s="110">
        <v>6</v>
      </c>
      <c r="N2304" s="110">
        <v>6</v>
      </c>
      <c r="O2304" s="68">
        <f t="shared" si="409"/>
        <v>1</v>
      </c>
      <c r="P2304" s="110">
        <v>49</v>
      </c>
      <c r="Q2304" s="110">
        <v>50</v>
      </c>
      <c r="R2304" s="68">
        <f t="shared" si="410"/>
        <v>0.98</v>
      </c>
      <c r="S2304" s="110">
        <v>50</v>
      </c>
      <c r="T2304" s="68">
        <f t="shared" si="411"/>
        <v>1</v>
      </c>
      <c r="U2304" s="110">
        <v>49</v>
      </c>
      <c r="V2304" s="284"/>
      <c r="W2304" s="110">
        <v>0</v>
      </c>
      <c r="X2304" s="110">
        <v>0</v>
      </c>
      <c r="Y2304" s="68" t="e">
        <f t="shared" si="408"/>
        <v>#DIV/0!</v>
      </c>
      <c r="Z2304" s="110">
        <v>0</v>
      </c>
      <c r="AA2304" s="284"/>
    </row>
    <row r="2305" spans="9:27">
      <c r="I2305" s="57" t="str">
        <f t="shared" si="412"/>
        <v>FWCTIPSep-15</v>
      </c>
      <c r="J2305" t="s">
        <v>823</v>
      </c>
      <c r="K2305" t="s">
        <v>761</v>
      </c>
      <c r="L2305" s="73">
        <v>42248</v>
      </c>
      <c r="M2305" s="110">
        <v>1</v>
      </c>
      <c r="N2305" s="110">
        <v>1</v>
      </c>
      <c r="O2305" s="68">
        <f t="shared" si="409"/>
        <v>1</v>
      </c>
      <c r="P2305" s="110">
        <v>3</v>
      </c>
      <c r="Q2305" s="110">
        <v>10</v>
      </c>
      <c r="R2305" s="68">
        <f t="shared" si="410"/>
        <v>0.3</v>
      </c>
      <c r="S2305" s="110">
        <v>10</v>
      </c>
      <c r="T2305" s="68">
        <f t="shared" si="411"/>
        <v>1</v>
      </c>
      <c r="U2305" s="110">
        <v>3</v>
      </c>
      <c r="V2305" s="284"/>
      <c r="W2305" s="110">
        <v>0</v>
      </c>
      <c r="X2305" s="110">
        <v>0</v>
      </c>
      <c r="Y2305" s="68" t="e">
        <f t="shared" si="408"/>
        <v>#DIV/0!</v>
      </c>
      <c r="Z2305" s="110">
        <v>1</v>
      </c>
      <c r="AA2305" s="284"/>
    </row>
    <row r="2306" spans="9:27">
      <c r="I2306" s="57" t="str">
        <f t="shared" si="412"/>
        <v>LESTIPSep-15</v>
      </c>
      <c r="J2306" t="s">
        <v>824</v>
      </c>
      <c r="K2306" t="s">
        <v>358</v>
      </c>
      <c r="L2306" s="73">
        <v>42248</v>
      </c>
      <c r="M2306" s="110">
        <v>3</v>
      </c>
      <c r="N2306" s="110">
        <v>6</v>
      </c>
      <c r="O2306" s="68">
        <f t="shared" si="409"/>
        <v>0.5</v>
      </c>
      <c r="P2306" s="110">
        <v>39</v>
      </c>
      <c r="Q2306" s="110">
        <v>20</v>
      </c>
      <c r="R2306" s="68">
        <f t="shared" si="410"/>
        <v>1.95</v>
      </c>
      <c r="S2306" s="110">
        <v>50</v>
      </c>
      <c r="T2306" s="68">
        <f t="shared" si="411"/>
        <v>0.4</v>
      </c>
      <c r="U2306" s="110">
        <v>37</v>
      </c>
      <c r="V2306" s="284"/>
      <c r="W2306" s="110">
        <v>0</v>
      </c>
      <c r="X2306" s="110">
        <v>0</v>
      </c>
      <c r="Y2306" s="68" t="e">
        <f t="shared" si="408"/>
        <v>#DIV/0!</v>
      </c>
      <c r="Z2306" s="110">
        <v>2</v>
      </c>
      <c r="AA2306" s="284"/>
    </row>
    <row r="2307" spans="9:27">
      <c r="I2307" s="57" t="str">
        <f t="shared" si="412"/>
        <v>MBI HSTIPSep-15</v>
      </c>
      <c r="J2307" t="s">
        <v>825</v>
      </c>
      <c r="K2307" t="s">
        <v>363</v>
      </c>
      <c r="L2307" s="73">
        <v>42248</v>
      </c>
      <c r="M2307" s="110">
        <v>13</v>
      </c>
      <c r="N2307" s="110">
        <v>14</v>
      </c>
      <c r="O2307" s="68">
        <f t="shared" si="409"/>
        <v>0.9285714285714286</v>
      </c>
      <c r="P2307" s="110">
        <v>86</v>
      </c>
      <c r="Q2307" s="110">
        <v>95</v>
      </c>
      <c r="R2307" s="68">
        <f t="shared" si="410"/>
        <v>0.90526315789473688</v>
      </c>
      <c r="S2307" s="110">
        <v>103</v>
      </c>
      <c r="T2307" s="68">
        <f t="shared" si="411"/>
        <v>0.92233009708737868</v>
      </c>
      <c r="U2307" s="110">
        <v>86</v>
      </c>
      <c r="V2307" s="284"/>
      <c r="W2307" s="110">
        <v>0</v>
      </c>
      <c r="X2307" s="110">
        <v>0</v>
      </c>
      <c r="Y2307" s="68" t="e">
        <f t="shared" si="408"/>
        <v>#DIV/0!</v>
      </c>
      <c r="Z2307" s="110">
        <v>0</v>
      </c>
      <c r="AA2307" s="284"/>
    </row>
    <row r="2308" spans="9:27">
      <c r="I2308" s="57" t="str">
        <f t="shared" si="412"/>
        <v>PASSTIPSep-15</v>
      </c>
      <c r="J2308" t="s">
        <v>826</v>
      </c>
      <c r="K2308" t="s">
        <v>344</v>
      </c>
      <c r="L2308" s="73">
        <v>42248</v>
      </c>
      <c r="M2308" s="110">
        <v>10</v>
      </c>
      <c r="N2308" s="110">
        <v>10</v>
      </c>
      <c r="O2308" s="68">
        <f t="shared" si="409"/>
        <v>1</v>
      </c>
      <c r="P2308" s="110">
        <v>69</v>
      </c>
      <c r="Q2308" s="110">
        <v>90</v>
      </c>
      <c r="R2308" s="68">
        <f t="shared" si="410"/>
        <v>0.76666666666666672</v>
      </c>
      <c r="S2308" s="110">
        <v>90</v>
      </c>
      <c r="T2308" s="68">
        <f t="shared" si="411"/>
        <v>1</v>
      </c>
      <c r="U2308" s="110">
        <v>60</v>
      </c>
      <c r="V2308" s="284"/>
      <c r="W2308" s="110">
        <v>7</v>
      </c>
      <c r="X2308" s="110">
        <v>11</v>
      </c>
      <c r="Y2308" s="68">
        <f t="shared" si="408"/>
        <v>0.63636363636363635</v>
      </c>
      <c r="Z2308" s="110">
        <v>9</v>
      </c>
      <c r="AA2308" s="284"/>
    </row>
    <row r="2309" spans="9:27">
      <c r="I2309" s="57" t="str">
        <f t="shared" si="412"/>
        <v>TFCCTIPSep-15</v>
      </c>
      <c r="J2309" t="s">
        <v>827</v>
      </c>
      <c r="K2309" t="s">
        <v>365</v>
      </c>
      <c r="L2309" s="73">
        <v>42248</v>
      </c>
      <c r="M2309" s="110">
        <v>0</v>
      </c>
      <c r="N2309" s="110">
        <v>0</v>
      </c>
      <c r="O2309" s="68" t="e">
        <f t="shared" si="409"/>
        <v>#DIV/0!</v>
      </c>
      <c r="P2309" s="110">
        <v>0</v>
      </c>
      <c r="Q2309" s="110">
        <v>0</v>
      </c>
      <c r="R2309" s="68" t="e">
        <f t="shared" si="410"/>
        <v>#DIV/0!</v>
      </c>
      <c r="S2309" s="110">
        <v>0</v>
      </c>
      <c r="T2309" s="68" t="e">
        <f t="shared" si="411"/>
        <v>#DIV/0!</v>
      </c>
      <c r="U2309" s="110">
        <v>0</v>
      </c>
      <c r="V2309" s="284"/>
      <c r="W2309" s="110">
        <v>0</v>
      </c>
      <c r="X2309" s="110">
        <v>0</v>
      </c>
      <c r="Y2309" s="68" t="e">
        <f t="shared" si="408"/>
        <v>#DIV/0!</v>
      </c>
      <c r="Z2309" s="110">
        <v>0</v>
      </c>
      <c r="AA2309" s="284"/>
    </row>
    <row r="2310" spans="9:27">
      <c r="I2310" s="57" t="str">
        <f t="shared" si="412"/>
        <v>UniversalTIPSep-15</v>
      </c>
      <c r="J2310" t="s">
        <v>828</v>
      </c>
      <c r="K2310" t="s">
        <v>351</v>
      </c>
      <c r="L2310" s="73">
        <v>42248</v>
      </c>
      <c r="M2310" s="110">
        <v>5</v>
      </c>
      <c r="N2310" s="110">
        <v>5</v>
      </c>
      <c r="O2310" s="68">
        <f t="shared" si="409"/>
        <v>1</v>
      </c>
      <c r="P2310" s="110">
        <v>15</v>
      </c>
      <c r="Q2310" s="110">
        <v>40</v>
      </c>
      <c r="R2310" s="68">
        <f t="shared" si="410"/>
        <v>0.375</v>
      </c>
      <c r="S2310" s="110">
        <v>40</v>
      </c>
      <c r="T2310" s="68">
        <f t="shared" si="411"/>
        <v>1</v>
      </c>
      <c r="U2310" s="110">
        <v>15</v>
      </c>
      <c r="V2310" s="284"/>
      <c r="W2310" s="110">
        <v>0</v>
      </c>
      <c r="X2310" s="110">
        <v>0</v>
      </c>
      <c r="Y2310" s="68" t="e">
        <f t="shared" si="408"/>
        <v>#DIV/0!</v>
      </c>
      <c r="Z2310" s="110">
        <v>0</v>
      </c>
      <c r="AA2310" s="284"/>
    </row>
    <row r="2311" spans="9:27">
      <c r="I2311" s="57" t="str">
        <f t="shared" si="412"/>
        <v>Wayne CenterTIPSep-15</v>
      </c>
      <c r="J2311" t="s">
        <v>829</v>
      </c>
      <c r="K2311" t="s">
        <v>768</v>
      </c>
      <c r="L2311" s="73">
        <v>42248</v>
      </c>
      <c r="M2311" s="110">
        <v>4</v>
      </c>
      <c r="N2311" s="110">
        <v>4</v>
      </c>
      <c r="O2311" s="68">
        <f t="shared" si="409"/>
        <v>1</v>
      </c>
      <c r="P2311" s="110">
        <v>21</v>
      </c>
      <c r="Q2311" s="110">
        <v>40</v>
      </c>
      <c r="R2311" s="68">
        <f t="shared" si="410"/>
        <v>0.52500000000000002</v>
      </c>
      <c r="S2311" s="110">
        <v>40</v>
      </c>
      <c r="T2311" s="68">
        <f t="shared" si="411"/>
        <v>1</v>
      </c>
      <c r="U2311" s="110">
        <v>21</v>
      </c>
      <c r="V2311" s="284"/>
      <c r="W2311" s="110">
        <v>0</v>
      </c>
      <c r="X2311" s="110">
        <v>0</v>
      </c>
      <c r="Y2311" s="68" t="e">
        <f t="shared" si="408"/>
        <v>#DIV/0!</v>
      </c>
      <c r="Z2311" s="110">
        <v>0</v>
      </c>
      <c r="AA2311" s="284"/>
    </row>
    <row r="2312" spans="9:27">
      <c r="I2312" s="57" t="str">
        <f t="shared" si="412"/>
        <v>Marys CenterAllSep-15</v>
      </c>
      <c r="J2312" t="s">
        <v>830</v>
      </c>
      <c r="K2312" t="s">
        <v>341</v>
      </c>
      <c r="L2312" s="73">
        <v>42248</v>
      </c>
      <c r="M2312" s="110">
        <v>3</v>
      </c>
      <c r="N2312" s="110">
        <v>4</v>
      </c>
      <c r="O2312" s="68">
        <f t="shared" si="409"/>
        <v>0.75</v>
      </c>
      <c r="P2312" s="110">
        <v>12</v>
      </c>
      <c r="Q2312" s="110">
        <v>9</v>
      </c>
      <c r="R2312" s="68">
        <f t="shared" si="410"/>
        <v>1.3333333333333333</v>
      </c>
      <c r="S2312" s="110">
        <v>14</v>
      </c>
      <c r="T2312" s="68">
        <f t="shared" si="411"/>
        <v>0.6428571428571429</v>
      </c>
      <c r="U2312" s="110">
        <v>9</v>
      </c>
      <c r="V2312" s="284"/>
      <c r="W2312" s="110">
        <v>0</v>
      </c>
      <c r="X2312" s="110">
        <v>0</v>
      </c>
      <c r="Y2312" s="68" t="e">
        <f t="shared" si="408"/>
        <v>#DIV/0!</v>
      </c>
      <c r="Z2312" s="110">
        <v>3</v>
      </c>
      <c r="AA2312" s="284">
        <v>1.06</v>
      </c>
    </row>
    <row r="2313" spans="9:27">
      <c r="I2313" s="57" t="str">
        <f t="shared" si="412"/>
        <v>PIECEAllSep-15</v>
      </c>
      <c r="J2313" t="s">
        <v>831</v>
      </c>
      <c r="K2313" t="s">
        <v>345</v>
      </c>
      <c r="L2313" s="73">
        <v>42248</v>
      </c>
      <c r="M2313" s="110">
        <v>10</v>
      </c>
      <c r="N2313" s="110">
        <v>10</v>
      </c>
      <c r="O2313" s="68">
        <f t="shared" si="409"/>
        <v>1</v>
      </c>
      <c r="P2313" s="110">
        <v>43</v>
      </c>
      <c r="Q2313" s="110">
        <v>50</v>
      </c>
      <c r="R2313" s="68">
        <f t="shared" si="410"/>
        <v>0.86</v>
      </c>
      <c r="S2313" s="110">
        <v>50</v>
      </c>
      <c r="T2313" s="68">
        <f t="shared" si="411"/>
        <v>1</v>
      </c>
      <c r="U2313" s="110">
        <v>37</v>
      </c>
      <c r="V2313" s="284"/>
      <c r="W2313" s="110">
        <v>5</v>
      </c>
      <c r="X2313" s="110">
        <v>9</v>
      </c>
      <c r="Y2313" s="68">
        <f t="shared" si="408"/>
        <v>0.55555555555555558</v>
      </c>
      <c r="Z2313" s="110">
        <v>6</v>
      </c>
      <c r="AA2313" s="284">
        <v>0.63518518518518519</v>
      </c>
    </row>
    <row r="2314" spans="9:27">
      <c r="I2314" s="57" t="str">
        <f t="shared" si="412"/>
        <v>Community ConnectionsAllSep-15</v>
      </c>
      <c r="J2314" t="s">
        <v>832</v>
      </c>
      <c r="K2314" t="s">
        <v>319</v>
      </c>
      <c r="L2314" s="73">
        <v>42248</v>
      </c>
      <c r="M2314" s="110">
        <v>15</v>
      </c>
      <c r="N2314" s="110">
        <v>16</v>
      </c>
      <c r="O2314" s="68">
        <f t="shared" si="409"/>
        <v>0.9375</v>
      </c>
      <c r="P2314" s="110">
        <v>117</v>
      </c>
      <c r="Q2314" s="110">
        <v>105</v>
      </c>
      <c r="R2314" s="68">
        <f t="shared" si="410"/>
        <v>1.1142857142857143</v>
      </c>
      <c r="S2314" s="110">
        <v>115</v>
      </c>
      <c r="T2314" s="68">
        <f t="shared" si="411"/>
        <v>0.91304347826086951</v>
      </c>
      <c r="U2314" s="110">
        <v>114</v>
      </c>
      <c r="V2314" s="284"/>
      <c r="W2314" s="110">
        <v>1</v>
      </c>
      <c r="X2314" s="110">
        <v>2</v>
      </c>
      <c r="Y2314" s="68">
        <f t="shared" si="408"/>
        <v>0.5</v>
      </c>
      <c r="Z2314" s="110">
        <v>3</v>
      </c>
      <c r="AA2314" s="284">
        <v>0.69230769230769229</v>
      </c>
    </row>
    <row r="2315" spans="9:27">
      <c r="I2315" s="57" t="str">
        <f t="shared" si="412"/>
        <v>Federal CityAllSep-15</v>
      </c>
      <c r="J2315" t="s">
        <v>833</v>
      </c>
      <c r="K2315" t="s">
        <v>359</v>
      </c>
      <c r="L2315" s="73">
        <v>42248</v>
      </c>
      <c r="M2315" s="110">
        <v>0</v>
      </c>
      <c r="N2315" s="110">
        <v>0</v>
      </c>
      <c r="O2315" s="68" t="e">
        <f t="shared" si="409"/>
        <v>#DIV/0!</v>
      </c>
      <c r="P2315" s="110">
        <v>0</v>
      </c>
      <c r="Q2315" s="110">
        <v>0</v>
      </c>
      <c r="R2315" s="68" t="e">
        <f t="shared" si="410"/>
        <v>#DIV/0!</v>
      </c>
      <c r="S2315" s="110">
        <v>0</v>
      </c>
      <c r="T2315" s="68" t="e">
        <f t="shared" si="411"/>
        <v>#DIV/0!</v>
      </c>
      <c r="U2315" s="110">
        <v>0</v>
      </c>
      <c r="V2315" s="284"/>
      <c r="W2315" s="110">
        <v>0</v>
      </c>
      <c r="X2315" s="110">
        <v>0</v>
      </c>
      <c r="Y2315" s="68" t="e">
        <f t="shared" si="408"/>
        <v>#DIV/0!</v>
      </c>
      <c r="Z2315" s="110">
        <v>0</v>
      </c>
      <c r="AA2315" s="284" t="e">
        <v>#DIV/0!</v>
      </c>
    </row>
    <row r="2316" spans="9:27">
      <c r="I2316" s="57" t="str">
        <f t="shared" si="412"/>
        <v>FWCAllSep-15</v>
      </c>
      <c r="J2316" t="s">
        <v>834</v>
      </c>
      <c r="K2316" t="s">
        <v>774</v>
      </c>
      <c r="L2316" s="73">
        <v>42248</v>
      </c>
      <c r="M2316" s="110">
        <v>1</v>
      </c>
      <c r="N2316" s="110">
        <v>1</v>
      </c>
      <c r="O2316" s="68">
        <f t="shared" si="409"/>
        <v>1</v>
      </c>
      <c r="P2316" s="110">
        <v>3</v>
      </c>
      <c r="Q2316" s="110">
        <v>10</v>
      </c>
      <c r="R2316" s="68">
        <f t="shared" si="410"/>
        <v>0.3</v>
      </c>
      <c r="S2316" s="110">
        <v>10</v>
      </c>
      <c r="T2316" s="68">
        <f t="shared" si="411"/>
        <v>1</v>
      </c>
      <c r="U2316" s="110">
        <v>3</v>
      </c>
      <c r="V2316" s="284"/>
      <c r="W2316" s="110">
        <v>0</v>
      </c>
      <c r="X2316" s="110">
        <v>0</v>
      </c>
      <c r="Y2316" s="68" t="e">
        <f t="shared" si="408"/>
        <v>#DIV/0!</v>
      </c>
      <c r="Z2316" s="110">
        <v>0</v>
      </c>
      <c r="AA2316" s="284" t="e">
        <v>#DIV/0!</v>
      </c>
    </row>
    <row r="2317" spans="9:27">
      <c r="I2317" s="57" t="str">
        <f t="shared" si="412"/>
        <v>HillcrestAllSep-15</v>
      </c>
      <c r="J2317" t="s">
        <v>835</v>
      </c>
      <c r="K2317" t="s">
        <v>331</v>
      </c>
      <c r="L2317" s="73">
        <v>42248</v>
      </c>
      <c r="M2317" s="110">
        <v>11</v>
      </c>
      <c r="N2317" s="110">
        <v>11</v>
      </c>
      <c r="O2317" s="68">
        <f t="shared" si="409"/>
        <v>1</v>
      </c>
      <c r="P2317" s="110">
        <v>65</v>
      </c>
      <c r="Q2317" s="110">
        <v>69</v>
      </c>
      <c r="R2317" s="68">
        <f t="shared" si="410"/>
        <v>0.94202898550724634</v>
      </c>
      <c r="S2317" s="110">
        <v>69</v>
      </c>
      <c r="T2317" s="68">
        <f t="shared" si="411"/>
        <v>1</v>
      </c>
      <c r="U2317" s="110">
        <v>45</v>
      </c>
      <c r="V2317" s="284"/>
      <c r="W2317" s="110">
        <v>5</v>
      </c>
      <c r="X2317" s="110">
        <v>7</v>
      </c>
      <c r="Y2317" s="68">
        <f t="shared" si="408"/>
        <v>0.7142857142857143</v>
      </c>
      <c r="Z2317" s="110">
        <v>20</v>
      </c>
      <c r="AA2317" s="284">
        <v>0.85833333333333339</v>
      </c>
    </row>
    <row r="2318" spans="9:27">
      <c r="I2318" s="57" t="str">
        <f t="shared" si="412"/>
        <v>LAYCAllSep-15</v>
      </c>
      <c r="J2318" t="s">
        <v>836</v>
      </c>
      <c r="K2318" t="s">
        <v>337</v>
      </c>
      <c r="L2318" s="73">
        <v>42248</v>
      </c>
      <c r="M2318" s="110">
        <v>2</v>
      </c>
      <c r="N2318" s="110">
        <v>3</v>
      </c>
      <c r="O2318" s="68">
        <f t="shared" si="409"/>
        <v>0.66666666666666663</v>
      </c>
      <c r="P2318" s="110">
        <v>16</v>
      </c>
      <c r="Q2318" s="110">
        <v>12</v>
      </c>
      <c r="R2318" s="68">
        <f t="shared" si="410"/>
        <v>1.3333333333333333</v>
      </c>
      <c r="S2318" s="110">
        <v>20</v>
      </c>
      <c r="T2318" s="68">
        <f t="shared" si="411"/>
        <v>0.6</v>
      </c>
      <c r="U2318" s="110">
        <v>12</v>
      </c>
      <c r="V2318" s="284"/>
      <c r="W2318" s="110">
        <v>0</v>
      </c>
      <c r="X2318" s="110">
        <v>2</v>
      </c>
      <c r="Y2318" s="68">
        <f t="shared" si="408"/>
        <v>0</v>
      </c>
      <c r="Z2318" s="110">
        <v>4</v>
      </c>
      <c r="AA2318" s="284" t="e">
        <v>#DIV/0!</v>
      </c>
    </row>
    <row r="2319" spans="9:27">
      <c r="I2319" s="57" t="str">
        <f t="shared" si="412"/>
        <v>RiversideAllSep-15</v>
      </c>
      <c r="J2319" t="s">
        <v>837</v>
      </c>
      <c r="K2319" t="s">
        <v>362</v>
      </c>
      <c r="L2319" s="73">
        <v>42248</v>
      </c>
      <c r="M2319" s="110">
        <v>1</v>
      </c>
      <c r="N2319" s="110">
        <v>2</v>
      </c>
      <c r="O2319" s="68">
        <f t="shared" si="409"/>
        <v>0.5</v>
      </c>
      <c r="P2319" s="110">
        <v>0</v>
      </c>
      <c r="Q2319" s="110">
        <v>6</v>
      </c>
      <c r="R2319" s="68">
        <f t="shared" si="410"/>
        <v>0</v>
      </c>
      <c r="S2319" s="110">
        <v>12</v>
      </c>
      <c r="T2319" s="68">
        <f t="shared" si="411"/>
        <v>0.5</v>
      </c>
      <c r="U2319" s="110">
        <v>0</v>
      </c>
      <c r="V2319" s="284"/>
      <c r="W2319" s="110">
        <v>0</v>
      </c>
      <c r="X2319" s="110">
        <v>0</v>
      </c>
      <c r="Y2319" s="68" t="e">
        <f t="shared" si="408"/>
        <v>#DIV/0!</v>
      </c>
      <c r="Z2319" s="110">
        <v>0</v>
      </c>
      <c r="AA2319" s="284" t="e">
        <v>#DIV/0!</v>
      </c>
    </row>
    <row r="2320" spans="9:27">
      <c r="I2320" s="57" t="str">
        <f t="shared" si="412"/>
        <v>Adoptions TogetherAllSep-15</v>
      </c>
      <c r="J2320" t="s">
        <v>838</v>
      </c>
      <c r="K2320" t="s">
        <v>318</v>
      </c>
      <c r="L2320" s="73">
        <v>42248</v>
      </c>
      <c r="M2320" s="110">
        <v>3</v>
      </c>
      <c r="N2320" s="110">
        <v>3</v>
      </c>
      <c r="O2320" s="68">
        <f t="shared" si="409"/>
        <v>1</v>
      </c>
      <c r="P2320" s="110">
        <v>2</v>
      </c>
      <c r="Q2320" s="110">
        <v>15</v>
      </c>
      <c r="R2320" s="68">
        <f t="shared" si="410"/>
        <v>0.13333333333333333</v>
      </c>
      <c r="S2320" s="110">
        <v>15</v>
      </c>
      <c r="T2320" s="68">
        <f t="shared" si="411"/>
        <v>1</v>
      </c>
      <c r="U2320" s="110">
        <v>1</v>
      </c>
      <c r="V2320" s="284"/>
      <c r="W2320" s="110">
        <v>0</v>
      </c>
      <c r="X2320" s="110">
        <v>0</v>
      </c>
      <c r="Y2320" s="68" t="e">
        <f t="shared" si="408"/>
        <v>#DIV/0!</v>
      </c>
      <c r="Z2320" s="110">
        <v>1</v>
      </c>
      <c r="AA2320" s="284">
        <v>1</v>
      </c>
    </row>
    <row r="2321" spans="9:27">
      <c r="I2321" s="57" t="str">
        <f t="shared" si="412"/>
        <v>First Home CareAllSep-15</v>
      </c>
      <c r="J2321" t="s">
        <v>839</v>
      </c>
      <c r="K2321" t="s">
        <v>323</v>
      </c>
      <c r="L2321" s="73">
        <v>42248</v>
      </c>
      <c r="M2321" s="110">
        <v>10</v>
      </c>
      <c r="N2321" s="110">
        <v>12</v>
      </c>
      <c r="O2321" s="68">
        <f t="shared" si="409"/>
        <v>0.83333333333333337</v>
      </c>
      <c r="P2321" s="110">
        <v>25</v>
      </c>
      <c r="Q2321" s="110">
        <v>67</v>
      </c>
      <c r="R2321" s="68">
        <f t="shared" si="410"/>
        <v>0.37313432835820898</v>
      </c>
      <c r="S2321" s="110">
        <v>77</v>
      </c>
      <c r="T2321" s="68">
        <f t="shared" si="411"/>
        <v>0.87012987012987009</v>
      </c>
      <c r="U2321" s="110">
        <v>12</v>
      </c>
      <c r="V2321" s="284"/>
      <c r="W2321" s="110">
        <v>2</v>
      </c>
      <c r="X2321" s="110">
        <v>3</v>
      </c>
      <c r="Y2321" s="68">
        <f t="shared" si="408"/>
        <v>0.66666666666666663</v>
      </c>
      <c r="Z2321" s="110">
        <v>13</v>
      </c>
      <c r="AA2321" s="284">
        <v>0.96250000000000002</v>
      </c>
    </row>
    <row r="2322" spans="9:27">
      <c r="I2322" s="57" t="str">
        <f t="shared" si="412"/>
        <v>PASSAllSep-15</v>
      </c>
      <c r="J2322" t="s">
        <v>840</v>
      </c>
      <c r="K2322" t="s">
        <v>342</v>
      </c>
      <c r="L2322" s="73">
        <v>42248</v>
      </c>
      <c r="M2322" s="110">
        <v>18</v>
      </c>
      <c r="N2322" s="110">
        <v>18</v>
      </c>
      <c r="O2322" s="68">
        <f t="shared" si="409"/>
        <v>1</v>
      </c>
      <c r="P2322" s="110">
        <v>109</v>
      </c>
      <c r="Q2322" s="110">
        <v>144</v>
      </c>
      <c r="R2322" s="68">
        <f t="shared" si="410"/>
        <v>0.75694444444444442</v>
      </c>
      <c r="S2322" s="110">
        <v>144</v>
      </c>
      <c r="T2322" s="68">
        <f t="shared" si="411"/>
        <v>1</v>
      </c>
      <c r="U2322" s="110">
        <v>88</v>
      </c>
      <c r="V2322" s="284"/>
      <c r="W2322" s="110">
        <v>12</v>
      </c>
      <c r="X2322" s="110">
        <v>19</v>
      </c>
      <c r="Y2322" s="68">
        <f t="shared" si="408"/>
        <v>0.63157894736842102</v>
      </c>
      <c r="Z2322" s="110">
        <v>21</v>
      </c>
      <c r="AA2322" s="284">
        <v>1</v>
      </c>
    </row>
    <row r="2323" spans="9:27">
      <c r="I2323" s="57" t="str">
        <f t="shared" si="412"/>
        <v>Youth VillagesAllSep-15</v>
      </c>
      <c r="J2323" t="s">
        <v>841</v>
      </c>
      <c r="K2323" t="s">
        <v>352</v>
      </c>
      <c r="L2323" s="73">
        <v>42248</v>
      </c>
      <c r="M2323" s="110">
        <v>15</v>
      </c>
      <c r="N2323" s="110">
        <v>16</v>
      </c>
      <c r="O2323" s="68">
        <f t="shared" si="409"/>
        <v>0.9375</v>
      </c>
      <c r="P2323" s="110">
        <v>19</v>
      </c>
      <c r="Q2323" s="110">
        <v>44</v>
      </c>
      <c r="R2323" s="68">
        <f t="shared" si="410"/>
        <v>0.43181818181818182</v>
      </c>
      <c r="S2323" s="110">
        <v>48</v>
      </c>
      <c r="T2323" s="68">
        <f t="shared" si="411"/>
        <v>0.91666666666666663</v>
      </c>
      <c r="U2323" s="110">
        <v>9</v>
      </c>
      <c r="V2323" s="284"/>
      <c r="W2323" s="110">
        <v>8</v>
      </c>
      <c r="X2323" s="110">
        <v>11</v>
      </c>
      <c r="Y2323" s="68">
        <f t="shared" si="408"/>
        <v>0.72727272727272729</v>
      </c>
      <c r="Z2323" s="110">
        <v>10</v>
      </c>
      <c r="AA2323" s="284">
        <v>0.80477500000000002</v>
      </c>
    </row>
    <row r="2324" spans="9:27">
      <c r="I2324" s="57" t="str">
        <f t="shared" si="412"/>
        <v>MD Family ResourcesAllSep-15</v>
      </c>
      <c r="J2324" t="s">
        <v>842</v>
      </c>
      <c r="K2324" t="s">
        <v>510</v>
      </c>
      <c r="L2324" s="73">
        <v>42248</v>
      </c>
      <c r="M2324" s="110">
        <v>10</v>
      </c>
      <c r="N2324" s="110">
        <v>10</v>
      </c>
      <c r="O2324" s="68">
        <f t="shared" si="409"/>
        <v>1</v>
      </c>
      <c r="P2324" s="110">
        <v>20</v>
      </c>
      <c r="Q2324" s="110">
        <v>26</v>
      </c>
      <c r="R2324" s="68">
        <f t="shared" si="410"/>
        <v>0.76923076923076927</v>
      </c>
      <c r="S2324" s="110">
        <v>26</v>
      </c>
      <c r="T2324" s="68">
        <f t="shared" si="411"/>
        <v>1</v>
      </c>
      <c r="U2324" s="110">
        <v>17</v>
      </c>
      <c r="V2324" s="284"/>
      <c r="W2324" s="110">
        <v>4</v>
      </c>
      <c r="X2324" s="110">
        <v>5</v>
      </c>
      <c r="Y2324" s="68">
        <f t="shared" ref="Y2324:Y2387" si="413">W2324/X2324</f>
        <v>0.8</v>
      </c>
      <c r="Z2324" s="110">
        <v>3</v>
      </c>
      <c r="AA2324" s="284">
        <v>0.68421052631578949</v>
      </c>
    </row>
    <row r="2325" spans="9:27">
      <c r="I2325" s="57" t="str">
        <f t="shared" si="412"/>
        <v>UniversalAllSep-15</v>
      </c>
      <c r="J2325" t="s">
        <v>843</v>
      </c>
      <c r="K2325" t="s">
        <v>348</v>
      </c>
      <c r="L2325" s="73">
        <v>42248</v>
      </c>
      <c r="M2325" s="110">
        <v>9</v>
      </c>
      <c r="N2325" s="110">
        <v>9</v>
      </c>
      <c r="O2325" s="68">
        <f t="shared" si="409"/>
        <v>1</v>
      </c>
      <c r="P2325" s="110">
        <v>17</v>
      </c>
      <c r="Q2325" s="110">
        <v>60</v>
      </c>
      <c r="R2325" s="68">
        <f t="shared" si="410"/>
        <v>0.28333333333333333</v>
      </c>
      <c r="S2325" s="110">
        <v>60</v>
      </c>
      <c r="T2325" s="68">
        <f t="shared" si="411"/>
        <v>1</v>
      </c>
      <c r="U2325" s="110">
        <v>17</v>
      </c>
      <c r="V2325" s="284"/>
      <c r="W2325" s="110">
        <v>0</v>
      </c>
      <c r="X2325" s="110">
        <v>0</v>
      </c>
      <c r="Y2325" s="68" t="e">
        <f t="shared" si="413"/>
        <v>#DIV/0!</v>
      </c>
      <c r="Z2325" s="110">
        <v>0</v>
      </c>
      <c r="AA2325" s="284">
        <v>0</v>
      </c>
    </row>
    <row r="2326" spans="9:27">
      <c r="I2326" s="57" t="str">
        <f t="shared" si="412"/>
        <v>FPSAllSep-15</v>
      </c>
      <c r="J2326" t="s">
        <v>844</v>
      </c>
      <c r="K2326" t="s">
        <v>355</v>
      </c>
      <c r="L2326" s="73">
        <v>42248</v>
      </c>
      <c r="M2326" s="110">
        <v>6</v>
      </c>
      <c r="N2326" s="110">
        <v>6</v>
      </c>
      <c r="O2326" s="68">
        <f t="shared" si="409"/>
        <v>1</v>
      </c>
      <c r="P2326" s="110">
        <v>49</v>
      </c>
      <c r="Q2326" s="110">
        <v>50</v>
      </c>
      <c r="R2326" s="68">
        <f t="shared" si="410"/>
        <v>0.98</v>
      </c>
      <c r="S2326" s="110">
        <v>50</v>
      </c>
      <c r="T2326" s="68">
        <f t="shared" si="411"/>
        <v>1</v>
      </c>
      <c r="U2326" s="110">
        <v>49</v>
      </c>
      <c r="V2326" s="284"/>
      <c r="W2326" s="110">
        <v>0</v>
      </c>
      <c r="X2326" s="110">
        <v>0</v>
      </c>
      <c r="Y2326" s="68" t="e">
        <f t="shared" si="413"/>
        <v>#DIV/0!</v>
      </c>
      <c r="Z2326" s="110">
        <v>0</v>
      </c>
      <c r="AA2326" s="284" t="e">
        <v>#DIV/0!</v>
      </c>
    </row>
    <row r="2327" spans="9:27">
      <c r="I2327" s="57" t="str">
        <f t="shared" si="412"/>
        <v>LESAllSep-15</v>
      </c>
      <c r="J2327" t="s">
        <v>845</v>
      </c>
      <c r="K2327" t="s">
        <v>357</v>
      </c>
      <c r="L2327" s="73">
        <v>42248</v>
      </c>
      <c r="M2327" s="110">
        <v>3</v>
      </c>
      <c r="N2327" s="110">
        <v>6</v>
      </c>
      <c r="O2327" s="68">
        <f t="shared" si="409"/>
        <v>0.5</v>
      </c>
      <c r="P2327" s="110">
        <v>39</v>
      </c>
      <c r="Q2327" s="110">
        <v>20</v>
      </c>
      <c r="R2327" s="68">
        <f t="shared" si="410"/>
        <v>1.95</v>
      </c>
      <c r="S2327" s="110">
        <v>50</v>
      </c>
      <c r="T2327" s="68">
        <f t="shared" si="411"/>
        <v>0.4</v>
      </c>
      <c r="U2327" s="110">
        <v>37</v>
      </c>
      <c r="V2327" s="284"/>
      <c r="W2327" s="110">
        <v>0</v>
      </c>
      <c r="X2327" s="110">
        <v>0</v>
      </c>
      <c r="Y2327" s="68" t="e">
        <f t="shared" si="413"/>
        <v>#DIV/0!</v>
      </c>
      <c r="Z2327" s="110">
        <v>2</v>
      </c>
      <c r="AA2327" s="284" t="e">
        <v>#DIV/0!</v>
      </c>
    </row>
    <row r="2328" spans="9:27">
      <c r="I2328" s="57" t="str">
        <f t="shared" si="412"/>
        <v>MBI HSAllSep-15</v>
      </c>
      <c r="J2328" t="s">
        <v>846</v>
      </c>
      <c r="K2328" t="s">
        <v>364</v>
      </c>
      <c r="L2328" s="73">
        <v>42248</v>
      </c>
      <c r="M2328" s="110">
        <v>13</v>
      </c>
      <c r="N2328" s="110">
        <v>14</v>
      </c>
      <c r="O2328" s="68">
        <f t="shared" si="409"/>
        <v>0.9285714285714286</v>
      </c>
      <c r="P2328" s="110">
        <v>86</v>
      </c>
      <c r="Q2328" s="110">
        <v>95</v>
      </c>
      <c r="R2328" s="68">
        <f t="shared" si="410"/>
        <v>0.90526315789473688</v>
      </c>
      <c r="S2328" s="110">
        <v>103</v>
      </c>
      <c r="T2328" s="68">
        <f t="shared" si="411"/>
        <v>0.92233009708737868</v>
      </c>
      <c r="U2328" s="110">
        <v>86</v>
      </c>
      <c r="V2328" s="284"/>
      <c r="W2328" s="110">
        <v>0</v>
      </c>
      <c r="X2328" s="110">
        <v>0</v>
      </c>
      <c r="Y2328" s="68" t="e">
        <f t="shared" si="413"/>
        <v>#DIV/0!</v>
      </c>
      <c r="Z2328" s="110">
        <v>0</v>
      </c>
      <c r="AA2328" s="284" t="e">
        <v>#DIV/0!</v>
      </c>
    </row>
    <row r="2329" spans="9:27">
      <c r="I2329" s="57" t="str">
        <f t="shared" si="412"/>
        <v>TFCCAllSep-15</v>
      </c>
      <c r="J2329" t="s">
        <v>847</v>
      </c>
      <c r="K2329" t="s">
        <v>366</v>
      </c>
      <c r="L2329" s="73">
        <v>42248</v>
      </c>
      <c r="M2329" s="110">
        <v>0</v>
      </c>
      <c r="N2329" s="110">
        <v>0</v>
      </c>
      <c r="O2329" s="68" t="e">
        <f t="shared" ref="O2329:O2392" si="414">M2329/N2329</f>
        <v>#DIV/0!</v>
      </c>
      <c r="P2329" s="110">
        <v>0</v>
      </c>
      <c r="Q2329" s="110">
        <v>0</v>
      </c>
      <c r="R2329" s="68" t="e">
        <f t="shared" ref="R2329:R2392" si="415">P2329/Q2329</f>
        <v>#DIV/0!</v>
      </c>
      <c r="S2329" s="110">
        <v>0</v>
      </c>
      <c r="T2329" s="68" t="e">
        <f t="shared" ref="T2329:T2392" si="416">Q2329/S2329</f>
        <v>#DIV/0!</v>
      </c>
      <c r="U2329" s="110">
        <v>0</v>
      </c>
      <c r="V2329" s="284"/>
      <c r="W2329" s="110">
        <v>0</v>
      </c>
      <c r="X2329" s="110">
        <v>0</v>
      </c>
      <c r="Y2329" s="68" t="e">
        <f t="shared" si="413"/>
        <v>#DIV/0!</v>
      </c>
      <c r="Z2329" s="110">
        <v>0</v>
      </c>
      <c r="AA2329" s="284" t="e">
        <v>#DIV/0!</v>
      </c>
    </row>
    <row r="2330" spans="9:27">
      <c r="I2330" s="57" t="str">
        <f t="shared" si="412"/>
        <v>Wayne CenterAllSep-15</v>
      </c>
      <c r="J2330" t="s">
        <v>848</v>
      </c>
      <c r="K2330" t="s">
        <v>789</v>
      </c>
      <c r="L2330" s="73">
        <v>42248</v>
      </c>
      <c r="M2330" s="110">
        <v>4</v>
      </c>
      <c r="N2330" s="110">
        <v>4</v>
      </c>
      <c r="O2330" s="68">
        <f t="shared" si="414"/>
        <v>1</v>
      </c>
      <c r="P2330" s="110">
        <v>21</v>
      </c>
      <c r="Q2330" s="110">
        <v>40</v>
      </c>
      <c r="R2330" s="68">
        <f t="shared" si="415"/>
        <v>0.52500000000000002</v>
      </c>
      <c r="S2330" s="110">
        <v>40</v>
      </c>
      <c r="T2330" s="68">
        <f t="shared" si="416"/>
        <v>1</v>
      </c>
      <c r="U2330" s="110">
        <v>21</v>
      </c>
      <c r="V2330" s="284"/>
      <c r="W2330" s="110">
        <v>0</v>
      </c>
      <c r="X2330" s="110">
        <v>0</v>
      </c>
      <c r="Y2330" s="68" t="e">
        <f t="shared" si="413"/>
        <v>#DIV/0!</v>
      </c>
      <c r="Z2330" s="110">
        <v>0</v>
      </c>
      <c r="AA2330" s="284" t="e">
        <v>#DIV/0!</v>
      </c>
    </row>
    <row r="2331" spans="9:27">
      <c r="I2331" s="57" t="str">
        <f t="shared" si="412"/>
        <v>All A-CRA ProvidersA-CRASep-15</v>
      </c>
      <c r="J2331" t="s">
        <v>849</v>
      </c>
      <c r="K2331" t="s">
        <v>379</v>
      </c>
      <c r="L2331" s="73">
        <v>42248</v>
      </c>
      <c r="M2331" s="110">
        <v>7</v>
      </c>
      <c r="N2331" s="110">
        <v>9</v>
      </c>
      <c r="O2331" s="68">
        <f t="shared" si="414"/>
        <v>0.77777777777777779</v>
      </c>
      <c r="P2331" s="110">
        <v>42</v>
      </c>
      <c r="Q2331" s="110">
        <v>42</v>
      </c>
      <c r="R2331" s="68">
        <f t="shared" si="415"/>
        <v>1</v>
      </c>
      <c r="S2331" s="110">
        <v>56</v>
      </c>
      <c r="T2331" s="68">
        <f t="shared" si="416"/>
        <v>0.75</v>
      </c>
      <c r="U2331" s="110">
        <v>27</v>
      </c>
      <c r="V2331" s="284"/>
      <c r="W2331" s="110">
        <v>0</v>
      </c>
      <c r="X2331" s="110">
        <v>3</v>
      </c>
      <c r="Y2331" s="68">
        <f t="shared" si="413"/>
        <v>0</v>
      </c>
      <c r="Z2331" s="110">
        <v>15</v>
      </c>
      <c r="AA2331" s="284"/>
    </row>
    <row r="2332" spans="9:27">
      <c r="I2332" s="57" t="str">
        <f t="shared" si="412"/>
        <v>All CPP-FV ProvidersCPP-FVSep-15</v>
      </c>
      <c r="J2332" t="s">
        <v>850</v>
      </c>
      <c r="K2332" t="s">
        <v>373</v>
      </c>
      <c r="L2332" s="73">
        <v>42248</v>
      </c>
      <c r="M2332" s="110">
        <v>8</v>
      </c>
      <c r="N2332" s="110">
        <v>8</v>
      </c>
      <c r="O2332" s="68">
        <f t="shared" si="414"/>
        <v>1</v>
      </c>
      <c r="P2332" s="110">
        <v>35</v>
      </c>
      <c r="Q2332" s="110">
        <v>40</v>
      </c>
      <c r="R2332" s="68">
        <f t="shared" si="415"/>
        <v>0.875</v>
      </c>
      <c r="S2332" s="110">
        <v>40</v>
      </c>
      <c r="T2332" s="68">
        <f t="shared" si="416"/>
        <v>1</v>
      </c>
      <c r="U2332" s="110">
        <v>30</v>
      </c>
      <c r="V2332" s="284"/>
      <c r="W2332" s="110">
        <v>5</v>
      </c>
      <c r="X2332" s="110">
        <v>5</v>
      </c>
      <c r="Y2332" s="68">
        <f t="shared" si="413"/>
        <v>1</v>
      </c>
      <c r="Z2332" s="110">
        <v>5</v>
      </c>
      <c r="AA2332" s="284">
        <v>0.68518518518518512</v>
      </c>
    </row>
    <row r="2333" spans="9:27">
      <c r="I2333" s="57" t="str">
        <f t="shared" si="412"/>
        <v>All FFT ProvidersFFTSep-15</v>
      </c>
      <c r="J2333" t="s">
        <v>851</v>
      </c>
      <c r="K2333" t="s">
        <v>372</v>
      </c>
      <c r="L2333" s="73">
        <v>42248</v>
      </c>
      <c r="M2333" s="110">
        <v>17</v>
      </c>
      <c r="N2333" s="110">
        <v>18</v>
      </c>
      <c r="O2333" s="68">
        <f t="shared" si="414"/>
        <v>0.94444444444444442</v>
      </c>
      <c r="P2333" s="110">
        <v>85</v>
      </c>
      <c r="Q2333" s="110">
        <v>129</v>
      </c>
      <c r="R2333" s="68">
        <f t="shared" si="415"/>
        <v>0.65891472868217049</v>
      </c>
      <c r="S2333" s="110">
        <v>134</v>
      </c>
      <c r="T2333" s="68">
        <f t="shared" si="416"/>
        <v>0.96268656716417911</v>
      </c>
      <c r="U2333" s="110">
        <v>55</v>
      </c>
      <c r="V2333" s="284">
        <v>0.9916666666666667</v>
      </c>
      <c r="W2333" s="110">
        <v>12</v>
      </c>
      <c r="X2333" s="110">
        <v>17</v>
      </c>
      <c r="Y2333" s="68">
        <f t="shared" si="413"/>
        <v>0.70588235294117652</v>
      </c>
      <c r="Z2333" s="110">
        <v>30</v>
      </c>
      <c r="AA2333" s="284">
        <v>0.9916666666666667</v>
      </c>
    </row>
    <row r="2334" spans="9:27">
      <c r="I2334" s="57" t="str">
        <f t="shared" si="412"/>
        <v>All MST ProvidersMSTSep-15</v>
      </c>
      <c r="J2334" t="s">
        <v>852</v>
      </c>
      <c r="K2334" t="s">
        <v>374</v>
      </c>
      <c r="L2334" s="73">
        <v>42248</v>
      </c>
      <c r="M2334" s="110">
        <v>11</v>
      </c>
      <c r="N2334" s="110">
        <v>12</v>
      </c>
      <c r="O2334" s="68">
        <f t="shared" si="414"/>
        <v>0.91666666666666663</v>
      </c>
      <c r="P2334" s="110">
        <v>13</v>
      </c>
      <c r="Q2334" s="110">
        <v>36</v>
      </c>
      <c r="R2334" s="68">
        <f t="shared" si="415"/>
        <v>0.3611111111111111</v>
      </c>
      <c r="S2334" s="110">
        <v>40</v>
      </c>
      <c r="T2334" s="68">
        <f t="shared" si="416"/>
        <v>0.9</v>
      </c>
      <c r="U2334" s="110">
        <v>3</v>
      </c>
      <c r="V2334" s="284">
        <v>0.78755000000000008</v>
      </c>
      <c r="W2334" s="110">
        <v>8</v>
      </c>
      <c r="X2334" s="110">
        <v>11</v>
      </c>
      <c r="Y2334" s="68">
        <f t="shared" si="413"/>
        <v>0.72727272727272729</v>
      </c>
      <c r="Z2334" s="110">
        <v>10</v>
      </c>
      <c r="AA2334" s="284">
        <v>0.78755000000000008</v>
      </c>
    </row>
    <row r="2335" spans="9:27">
      <c r="I2335" s="57" t="str">
        <f t="shared" si="412"/>
        <v>All MST-PSB ProvidersMST-PSBSep-15</v>
      </c>
      <c r="J2335" t="s">
        <v>853</v>
      </c>
      <c r="K2335" t="s">
        <v>375</v>
      </c>
      <c r="L2335" s="73">
        <v>42248</v>
      </c>
      <c r="M2335" s="110">
        <v>4</v>
      </c>
      <c r="N2335" s="110">
        <v>4</v>
      </c>
      <c r="O2335" s="68">
        <f t="shared" si="414"/>
        <v>1</v>
      </c>
      <c r="P2335" s="110">
        <v>6</v>
      </c>
      <c r="Q2335" s="110">
        <v>8</v>
      </c>
      <c r="R2335" s="68">
        <f t="shared" si="415"/>
        <v>0.75</v>
      </c>
      <c r="S2335" s="110">
        <v>8</v>
      </c>
      <c r="T2335" s="68">
        <f t="shared" si="416"/>
        <v>1</v>
      </c>
      <c r="U2335" s="110">
        <v>6</v>
      </c>
      <c r="V2335" s="284">
        <v>0.82199999999999995</v>
      </c>
      <c r="W2335" s="110">
        <v>0</v>
      </c>
      <c r="X2335" s="110">
        <v>0</v>
      </c>
      <c r="Y2335" s="68" t="e">
        <f t="shared" si="413"/>
        <v>#DIV/0!</v>
      </c>
      <c r="Z2335" s="110">
        <v>0</v>
      </c>
      <c r="AA2335" s="284">
        <v>0.82199999999999995</v>
      </c>
    </row>
    <row r="2336" spans="9:27">
      <c r="I2336" s="57" t="str">
        <f t="shared" si="412"/>
        <v>All PCIT ProvidersPCITSep-15</v>
      </c>
      <c r="J2336" t="s">
        <v>854</v>
      </c>
      <c r="K2336" t="s">
        <v>376</v>
      </c>
      <c r="L2336" s="73">
        <v>42248</v>
      </c>
      <c r="M2336" s="110">
        <v>8</v>
      </c>
      <c r="N2336" s="110">
        <v>9</v>
      </c>
      <c r="O2336" s="68">
        <f t="shared" si="414"/>
        <v>0.88888888888888884</v>
      </c>
      <c r="P2336" s="110">
        <v>22</v>
      </c>
      <c r="Q2336" s="110">
        <v>34</v>
      </c>
      <c r="R2336" s="68">
        <f t="shared" si="415"/>
        <v>0.6470588235294118</v>
      </c>
      <c r="S2336" s="110">
        <v>39</v>
      </c>
      <c r="T2336" s="68">
        <f t="shared" si="416"/>
        <v>0.87179487179487181</v>
      </c>
      <c r="U2336" s="110">
        <v>17</v>
      </c>
      <c r="V2336" s="284"/>
      <c r="W2336" s="110">
        <v>0</v>
      </c>
      <c r="X2336" s="110">
        <v>4</v>
      </c>
      <c r="Y2336" s="68">
        <f t="shared" si="413"/>
        <v>0</v>
      </c>
      <c r="Z2336" s="110">
        <v>5</v>
      </c>
      <c r="AA2336" s="284">
        <v>0.98</v>
      </c>
    </row>
    <row r="2337" spans="9:27">
      <c r="I2337" s="57" t="str">
        <f t="shared" si="412"/>
        <v>All TF-CBT ProvidersTF-CBTSep-15</v>
      </c>
      <c r="J2337" t="s">
        <v>855</v>
      </c>
      <c r="K2337" t="s">
        <v>377</v>
      </c>
      <c r="L2337" s="73">
        <v>42248</v>
      </c>
      <c r="M2337" s="110">
        <v>27</v>
      </c>
      <c r="N2337" s="110">
        <v>28</v>
      </c>
      <c r="O2337" s="68">
        <f t="shared" si="414"/>
        <v>0.9642857142857143</v>
      </c>
      <c r="P2337" s="110">
        <v>58</v>
      </c>
      <c r="Q2337" s="110">
        <v>108</v>
      </c>
      <c r="R2337" s="68">
        <f t="shared" si="415"/>
        <v>0.53703703703703709</v>
      </c>
      <c r="S2337" s="110">
        <v>113</v>
      </c>
      <c r="T2337" s="68">
        <f t="shared" si="416"/>
        <v>0.95575221238938057</v>
      </c>
      <c r="U2337" s="110">
        <v>48</v>
      </c>
      <c r="V2337" s="284"/>
      <c r="W2337" s="110">
        <v>5</v>
      </c>
      <c r="X2337" s="110">
        <v>7</v>
      </c>
      <c r="Y2337" s="68">
        <f t="shared" si="413"/>
        <v>0.7142857142857143</v>
      </c>
      <c r="Z2337" s="110">
        <v>10</v>
      </c>
      <c r="AA2337" s="284">
        <v>0.60863697705802966</v>
      </c>
    </row>
    <row r="2338" spans="9:27">
      <c r="I2338" s="57" t="str">
        <f t="shared" si="412"/>
        <v>All TIP ProvidersTIPSep-15</v>
      </c>
      <c r="J2338" t="s">
        <v>856</v>
      </c>
      <c r="K2338" t="s">
        <v>378</v>
      </c>
      <c r="L2338" s="73">
        <v>42248</v>
      </c>
      <c r="M2338" s="110">
        <v>52</v>
      </c>
      <c r="N2338" s="110">
        <v>57</v>
      </c>
      <c r="O2338" s="68">
        <f t="shared" si="414"/>
        <v>0.91228070175438591</v>
      </c>
      <c r="P2338" s="110">
        <v>382</v>
      </c>
      <c r="Q2338" s="110">
        <v>425</v>
      </c>
      <c r="R2338" s="68">
        <f t="shared" si="415"/>
        <v>0.89882352941176469</v>
      </c>
      <c r="S2338" s="110">
        <v>473</v>
      </c>
      <c r="T2338" s="68">
        <f t="shared" si="416"/>
        <v>0.89852008456659616</v>
      </c>
      <c r="U2338" s="110">
        <v>370</v>
      </c>
      <c r="V2338" s="284"/>
      <c r="W2338" s="110">
        <v>7</v>
      </c>
      <c r="X2338" s="110">
        <v>11</v>
      </c>
      <c r="Y2338" s="68">
        <f t="shared" si="413"/>
        <v>0.63636363636363635</v>
      </c>
      <c r="Z2338" s="110">
        <v>12</v>
      </c>
      <c r="AA2338" s="284"/>
    </row>
    <row r="2339" spans="9:27">
      <c r="I2339" s="57" t="str">
        <f t="shared" si="412"/>
        <v>All TST ProvidersTSTSep-15</v>
      </c>
      <c r="J2339" t="s">
        <v>857</v>
      </c>
      <c r="K2339" t="s">
        <v>512</v>
      </c>
      <c r="L2339" s="73">
        <v>42248</v>
      </c>
      <c r="M2339" s="110">
        <v>0</v>
      </c>
      <c r="N2339" s="110">
        <v>0</v>
      </c>
      <c r="O2339" s="68" t="e">
        <f t="shared" si="414"/>
        <v>#DIV/0!</v>
      </c>
      <c r="P2339" s="110">
        <v>0</v>
      </c>
      <c r="Q2339" s="110">
        <v>0</v>
      </c>
      <c r="R2339" s="68" t="e">
        <f t="shared" si="415"/>
        <v>#DIV/0!</v>
      </c>
      <c r="S2339" s="110">
        <v>0</v>
      </c>
      <c r="T2339" s="68" t="e">
        <f t="shared" si="416"/>
        <v>#DIV/0!</v>
      </c>
      <c r="U2339" s="110">
        <v>0</v>
      </c>
      <c r="V2339" s="284"/>
      <c r="W2339" s="110">
        <v>0</v>
      </c>
      <c r="X2339" s="110">
        <v>0</v>
      </c>
      <c r="Y2339" s="68" t="e">
        <f t="shared" si="413"/>
        <v>#DIV/0!</v>
      </c>
      <c r="Z2339" s="110">
        <v>0</v>
      </c>
      <c r="AA2339" s="284"/>
    </row>
    <row r="2340" spans="9:27">
      <c r="I2340" s="57" t="str">
        <f t="shared" si="412"/>
        <v>AllAllSep-15</v>
      </c>
      <c r="J2340" t="s">
        <v>858</v>
      </c>
      <c r="K2340" t="s">
        <v>367</v>
      </c>
      <c r="L2340" s="73">
        <v>42248</v>
      </c>
      <c r="M2340" s="110">
        <v>134</v>
      </c>
      <c r="N2340" s="110">
        <v>145</v>
      </c>
      <c r="O2340" s="68">
        <f t="shared" si="414"/>
        <v>0.92413793103448272</v>
      </c>
      <c r="P2340" s="110">
        <v>643</v>
      </c>
      <c r="Q2340" s="110">
        <v>822</v>
      </c>
      <c r="R2340" s="68">
        <f t="shared" si="415"/>
        <v>0.78223844282238442</v>
      </c>
      <c r="S2340" s="110">
        <v>903</v>
      </c>
      <c r="T2340" s="68">
        <f t="shared" si="416"/>
        <v>0.9102990033222591</v>
      </c>
      <c r="U2340" s="110">
        <v>556</v>
      </c>
      <c r="V2340" s="284"/>
      <c r="W2340" s="110">
        <v>37</v>
      </c>
      <c r="X2340" s="110">
        <v>58</v>
      </c>
      <c r="Y2340" s="68">
        <f t="shared" si="413"/>
        <v>0.63793103448275867</v>
      </c>
      <c r="Z2340" s="110">
        <v>87</v>
      </c>
      <c r="AA2340" s="284">
        <v>0.81250647148498023</v>
      </c>
    </row>
    <row r="2341" spans="9:27">
      <c r="I2341" s="57" t="str">
        <f>K2341&amp;"Oct-15"</f>
        <v>HillcrestA-CRAOct-15</v>
      </c>
      <c r="J2341" t="s">
        <v>861</v>
      </c>
      <c r="K2341" t="s">
        <v>336</v>
      </c>
      <c r="L2341" s="73">
        <v>42278</v>
      </c>
      <c r="M2341" s="110">
        <v>3</v>
      </c>
      <c r="N2341" s="110">
        <v>3</v>
      </c>
      <c r="O2341" s="68">
        <f t="shared" si="414"/>
        <v>1</v>
      </c>
      <c r="P2341" s="110">
        <v>30</v>
      </c>
      <c r="Q2341" s="110">
        <v>24</v>
      </c>
      <c r="R2341" s="68">
        <f t="shared" si="415"/>
        <v>1.25</v>
      </c>
      <c r="S2341" s="110">
        <v>24</v>
      </c>
      <c r="T2341" s="68">
        <f t="shared" si="416"/>
        <v>1</v>
      </c>
      <c r="U2341" s="110">
        <v>24</v>
      </c>
      <c r="V2341" s="284"/>
      <c r="W2341" s="110">
        <v>0</v>
      </c>
      <c r="X2341" s="110">
        <v>2</v>
      </c>
      <c r="Y2341" s="68">
        <f t="shared" si="413"/>
        <v>0</v>
      </c>
      <c r="Z2341" s="110">
        <v>6</v>
      </c>
      <c r="AA2341" s="284"/>
    </row>
    <row r="2342" spans="9:27">
      <c r="I2342" s="57" t="str">
        <f t="shared" ref="I2342:I2396" si="417">K2342&amp;"Oct-15"</f>
        <v>LAYCA-CRAOct-15</v>
      </c>
      <c r="J2342" t="s">
        <v>862</v>
      </c>
      <c r="K2342" t="s">
        <v>339</v>
      </c>
      <c r="L2342" s="73">
        <v>42278</v>
      </c>
      <c r="M2342" s="110">
        <v>2</v>
      </c>
      <c r="N2342" s="110">
        <v>3</v>
      </c>
      <c r="O2342" s="68">
        <f t="shared" si="414"/>
        <v>0.66666666666666663</v>
      </c>
      <c r="P2342" s="110">
        <v>14</v>
      </c>
      <c r="Q2342" s="110">
        <v>12</v>
      </c>
      <c r="R2342" s="68">
        <f t="shared" si="415"/>
        <v>1.1666666666666667</v>
      </c>
      <c r="S2342" s="110">
        <v>20</v>
      </c>
      <c r="T2342" s="68">
        <f t="shared" si="416"/>
        <v>0.6</v>
      </c>
      <c r="U2342" s="110">
        <v>13</v>
      </c>
      <c r="V2342" s="284"/>
      <c r="W2342" s="110">
        <v>0</v>
      </c>
      <c r="X2342" s="110">
        <v>1</v>
      </c>
      <c r="Y2342" s="68">
        <f t="shared" si="413"/>
        <v>0</v>
      </c>
      <c r="Z2342" s="110">
        <v>1</v>
      </c>
      <c r="AA2342" s="284"/>
    </row>
    <row r="2343" spans="9:27">
      <c r="I2343" s="57" t="str">
        <f t="shared" si="417"/>
        <v>RiversideA-CRAOct-15</v>
      </c>
      <c r="J2343" t="s">
        <v>863</v>
      </c>
      <c r="K2343" t="s">
        <v>361</v>
      </c>
      <c r="L2343" s="73">
        <v>42278</v>
      </c>
      <c r="M2343" s="110">
        <v>1</v>
      </c>
      <c r="N2343" s="110">
        <v>2</v>
      </c>
      <c r="O2343" s="68">
        <f t="shared" si="414"/>
        <v>0.5</v>
      </c>
      <c r="P2343" s="110">
        <v>0</v>
      </c>
      <c r="Q2343" s="110">
        <v>6</v>
      </c>
      <c r="R2343" s="68">
        <f t="shared" si="415"/>
        <v>0</v>
      </c>
      <c r="S2343" s="110">
        <v>12</v>
      </c>
      <c r="T2343" s="68">
        <f t="shared" si="416"/>
        <v>0.5</v>
      </c>
      <c r="U2343" s="110">
        <v>0</v>
      </c>
      <c r="V2343" s="284"/>
      <c r="W2343" s="110">
        <v>0</v>
      </c>
      <c r="X2343" s="110">
        <v>0</v>
      </c>
      <c r="Y2343" s="68" t="e">
        <f t="shared" si="413"/>
        <v>#DIV/0!</v>
      </c>
      <c r="Z2343" s="110">
        <v>0</v>
      </c>
      <c r="AA2343" s="284"/>
    </row>
    <row r="2344" spans="9:27">
      <c r="I2344" s="57" t="str">
        <f t="shared" si="417"/>
        <v>PIECECPP-FVOct-15</v>
      </c>
      <c r="J2344" t="s">
        <v>864</v>
      </c>
      <c r="K2344" t="s">
        <v>346</v>
      </c>
      <c r="L2344" s="73">
        <v>42278</v>
      </c>
      <c r="M2344" s="110">
        <v>5</v>
      </c>
      <c r="N2344" s="110">
        <v>5</v>
      </c>
      <c r="O2344" s="68">
        <f t="shared" si="414"/>
        <v>1</v>
      </c>
      <c r="P2344" s="110">
        <v>33</v>
      </c>
      <c r="Q2344" s="110">
        <v>25</v>
      </c>
      <c r="R2344" s="68">
        <f t="shared" si="415"/>
        <v>1.32</v>
      </c>
      <c r="S2344" s="110">
        <v>25</v>
      </c>
      <c r="T2344" s="68">
        <f t="shared" si="416"/>
        <v>1</v>
      </c>
      <c r="U2344" s="110">
        <v>29</v>
      </c>
      <c r="V2344" s="284"/>
      <c r="W2344" s="110">
        <v>0</v>
      </c>
      <c r="X2344" s="110">
        <v>0</v>
      </c>
      <c r="Y2344" s="68" t="e">
        <f t="shared" si="413"/>
        <v>#DIV/0!</v>
      </c>
      <c r="Z2344" s="110">
        <v>4</v>
      </c>
      <c r="AA2344" s="284">
        <v>0.6071428571428571</v>
      </c>
    </row>
    <row r="2345" spans="9:27">
      <c r="I2345" s="57" t="str">
        <f t="shared" si="417"/>
        <v>Adoptions TogetherCPP-FVOct-15</v>
      </c>
      <c r="J2345" t="s">
        <v>865</v>
      </c>
      <c r="K2345" t="s">
        <v>317</v>
      </c>
      <c r="L2345" s="73">
        <v>42278</v>
      </c>
      <c r="M2345" s="110">
        <v>2</v>
      </c>
      <c r="N2345" s="110">
        <v>5</v>
      </c>
      <c r="O2345" s="68">
        <f t="shared" si="414"/>
        <v>0.4</v>
      </c>
      <c r="P2345" s="110">
        <v>2</v>
      </c>
      <c r="Q2345" s="110">
        <v>15</v>
      </c>
      <c r="R2345" s="68">
        <f t="shared" si="415"/>
        <v>0.13333333333333333</v>
      </c>
      <c r="S2345" s="110">
        <v>15</v>
      </c>
      <c r="T2345" s="68">
        <f t="shared" si="416"/>
        <v>1</v>
      </c>
      <c r="U2345" s="110">
        <v>2</v>
      </c>
      <c r="V2345" s="284"/>
      <c r="W2345" s="110">
        <v>0</v>
      </c>
      <c r="X2345" s="110">
        <v>0</v>
      </c>
      <c r="Y2345" s="68" t="e">
        <f t="shared" si="413"/>
        <v>#DIV/0!</v>
      </c>
      <c r="Z2345" s="110">
        <v>0</v>
      </c>
      <c r="AA2345" s="284">
        <v>1</v>
      </c>
    </row>
    <row r="2346" spans="9:27">
      <c r="I2346" s="57" t="str">
        <f t="shared" si="417"/>
        <v>First Home CareFFTOct-15</v>
      </c>
      <c r="J2346" t="s">
        <v>866</v>
      </c>
      <c r="K2346" t="s">
        <v>325</v>
      </c>
      <c r="L2346" s="73">
        <v>42278</v>
      </c>
      <c r="M2346" s="110">
        <v>4</v>
      </c>
      <c r="N2346" s="110">
        <v>5</v>
      </c>
      <c r="O2346" s="68">
        <f t="shared" si="414"/>
        <v>0.8</v>
      </c>
      <c r="P2346" s="110">
        <v>19</v>
      </c>
      <c r="Q2346" s="110">
        <v>40</v>
      </c>
      <c r="R2346" s="68">
        <f t="shared" si="415"/>
        <v>0.47499999999999998</v>
      </c>
      <c r="S2346" s="110">
        <v>45</v>
      </c>
      <c r="T2346" s="68">
        <f t="shared" si="416"/>
        <v>0.88888888888888884</v>
      </c>
      <c r="U2346" s="110">
        <v>14</v>
      </c>
      <c r="V2346" s="284">
        <v>0.67500000000000004</v>
      </c>
      <c r="W2346" s="110">
        <v>3</v>
      </c>
      <c r="X2346" s="110">
        <v>3</v>
      </c>
      <c r="Y2346" s="68">
        <f t="shared" si="413"/>
        <v>1</v>
      </c>
      <c r="Z2346" s="110">
        <v>5</v>
      </c>
      <c r="AA2346" s="284">
        <v>0.67500000000000004</v>
      </c>
    </row>
    <row r="2347" spans="9:27">
      <c r="I2347" s="57" t="str">
        <f t="shared" si="417"/>
        <v>HillcrestFFTOct-15</v>
      </c>
      <c r="J2347" t="s">
        <v>867</v>
      </c>
      <c r="K2347" t="s">
        <v>335</v>
      </c>
      <c r="L2347" s="73">
        <v>42278</v>
      </c>
      <c r="M2347" s="110">
        <v>5</v>
      </c>
      <c r="N2347" s="110">
        <v>4</v>
      </c>
      <c r="O2347" s="68">
        <f t="shared" si="414"/>
        <v>1.25</v>
      </c>
      <c r="P2347" s="110">
        <v>25</v>
      </c>
      <c r="Q2347" s="110">
        <v>35</v>
      </c>
      <c r="R2347" s="68">
        <f t="shared" si="415"/>
        <v>0.7142857142857143</v>
      </c>
      <c r="S2347" s="110">
        <v>35</v>
      </c>
      <c r="T2347" s="68">
        <f t="shared" si="416"/>
        <v>1</v>
      </c>
      <c r="U2347" s="110">
        <v>21</v>
      </c>
      <c r="V2347" s="284">
        <v>0.7</v>
      </c>
      <c r="W2347" s="110">
        <v>2</v>
      </c>
      <c r="X2347" s="110">
        <v>3</v>
      </c>
      <c r="Y2347" s="68">
        <f t="shared" si="413"/>
        <v>0.66666666666666663</v>
      </c>
      <c r="Z2347" s="110">
        <v>4</v>
      </c>
      <c r="AA2347" s="284">
        <v>0.7</v>
      </c>
    </row>
    <row r="2348" spans="9:27">
      <c r="I2348" s="57" t="str">
        <f t="shared" si="417"/>
        <v>PASSFFTOct-15</v>
      </c>
      <c r="J2348" t="s">
        <v>868</v>
      </c>
      <c r="K2348" t="s">
        <v>343</v>
      </c>
      <c r="L2348" s="73">
        <v>42278</v>
      </c>
      <c r="M2348" s="110">
        <v>6</v>
      </c>
      <c r="N2348" s="110">
        <v>6</v>
      </c>
      <c r="O2348" s="68">
        <f t="shared" si="414"/>
        <v>1</v>
      </c>
      <c r="P2348" s="110">
        <v>36</v>
      </c>
      <c r="Q2348" s="110">
        <v>47</v>
      </c>
      <c r="R2348" s="68">
        <f t="shared" si="415"/>
        <v>0.76595744680851063</v>
      </c>
      <c r="S2348" s="110">
        <v>54</v>
      </c>
      <c r="T2348" s="68">
        <f t="shared" si="416"/>
        <v>0.87037037037037035</v>
      </c>
      <c r="U2348" s="110">
        <v>29</v>
      </c>
      <c r="V2348" s="284">
        <v>0.97499999999999998</v>
      </c>
      <c r="W2348" s="110">
        <v>8</v>
      </c>
      <c r="X2348" s="110">
        <v>11</v>
      </c>
      <c r="Y2348" s="68">
        <f t="shared" si="413"/>
        <v>0.72727272727272729</v>
      </c>
      <c r="Z2348" s="110">
        <v>7</v>
      </c>
      <c r="AA2348" s="284">
        <v>0.97499999999999998</v>
      </c>
    </row>
    <row r="2349" spans="9:27">
      <c r="I2349" s="57" t="str">
        <f t="shared" si="417"/>
        <v>Youth VillagesMSTOct-15</v>
      </c>
      <c r="J2349" t="s">
        <v>869</v>
      </c>
      <c r="K2349" t="s">
        <v>353</v>
      </c>
      <c r="L2349" s="73">
        <v>42278</v>
      </c>
      <c r="M2349" s="110">
        <v>11</v>
      </c>
      <c r="N2349" s="110">
        <v>12</v>
      </c>
      <c r="O2349" s="68">
        <f t="shared" si="414"/>
        <v>0.91666666666666663</v>
      </c>
      <c r="P2349" s="110">
        <v>21</v>
      </c>
      <c r="Q2349" s="110">
        <v>36</v>
      </c>
      <c r="R2349" s="68">
        <f t="shared" si="415"/>
        <v>0.58333333333333337</v>
      </c>
      <c r="S2349" s="110">
        <v>40</v>
      </c>
      <c r="T2349" s="68">
        <f t="shared" si="416"/>
        <v>0.9</v>
      </c>
      <c r="U2349" s="110">
        <v>10</v>
      </c>
      <c r="V2349" s="284">
        <v>0.80210526315789477</v>
      </c>
      <c r="W2349" s="110">
        <v>5</v>
      </c>
      <c r="X2349" s="110">
        <v>9</v>
      </c>
      <c r="Y2349" s="68">
        <f t="shared" si="413"/>
        <v>0.55555555555555558</v>
      </c>
      <c r="Z2349" s="110">
        <v>11</v>
      </c>
      <c r="AA2349" s="284">
        <v>0.80210526315789477</v>
      </c>
    </row>
    <row r="2350" spans="9:27">
      <c r="I2350" s="57" t="str">
        <f t="shared" si="417"/>
        <v>Youth VillagesMST-PSBOct-15</v>
      </c>
      <c r="J2350" t="s">
        <v>870</v>
      </c>
      <c r="K2350" t="s">
        <v>354</v>
      </c>
      <c r="L2350" s="73">
        <v>42278</v>
      </c>
      <c r="M2350" s="110">
        <v>4</v>
      </c>
      <c r="N2350" s="110">
        <v>4</v>
      </c>
      <c r="O2350" s="68">
        <f t="shared" si="414"/>
        <v>1</v>
      </c>
      <c r="P2350" s="110">
        <v>4</v>
      </c>
      <c r="Q2350" s="110">
        <v>8</v>
      </c>
      <c r="R2350" s="68">
        <f t="shared" si="415"/>
        <v>0.5</v>
      </c>
      <c r="S2350" s="110">
        <v>8</v>
      </c>
      <c r="T2350" s="68">
        <f t="shared" si="416"/>
        <v>1</v>
      </c>
      <c r="U2350" s="110">
        <v>4</v>
      </c>
      <c r="V2350" s="284">
        <v>0.86899999999999999</v>
      </c>
      <c r="W2350" s="110">
        <v>1</v>
      </c>
      <c r="X2350" s="110">
        <v>2</v>
      </c>
      <c r="Y2350" s="68">
        <f t="shared" si="413"/>
        <v>0.5</v>
      </c>
      <c r="Z2350" s="110">
        <v>0</v>
      </c>
      <c r="AA2350" s="284">
        <v>0.86899999999999999</v>
      </c>
    </row>
    <row r="2351" spans="9:27">
      <c r="I2351" s="57" t="str">
        <f t="shared" si="417"/>
        <v>Marys CenterPCITOct-15</v>
      </c>
      <c r="J2351" t="s">
        <v>871</v>
      </c>
      <c r="K2351" t="s">
        <v>340</v>
      </c>
      <c r="L2351" s="73">
        <v>42278</v>
      </c>
      <c r="M2351" s="110">
        <v>3</v>
      </c>
      <c r="N2351" s="110">
        <v>4</v>
      </c>
      <c r="O2351" s="68">
        <f t="shared" si="414"/>
        <v>0.75</v>
      </c>
      <c r="P2351" s="110">
        <v>13</v>
      </c>
      <c r="Q2351" s="110">
        <v>9</v>
      </c>
      <c r="R2351" s="68">
        <f t="shared" si="415"/>
        <v>1.4444444444444444</v>
      </c>
      <c r="S2351" s="110">
        <v>14</v>
      </c>
      <c r="T2351" s="68">
        <f t="shared" si="416"/>
        <v>0.6428571428571429</v>
      </c>
      <c r="U2351" s="110">
        <v>11</v>
      </c>
      <c r="V2351" s="284"/>
      <c r="W2351" s="110">
        <v>1</v>
      </c>
      <c r="X2351" s="110">
        <v>3</v>
      </c>
      <c r="Y2351" s="68">
        <f t="shared" si="413"/>
        <v>0.33333333333333331</v>
      </c>
      <c r="Z2351" s="110">
        <v>2</v>
      </c>
      <c r="AA2351" s="284">
        <v>1.06</v>
      </c>
    </row>
    <row r="2352" spans="9:27">
      <c r="I2352" s="57" t="str">
        <f t="shared" si="417"/>
        <v>PIECEPCITOct-15</v>
      </c>
      <c r="J2352" t="s">
        <v>872</v>
      </c>
      <c r="K2352" t="s">
        <v>347</v>
      </c>
      <c r="L2352" s="73">
        <v>42278</v>
      </c>
      <c r="M2352" s="110">
        <v>5</v>
      </c>
      <c r="N2352" s="110">
        <v>5</v>
      </c>
      <c r="O2352" s="68">
        <f t="shared" si="414"/>
        <v>1</v>
      </c>
      <c r="P2352" s="110">
        <v>13</v>
      </c>
      <c r="Q2352" s="110">
        <v>25</v>
      </c>
      <c r="R2352" s="68">
        <f t="shared" si="415"/>
        <v>0.52</v>
      </c>
      <c r="S2352" s="110">
        <v>25</v>
      </c>
      <c r="T2352" s="68">
        <f t="shared" si="416"/>
        <v>1</v>
      </c>
      <c r="U2352" s="110">
        <v>12</v>
      </c>
      <c r="V2352" s="284"/>
      <c r="W2352" s="110">
        <v>0</v>
      </c>
      <c r="X2352" s="110">
        <v>0</v>
      </c>
      <c r="Y2352" s="68" t="e">
        <f t="shared" si="413"/>
        <v>#DIV/0!</v>
      </c>
      <c r="Z2352" s="110">
        <v>1</v>
      </c>
      <c r="AA2352" s="284">
        <v>0.9</v>
      </c>
    </row>
    <row r="2353" spans="9:27">
      <c r="I2353" s="57" t="str">
        <f t="shared" si="417"/>
        <v>Community ConnectionsTF-CBTOct-15</v>
      </c>
      <c r="J2353" t="s">
        <v>873</v>
      </c>
      <c r="K2353" t="s">
        <v>320</v>
      </c>
      <c r="L2353" s="73">
        <v>42278</v>
      </c>
      <c r="M2353" s="110">
        <v>6</v>
      </c>
      <c r="N2353" s="110">
        <v>5</v>
      </c>
      <c r="O2353" s="68">
        <f t="shared" si="414"/>
        <v>1.2</v>
      </c>
      <c r="P2353" s="110">
        <v>11</v>
      </c>
      <c r="Q2353" s="110">
        <v>25</v>
      </c>
      <c r="R2353" s="68">
        <f t="shared" si="415"/>
        <v>0.44</v>
      </c>
      <c r="S2353" s="110">
        <v>25</v>
      </c>
      <c r="T2353" s="68">
        <f t="shared" si="416"/>
        <v>1</v>
      </c>
      <c r="U2353" s="110">
        <v>11</v>
      </c>
      <c r="V2353" s="284"/>
      <c r="W2353" s="110">
        <v>0</v>
      </c>
      <c r="X2353" s="110">
        <v>0</v>
      </c>
      <c r="Y2353" s="68" t="e">
        <f t="shared" si="413"/>
        <v>#DIV/0!</v>
      </c>
      <c r="Z2353" s="110">
        <v>0</v>
      </c>
      <c r="AA2353" s="284">
        <v>0.72727272727272729</v>
      </c>
    </row>
    <row r="2354" spans="9:27">
      <c r="I2354" s="57" t="str">
        <f t="shared" si="417"/>
        <v>First Home CareTF-CBTOct-15</v>
      </c>
      <c r="J2354" t="s">
        <v>874</v>
      </c>
      <c r="K2354" t="s">
        <v>324</v>
      </c>
      <c r="L2354" s="73">
        <v>42278</v>
      </c>
      <c r="M2354" s="110">
        <v>2</v>
      </c>
      <c r="N2354" s="110">
        <v>4</v>
      </c>
      <c r="O2354" s="68">
        <f t="shared" si="414"/>
        <v>0.5</v>
      </c>
      <c r="P2354" s="110">
        <v>6</v>
      </c>
      <c r="Q2354" s="110">
        <v>27</v>
      </c>
      <c r="R2354" s="68">
        <f t="shared" si="415"/>
        <v>0.22222222222222221</v>
      </c>
      <c r="S2354" s="110">
        <v>32</v>
      </c>
      <c r="T2354" s="68">
        <f t="shared" si="416"/>
        <v>0.84375</v>
      </c>
      <c r="U2354" s="110">
        <v>4</v>
      </c>
      <c r="V2354" s="284"/>
      <c r="W2354" s="110">
        <v>0</v>
      </c>
      <c r="X2354" s="110">
        <v>0</v>
      </c>
      <c r="Y2354" s="68" t="e">
        <f t="shared" si="413"/>
        <v>#DIV/0!</v>
      </c>
      <c r="Z2354" s="110">
        <v>2</v>
      </c>
      <c r="AA2354" s="284">
        <v>0.66666666666666663</v>
      </c>
    </row>
    <row r="2355" spans="9:27">
      <c r="I2355" s="57" t="str">
        <f t="shared" si="417"/>
        <v>HillcrestTF-CBTOct-15</v>
      </c>
      <c r="J2355" t="s">
        <v>875</v>
      </c>
      <c r="K2355" t="s">
        <v>332</v>
      </c>
      <c r="L2355" s="73">
        <v>42278</v>
      </c>
      <c r="M2355" s="110">
        <v>3</v>
      </c>
      <c r="N2355" s="110">
        <v>5</v>
      </c>
      <c r="O2355" s="68">
        <f t="shared" si="414"/>
        <v>0.6</v>
      </c>
      <c r="P2355" s="110">
        <v>15</v>
      </c>
      <c r="Q2355" s="110">
        <v>10</v>
      </c>
      <c r="R2355" s="68">
        <f t="shared" si="415"/>
        <v>1.5</v>
      </c>
      <c r="S2355" s="110">
        <v>10</v>
      </c>
      <c r="T2355" s="68">
        <f t="shared" si="416"/>
        <v>1</v>
      </c>
      <c r="U2355" s="110">
        <v>14</v>
      </c>
      <c r="V2355" s="284"/>
      <c r="W2355" s="110">
        <v>0</v>
      </c>
      <c r="X2355" s="110">
        <v>0</v>
      </c>
      <c r="Y2355" s="68" t="e">
        <f t="shared" si="413"/>
        <v>#DIV/0!</v>
      </c>
      <c r="Z2355" s="110">
        <v>1</v>
      </c>
      <c r="AA2355" s="284">
        <v>0.75</v>
      </c>
    </row>
    <row r="2356" spans="9:27">
      <c r="I2356" s="57" t="str">
        <f t="shared" si="417"/>
        <v>MD Family ResourcesTF-CBTOct-15</v>
      </c>
      <c r="J2356" t="s">
        <v>876</v>
      </c>
      <c r="K2356" t="s">
        <v>509</v>
      </c>
      <c r="L2356" s="73">
        <v>42278</v>
      </c>
      <c r="M2356" s="110">
        <v>10</v>
      </c>
      <c r="N2356" s="110">
        <v>9</v>
      </c>
      <c r="O2356" s="68">
        <f t="shared" si="414"/>
        <v>1.1111111111111112</v>
      </c>
      <c r="P2356" s="110">
        <v>21</v>
      </c>
      <c r="Q2356" s="110">
        <v>26</v>
      </c>
      <c r="R2356" s="68">
        <f t="shared" si="415"/>
        <v>0.80769230769230771</v>
      </c>
      <c r="S2356" s="110">
        <v>26</v>
      </c>
      <c r="T2356" s="68">
        <f t="shared" si="416"/>
        <v>1</v>
      </c>
      <c r="U2356" s="110">
        <v>20</v>
      </c>
      <c r="V2356" s="284"/>
      <c r="W2356" s="110">
        <v>2</v>
      </c>
      <c r="X2356" s="110">
        <v>2</v>
      </c>
      <c r="Y2356" s="68">
        <f t="shared" si="413"/>
        <v>1</v>
      </c>
      <c r="Z2356" s="110">
        <v>1</v>
      </c>
      <c r="AA2356" s="284">
        <v>0.53333333333333333</v>
      </c>
    </row>
    <row r="2357" spans="9:27">
      <c r="I2357" s="57" t="str">
        <f t="shared" si="417"/>
        <v>UniversalTF-CBTOct-15</v>
      </c>
      <c r="J2357" t="s">
        <v>877</v>
      </c>
      <c r="K2357" t="s">
        <v>349</v>
      </c>
      <c r="L2357" s="73">
        <v>42278</v>
      </c>
      <c r="M2357" s="110">
        <v>0</v>
      </c>
      <c r="N2357" s="110">
        <v>4</v>
      </c>
      <c r="O2357" s="68">
        <f t="shared" si="414"/>
        <v>0</v>
      </c>
      <c r="P2357" s="110">
        <v>2</v>
      </c>
      <c r="Q2357" s="110">
        <v>20</v>
      </c>
      <c r="R2357" s="68">
        <f t="shared" si="415"/>
        <v>0.1</v>
      </c>
      <c r="S2357" s="110">
        <v>20</v>
      </c>
      <c r="T2357" s="68">
        <f t="shared" si="416"/>
        <v>1</v>
      </c>
      <c r="U2357" s="110">
        <v>2</v>
      </c>
      <c r="V2357" s="284"/>
      <c r="W2357" s="110">
        <v>0</v>
      </c>
      <c r="X2357" s="110">
        <v>0</v>
      </c>
      <c r="Y2357" s="68" t="e">
        <f t="shared" si="413"/>
        <v>#DIV/0!</v>
      </c>
      <c r="Z2357" s="110">
        <v>0</v>
      </c>
      <c r="AA2357" s="284"/>
    </row>
    <row r="2358" spans="9:27">
      <c r="I2358" s="57" t="str">
        <f t="shared" si="417"/>
        <v>Community ConnectionsTIPOct-15</v>
      </c>
      <c r="J2358" t="s">
        <v>878</v>
      </c>
      <c r="K2358" t="s">
        <v>322</v>
      </c>
      <c r="L2358" s="73">
        <v>42278</v>
      </c>
      <c r="M2358" s="110">
        <v>8</v>
      </c>
      <c r="N2358" s="110">
        <v>7</v>
      </c>
      <c r="O2358" s="68">
        <f t="shared" si="414"/>
        <v>1.1428571428571428</v>
      </c>
      <c r="P2358" s="110">
        <v>100</v>
      </c>
      <c r="Q2358" s="110">
        <v>80</v>
      </c>
      <c r="R2358" s="68">
        <f t="shared" si="415"/>
        <v>1.25</v>
      </c>
      <c r="S2358" s="110">
        <v>90</v>
      </c>
      <c r="T2358" s="68">
        <f t="shared" si="416"/>
        <v>0.88888888888888884</v>
      </c>
      <c r="U2358" s="110">
        <v>100</v>
      </c>
      <c r="V2358" s="284"/>
      <c r="W2358" s="110">
        <v>0</v>
      </c>
      <c r="X2358" s="110">
        <v>0</v>
      </c>
      <c r="Y2358" s="68" t="e">
        <f t="shared" si="413"/>
        <v>#DIV/0!</v>
      </c>
      <c r="Z2358" s="110">
        <v>0</v>
      </c>
      <c r="AA2358" s="284"/>
    </row>
    <row r="2359" spans="9:27">
      <c r="I2359" s="57" t="str">
        <f t="shared" si="417"/>
        <v>FPSTIPOct-15</v>
      </c>
      <c r="J2359" t="s">
        <v>879</v>
      </c>
      <c r="K2359" t="s">
        <v>356</v>
      </c>
      <c r="L2359" s="73">
        <v>42278</v>
      </c>
      <c r="M2359" s="110">
        <v>2</v>
      </c>
      <c r="N2359" s="110">
        <v>3</v>
      </c>
      <c r="O2359" s="68">
        <f t="shared" si="414"/>
        <v>0.66666666666666663</v>
      </c>
      <c r="P2359" s="110">
        <v>50</v>
      </c>
      <c r="Q2359" s="110">
        <v>50</v>
      </c>
      <c r="R2359" s="68">
        <f t="shared" si="415"/>
        <v>1</v>
      </c>
      <c r="S2359" s="110">
        <v>50</v>
      </c>
      <c r="T2359" s="68">
        <f t="shared" si="416"/>
        <v>1</v>
      </c>
      <c r="U2359" s="110">
        <v>50</v>
      </c>
      <c r="V2359" s="284"/>
      <c r="W2359" s="110">
        <v>0</v>
      </c>
      <c r="X2359" s="110">
        <v>0</v>
      </c>
      <c r="Y2359" s="68" t="e">
        <f t="shared" si="413"/>
        <v>#DIV/0!</v>
      </c>
      <c r="Z2359" s="110">
        <v>0</v>
      </c>
      <c r="AA2359" s="284"/>
    </row>
    <row r="2360" spans="9:27">
      <c r="I2360" s="57" t="str">
        <f t="shared" si="417"/>
        <v>FWCTIPOct-15</v>
      </c>
      <c r="J2360" t="s">
        <v>880</v>
      </c>
      <c r="K2360" t="s">
        <v>761</v>
      </c>
      <c r="L2360" s="73">
        <v>42278</v>
      </c>
      <c r="M2360" s="110">
        <v>1</v>
      </c>
      <c r="N2360" s="110">
        <v>1</v>
      </c>
      <c r="O2360" s="68">
        <f t="shared" si="414"/>
        <v>1</v>
      </c>
      <c r="P2360" s="110">
        <v>4</v>
      </c>
      <c r="Q2360" s="110">
        <v>10</v>
      </c>
      <c r="R2360" s="68">
        <f t="shared" si="415"/>
        <v>0.4</v>
      </c>
      <c r="S2360" s="110">
        <v>10</v>
      </c>
      <c r="T2360" s="68">
        <f t="shared" si="416"/>
        <v>1</v>
      </c>
      <c r="U2360" s="110">
        <v>4</v>
      </c>
      <c r="V2360" s="284"/>
      <c r="W2360" s="110">
        <v>0</v>
      </c>
      <c r="X2360" s="110">
        <v>0</v>
      </c>
      <c r="Y2360" s="68" t="e">
        <f t="shared" si="413"/>
        <v>#DIV/0!</v>
      </c>
      <c r="Z2360" s="110">
        <v>0</v>
      </c>
      <c r="AA2360" s="284"/>
    </row>
    <row r="2361" spans="9:27">
      <c r="I2361" s="57" t="str">
        <f t="shared" si="417"/>
        <v>Green DoorTIPOct-15</v>
      </c>
      <c r="J2361" t="s">
        <v>881</v>
      </c>
      <c r="K2361" t="s">
        <v>882</v>
      </c>
      <c r="L2361" s="73">
        <v>42278</v>
      </c>
      <c r="M2361" s="110">
        <v>3</v>
      </c>
      <c r="N2361" s="110">
        <v>3</v>
      </c>
      <c r="O2361" s="68">
        <f t="shared" si="414"/>
        <v>1</v>
      </c>
      <c r="P2361" s="110">
        <v>3</v>
      </c>
      <c r="Q2361" s="110">
        <v>30</v>
      </c>
      <c r="R2361" s="68">
        <f t="shared" si="415"/>
        <v>0.1</v>
      </c>
      <c r="S2361" s="110">
        <v>30</v>
      </c>
      <c r="T2361" s="68">
        <f t="shared" si="416"/>
        <v>1</v>
      </c>
      <c r="U2361" s="110">
        <v>2</v>
      </c>
      <c r="V2361" s="284"/>
      <c r="W2361" s="110">
        <v>1</v>
      </c>
      <c r="X2361" s="110">
        <v>1</v>
      </c>
      <c r="Y2361" s="68">
        <f t="shared" si="413"/>
        <v>1</v>
      </c>
      <c r="Z2361" s="110">
        <v>1</v>
      </c>
      <c r="AA2361" s="284"/>
    </row>
    <row r="2362" spans="9:27">
      <c r="I2362" s="57" t="str">
        <f t="shared" si="417"/>
        <v>LESTIPOct-15</v>
      </c>
      <c r="J2362" t="s">
        <v>883</v>
      </c>
      <c r="K2362" t="s">
        <v>358</v>
      </c>
      <c r="L2362" s="73">
        <v>42278</v>
      </c>
      <c r="M2362" s="110">
        <v>3</v>
      </c>
      <c r="N2362" s="110">
        <v>5</v>
      </c>
      <c r="O2362" s="68">
        <f t="shared" si="414"/>
        <v>0.6</v>
      </c>
      <c r="P2362" s="110">
        <v>37</v>
      </c>
      <c r="Q2362" s="110">
        <v>20</v>
      </c>
      <c r="R2362" s="68">
        <f t="shared" si="415"/>
        <v>1.85</v>
      </c>
      <c r="S2362" s="110">
        <v>50</v>
      </c>
      <c r="T2362" s="68">
        <f t="shared" si="416"/>
        <v>0.4</v>
      </c>
      <c r="U2362" s="110">
        <v>37</v>
      </c>
      <c r="V2362" s="284"/>
      <c r="W2362" s="110">
        <v>0</v>
      </c>
      <c r="X2362" s="110">
        <v>0</v>
      </c>
      <c r="Y2362" s="68" t="e">
        <f t="shared" si="413"/>
        <v>#DIV/0!</v>
      </c>
      <c r="Z2362" s="110">
        <v>0</v>
      </c>
      <c r="AA2362" s="284"/>
    </row>
    <row r="2363" spans="9:27">
      <c r="I2363" s="57" t="str">
        <f t="shared" si="417"/>
        <v>MBI HSTIPOct-15</v>
      </c>
      <c r="J2363" t="s">
        <v>884</v>
      </c>
      <c r="K2363" t="s">
        <v>363</v>
      </c>
      <c r="L2363" s="73">
        <v>42278</v>
      </c>
      <c r="M2363" s="110">
        <v>12</v>
      </c>
      <c r="N2363" s="110">
        <v>8</v>
      </c>
      <c r="O2363" s="68">
        <f t="shared" si="414"/>
        <v>1.5</v>
      </c>
      <c r="P2363" s="110">
        <v>82</v>
      </c>
      <c r="Q2363" s="110">
        <v>87</v>
      </c>
      <c r="R2363" s="68">
        <f t="shared" si="415"/>
        <v>0.94252873563218387</v>
      </c>
      <c r="S2363" s="110">
        <v>95</v>
      </c>
      <c r="T2363" s="68">
        <f t="shared" si="416"/>
        <v>0.91578947368421049</v>
      </c>
      <c r="U2363" s="110">
        <v>78</v>
      </c>
      <c r="V2363" s="284"/>
      <c r="W2363" s="110">
        <v>0</v>
      </c>
      <c r="X2363" s="110">
        <v>0</v>
      </c>
      <c r="Y2363" s="68" t="e">
        <f t="shared" si="413"/>
        <v>#DIV/0!</v>
      </c>
      <c r="Z2363" s="110">
        <v>4</v>
      </c>
      <c r="AA2363" s="284"/>
    </row>
    <row r="2364" spans="9:27">
      <c r="I2364" s="57" t="str">
        <f t="shared" si="417"/>
        <v>PASSTIPOct-15</v>
      </c>
      <c r="J2364" t="s">
        <v>885</v>
      </c>
      <c r="K2364" t="s">
        <v>344</v>
      </c>
      <c r="L2364" s="73">
        <v>42278</v>
      </c>
      <c r="M2364" s="110">
        <v>8</v>
      </c>
      <c r="N2364" s="110">
        <v>7</v>
      </c>
      <c r="O2364" s="68">
        <f t="shared" si="414"/>
        <v>1.1428571428571428</v>
      </c>
      <c r="P2364" s="110">
        <v>59</v>
      </c>
      <c r="Q2364" s="110">
        <v>100</v>
      </c>
      <c r="R2364" s="68">
        <f t="shared" si="415"/>
        <v>0.59</v>
      </c>
      <c r="S2364" s="110">
        <v>100</v>
      </c>
      <c r="T2364" s="68">
        <f t="shared" si="416"/>
        <v>1</v>
      </c>
      <c r="U2364" s="110">
        <v>52</v>
      </c>
      <c r="V2364" s="284"/>
      <c r="W2364" s="110">
        <v>7</v>
      </c>
      <c r="X2364" s="110">
        <v>10</v>
      </c>
      <c r="Y2364" s="68">
        <f t="shared" si="413"/>
        <v>0.7</v>
      </c>
      <c r="Z2364" s="110">
        <v>7</v>
      </c>
      <c r="AA2364" s="284"/>
    </row>
    <row r="2365" spans="9:27">
      <c r="I2365" s="57" t="str">
        <f t="shared" si="417"/>
        <v>TFCCTIPOct-15</v>
      </c>
      <c r="J2365" t="s">
        <v>886</v>
      </c>
      <c r="K2365" t="s">
        <v>365</v>
      </c>
      <c r="L2365" s="73">
        <v>42278</v>
      </c>
      <c r="M2365" s="110">
        <v>3</v>
      </c>
      <c r="N2365" s="110">
        <v>7</v>
      </c>
      <c r="O2365" s="68">
        <f t="shared" si="414"/>
        <v>0.42857142857142855</v>
      </c>
      <c r="P2365" s="110">
        <v>0</v>
      </c>
      <c r="Q2365" s="110">
        <v>0</v>
      </c>
      <c r="R2365" s="68" t="e">
        <f t="shared" si="415"/>
        <v>#DIV/0!</v>
      </c>
      <c r="S2365" s="110">
        <v>0</v>
      </c>
      <c r="T2365" s="68" t="e">
        <f t="shared" si="416"/>
        <v>#DIV/0!</v>
      </c>
      <c r="U2365" s="110">
        <v>0</v>
      </c>
      <c r="V2365" s="284"/>
      <c r="W2365" s="110">
        <v>0</v>
      </c>
      <c r="X2365" s="110">
        <v>0</v>
      </c>
      <c r="Y2365" s="68" t="e">
        <f t="shared" si="413"/>
        <v>#DIV/0!</v>
      </c>
      <c r="Z2365" s="110">
        <v>0</v>
      </c>
      <c r="AA2365" s="284"/>
    </row>
    <row r="2366" spans="9:27">
      <c r="I2366" s="57" t="str">
        <f t="shared" si="417"/>
        <v>UniversalTIPOct-15</v>
      </c>
      <c r="J2366" t="s">
        <v>887</v>
      </c>
      <c r="K2366" t="s">
        <v>351</v>
      </c>
      <c r="L2366" s="73">
        <v>42278</v>
      </c>
      <c r="M2366" s="110">
        <v>4</v>
      </c>
      <c r="N2366" s="110">
        <v>3</v>
      </c>
      <c r="O2366" s="68">
        <f t="shared" si="414"/>
        <v>1.3333333333333333</v>
      </c>
      <c r="P2366" s="110">
        <v>15</v>
      </c>
      <c r="Q2366" s="110">
        <v>40</v>
      </c>
      <c r="R2366" s="68">
        <f t="shared" si="415"/>
        <v>0.375</v>
      </c>
      <c r="S2366" s="110">
        <v>40</v>
      </c>
      <c r="T2366" s="68">
        <f t="shared" si="416"/>
        <v>1</v>
      </c>
      <c r="U2366" s="110">
        <v>15</v>
      </c>
      <c r="V2366" s="284"/>
      <c r="W2366" s="110">
        <v>0</v>
      </c>
      <c r="X2366" s="110">
        <v>0</v>
      </c>
      <c r="Y2366" s="68" t="e">
        <f t="shared" si="413"/>
        <v>#DIV/0!</v>
      </c>
      <c r="Z2366" s="110">
        <v>0</v>
      </c>
      <c r="AA2366" s="284"/>
    </row>
    <row r="2367" spans="9:27">
      <c r="I2367" s="57" t="str">
        <f t="shared" si="417"/>
        <v>Wayne CenterTIPOct-15</v>
      </c>
      <c r="J2367" t="s">
        <v>888</v>
      </c>
      <c r="K2367" t="s">
        <v>768</v>
      </c>
      <c r="L2367" s="73">
        <v>42278</v>
      </c>
      <c r="M2367" s="110">
        <v>4</v>
      </c>
      <c r="N2367" s="110">
        <v>4</v>
      </c>
      <c r="O2367" s="68">
        <f t="shared" si="414"/>
        <v>1</v>
      </c>
      <c r="P2367" s="110">
        <v>23</v>
      </c>
      <c r="Q2367" s="110">
        <v>40</v>
      </c>
      <c r="R2367" s="68">
        <f t="shared" si="415"/>
        <v>0.57499999999999996</v>
      </c>
      <c r="S2367" s="110">
        <v>40</v>
      </c>
      <c r="T2367" s="68">
        <f t="shared" si="416"/>
        <v>1</v>
      </c>
      <c r="U2367" s="110">
        <v>19</v>
      </c>
      <c r="V2367" s="284"/>
      <c r="W2367" s="110">
        <v>0</v>
      </c>
      <c r="X2367" s="110">
        <v>0</v>
      </c>
      <c r="Y2367" s="68" t="e">
        <f t="shared" si="413"/>
        <v>#DIV/0!</v>
      </c>
      <c r="Z2367" s="110">
        <v>4</v>
      </c>
      <c r="AA2367" s="284"/>
    </row>
    <row r="2368" spans="9:27">
      <c r="I2368" s="57" t="str">
        <f t="shared" si="417"/>
        <v>Marys CenterAllOct-15</v>
      </c>
      <c r="J2368" t="s">
        <v>889</v>
      </c>
      <c r="K2368" t="s">
        <v>341</v>
      </c>
      <c r="L2368" s="73">
        <v>42278</v>
      </c>
      <c r="M2368" s="110">
        <v>3</v>
      </c>
      <c r="N2368" s="110">
        <v>4</v>
      </c>
      <c r="O2368" s="68">
        <f t="shared" si="414"/>
        <v>0.75</v>
      </c>
      <c r="P2368" s="110">
        <v>13</v>
      </c>
      <c r="Q2368" s="110">
        <v>9</v>
      </c>
      <c r="R2368" s="68">
        <f t="shared" si="415"/>
        <v>1.4444444444444444</v>
      </c>
      <c r="S2368" s="110">
        <v>14</v>
      </c>
      <c r="T2368" s="68">
        <f t="shared" si="416"/>
        <v>0.6428571428571429</v>
      </c>
      <c r="U2368" s="110">
        <v>11</v>
      </c>
      <c r="V2368" s="284"/>
      <c r="W2368" s="110">
        <v>1</v>
      </c>
      <c r="X2368" s="110">
        <v>3</v>
      </c>
      <c r="Y2368" s="68">
        <f t="shared" si="413"/>
        <v>0.33333333333333331</v>
      </c>
      <c r="Z2368" s="110">
        <v>2</v>
      </c>
      <c r="AA2368" s="284">
        <v>1.06</v>
      </c>
    </row>
    <row r="2369" spans="9:27">
      <c r="I2369" s="57" t="str">
        <f t="shared" si="417"/>
        <v>PIECEAllOct-15</v>
      </c>
      <c r="J2369" t="s">
        <v>890</v>
      </c>
      <c r="K2369" t="s">
        <v>345</v>
      </c>
      <c r="L2369" s="73">
        <v>42278</v>
      </c>
      <c r="M2369" s="110">
        <v>10</v>
      </c>
      <c r="N2369" s="110">
        <v>10</v>
      </c>
      <c r="O2369" s="68">
        <f t="shared" si="414"/>
        <v>1</v>
      </c>
      <c r="P2369" s="110">
        <v>46</v>
      </c>
      <c r="Q2369" s="110">
        <v>50</v>
      </c>
      <c r="R2369" s="68">
        <f t="shared" si="415"/>
        <v>0.92</v>
      </c>
      <c r="S2369" s="110">
        <v>50</v>
      </c>
      <c r="T2369" s="68">
        <f t="shared" si="416"/>
        <v>1</v>
      </c>
      <c r="U2369" s="110">
        <v>41</v>
      </c>
      <c r="V2369" s="284"/>
      <c r="W2369" s="110">
        <v>0</v>
      </c>
      <c r="X2369" s="110">
        <v>0</v>
      </c>
      <c r="Y2369" s="68" t="e">
        <f t="shared" si="413"/>
        <v>#DIV/0!</v>
      </c>
      <c r="Z2369" s="110">
        <v>5</v>
      </c>
      <c r="AA2369" s="284">
        <v>0.75357142857142856</v>
      </c>
    </row>
    <row r="2370" spans="9:27">
      <c r="I2370" s="57" t="str">
        <f t="shared" si="417"/>
        <v>Community ConnectionsAllOct-15</v>
      </c>
      <c r="J2370" t="s">
        <v>891</v>
      </c>
      <c r="K2370" t="s">
        <v>319</v>
      </c>
      <c r="L2370" s="73">
        <v>42278</v>
      </c>
      <c r="M2370" s="110">
        <v>14</v>
      </c>
      <c r="N2370" s="110">
        <v>12</v>
      </c>
      <c r="O2370" s="68">
        <f t="shared" si="414"/>
        <v>1.1666666666666667</v>
      </c>
      <c r="P2370" s="110">
        <v>111</v>
      </c>
      <c r="Q2370" s="110">
        <v>105</v>
      </c>
      <c r="R2370" s="68">
        <f t="shared" si="415"/>
        <v>1.0571428571428572</v>
      </c>
      <c r="S2370" s="110">
        <v>115</v>
      </c>
      <c r="T2370" s="68">
        <f t="shared" si="416"/>
        <v>0.91304347826086951</v>
      </c>
      <c r="U2370" s="110">
        <v>111</v>
      </c>
      <c r="V2370" s="284"/>
      <c r="W2370" s="110">
        <v>0</v>
      </c>
      <c r="X2370" s="110">
        <v>0</v>
      </c>
      <c r="Y2370" s="68" t="e">
        <f t="shared" si="413"/>
        <v>#DIV/0!</v>
      </c>
      <c r="Z2370" s="110">
        <v>0</v>
      </c>
      <c r="AA2370" s="284">
        <v>0.72727272727272729</v>
      </c>
    </row>
    <row r="2371" spans="9:27">
      <c r="I2371" s="57" t="str">
        <f t="shared" si="417"/>
        <v>Federal CityAllOct-15</v>
      </c>
      <c r="J2371" t="s">
        <v>892</v>
      </c>
      <c r="K2371" t="s">
        <v>359</v>
      </c>
      <c r="L2371" s="73">
        <v>42278</v>
      </c>
      <c r="M2371" s="110">
        <v>0</v>
      </c>
      <c r="N2371" s="110">
        <v>0</v>
      </c>
      <c r="O2371" s="68" t="e">
        <f t="shared" si="414"/>
        <v>#DIV/0!</v>
      </c>
      <c r="P2371" s="110">
        <v>0</v>
      </c>
      <c r="Q2371" s="110">
        <v>0</v>
      </c>
      <c r="R2371" s="68" t="e">
        <f t="shared" si="415"/>
        <v>#DIV/0!</v>
      </c>
      <c r="S2371" s="110">
        <v>0</v>
      </c>
      <c r="T2371" s="68" t="e">
        <f t="shared" si="416"/>
        <v>#DIV/0!</v>
      </c>
      <c r="U2371" s="110">
        <v>0</v>
      </c>
      <c r="V2371" s="284"/>
      <c r="W2371" s="110">
        <v>0</v>
      </c>
      <c r="X2371" s="110">
        <v>0</v>
      </c>
      <c r="Y2371" s="68" t="e">
        <f t="shared" si="413"/>
        <v>#DIV/0!</v>
      </c>
      <c r="Z2371" s="110">
        <v>0</v>
      </c>
      <c r="AA2371" s="284"/>
    </row>
    <row r="2372" spans="9:27">
      <c r="I2372" s="57" t="str">
        <f t="shared" si="417"/>
        <v>FWCAllOct-15</v>
      </c>
      <c r="J2372" t="s">
        <v>893</v>
      </c>
      <c r="K2372" t="s">
        <v>774</v>
      </c>
      <c r="L2372" s="73">
        <v>42278</v>
      </c>
      <c r="M2372" s="110">
        <v>1</v>
      </c>
      <c r="N2372" s="110">
        <v>1</v>
      </c>
      <c r="O2372" s="68">
        <f t="shared" si="414"/>
        <v>1</v>
      </c>
      <c r="P2372" s="110">
        <v>4</v>
      </c>
      <c r="Q2372" s="110">
        <v>10</v>
      </c>
      <c r="R2372" s="68">
        <f t="shared" si="415"/>
        <v>0.4</v>
      </c>
      <c r="S2372" s="110">
        <v>10</v>
      </c>
      <c r="T2372" s="68">
        <f t="shared" si="416"/>
        <v>1</v>
      </c>
      <c r="U2372" s="110">
        <v>4</v>
      </c>
      <c r="V2372" s="284"/>
      <c r="W2372" s="110">
        <v>0</v>
      </c>
      <c r="X2372" s="110">
        <v>0</v>
      </c>
      <c r="Y2372" s="68" t="e">
        <f t="shared" si="413"/>
        <v>#DIV/0!</v>
      </c>
      <c r="Z2372" s="110">
        <v>0</v>
      </c>
      <c r="AA2372" s="284"/>
    </row>
    <row r="2373" spans="9:27">
      <c r="I2373" s="57" t="str">
        <f t="shared" si="417"/>
        <v>Green DoorAllOct-15</v>
      </c>
      <c r="J2373" t="s">
        <v>894</v>
      </c>
      <c r="K2373" t="s">
        <v>895</v>
      </c>
      <c r="L2373" s="73">
        <v>42278</v>
      </c>
      <c r="M2373" s="110">
        <v>3</v>
      </c>
      <c r="N2373" s="110">
        <v>3</v>
      </c>
      <c r="O2373" s="68">
        <f t="shared" si="414"/>
        <v>1</v>
      </c>
      <c r="P2373" s="110">
        <v>3</v>
      </c>
      <c r="Q2373" s="110">
        <v>30</v>
      </c>
      <c r="R2373" s="68">
        <f t="shared" si="415"/>
        <v>0.1</v>
      </c>
      <c r="S2373" s="110">
        <v>30</v>
      </c>
      <c r="T2373" s="68">
        <f t="shared" si="416"/>
        <v>1</v>
      </c>
      <c r="U2373" s="110">
        <v>2</v>
      </c>
      <c r="V2373" s="284"/>
      <c r="W2373" s="110">
        <v>1</v>
      </c>
      <c r="X2373" s="110">
        <v>1</v>
      </c>
      <c r="Y2373" s="68">
        <f t="shared" si="413"/>
        <v>1</v>
      </c>
      <c r="Z2373" s="110">
        <v>1</v>
      </c>
      <c r="AA2373" s="284"/>
    </row>
    <row r="2374" spans="9:27">
      <c r="I2374" s="57" t="str">
        <f t="shared" si="417"/>
        <v>HillcrestAllOct-15</v>
      </c>
      <c r="J2374" t="s">
        <v>896</v>
      </c>
      <c r="K2374" t="s">
        <v>331</v>
      </c>
      <c r="L2374" s="73">
        <v>42278</v>
      </c>
      <c r="M2374" s="110">
        <v>11</v>
      </c>
      <c r="N2374" s="110">
        <v>12</v>
      </c>
      <c r="O2374" s="68">
        <f t="shared" si="414"/>
        <v>0.91666666666666663</v>
      </c>
      <c r="P2374" s="110">
        <v>70</v>
      </c>
      <c r="Q2374" s="110">
        <v>69</v>
      </c>
      <c r="R2374" s="68">
        <f t="shared" si="415"/>
        <v>1.0144927536231885</v>
      </c>
      <c r="S2374" s="110">
        <v>69</v>
      </c>
      <c r="T2374" s="68">
        <f t="shared" si="416"/>
        <v>1</v>
      </c>
      <c r="U2374" s="110">
        <v>59</v>
      </c>
      <c r="V2374" s="284"/>
      <c r="W2374" s="110">
        <v>2</v>
      </c>
      <c r="X2374" s="110">
        <v>5</v>
      </c>
      <c r="Y2374" s="68">
        <f t="shared" si="413"/>
        <v>0.4</v>
      </c>
      <c r="Z2374" s="110">
        <v>11</v>
      </c>
      <c r="AA2374" s="284">
        <v>0.72499999999999998</v>
      </c>
    </row>
    <row r="2375" spans="9:27">
      <c r="I2375" s="57" t="str">
        <f t="shared" si="417"/>
        <v>LAYCAllOct-15</v>
      </c>
      <c r="J2375" t="s">
        <v>897</v>
      </c>
      <c r="K2375" t="s">
        <v>337</v>
      </c>
      <c r="L2375" s="73">
        <v>42278</v>
      </c>
      <c r="M2375" s="110">
        <v>2</v>
      </c>
      <c r="N2375" s="110">
        <v>3</v>
      </c>
      <c r="O2375" s="68">
        <f t="shared" si="414"/>
        <v>0.66666666666666663</v>
      </c>
      <c r="P2375" s="110">
        <v>14</v>
      </c>
      <c r="Q2375" s="110">
        <v>12</v>
      </c>
      <c r="R2375" s="68">
        <f t="shared" si="415"/>
        <v>1.1666666666666667</v>
      </c>
      <c r="S2375" s="110">
        <v>20</v>
      </c>
      <c r="T2375" s="68">
        <f t="shared" si="416"/>
        <v>0.6</v>
      </c>
      <c r="U2375" s="110">
        <v>13</v>
      </c>
      <c r="V2375" s="284"/>
      <c r="W2375" s="110">
        <v>0</v>
      </c>
      <c r="X2375" s="110">
        <v>1</v>
      </c>
      <c r="Y2375" s="68">
        <f t="shared" si="413"/>
        <v>0</v>
      </c>
      <c r="Z2375" s="110">
        <v>1</v>
      </c>
      <c r="AA2375" s="284"/>
    </row>
    <row r="2376" spans="9:27">
      <c r="I2376" s="57" t="str">
        <f t="shared" si="417"/>
        <v>RiversideAllOct-15</v>
      </c>
      <c r="J2376" t="s">
        <v>898</v>
      </c>
      <c r="K2376" t="s">
        <v>362</v>
      </c>
      <c r="L2376" s="73">
        <v>42278</v>
      </c>
      <c r="M2376" s="110">
        <v>1</v>
      </c>
      <c r="N2376" s="110">
        <v>2</v>
      </c>
      <c r="O2376" s="68">
        <f t="shared" si="414"/>
        <v>0.5</v>
      </c>
      <c r="P2376" s="110">
        <v>0</v>
      </c>
      <c r="Q2376" s="110">
        <v>6</v>
      </c>
      <c r="R2376" s="68">
        <f t="shared" si="415"/>
        <v>0</v>
      </c>
      <c r="S2376" s="110">
        <v>12</v>
      </c>
      <c r="T2376" s="68">
        <f t="shared" si="416"/>
        <v>0.5</v>
      </c>
      <c r="U2376" s="110">
        <v>0</v>
      </c>
      <c r="V2376" s="284"/>
      <c r="W2376" s="110">
        <v>0</v>
      </c>
      <c r="X2376" s="110">
        <v>0</v>
      </c>
      <c r="Y2376" s="68" t="e">
        <f t="shared" si="413"/>
        <v>#DIV/0!</v>
      </c>
      <c r="Z2376" s="110">
        <v>0</v>
      </c>
      <c r="AA2376" s="284"/>
    </row>
    <row r="2377" spans="9:27">
      <c r="I2377" s="57" t="str">
        <f t="shared" si="417"/>
        <v>Adoptions TogetherAllOct-15</v>
      </c>
      <c r="J2377" t="s">
        <v>899</v>
      </c>
      <c r="K2377" t="s">
        <v>318</v>
      </c>
      <c r="L2377" s="73">
        <v>42278</v>
      </c>
      <c r="M2377" s="110">
        <v>2</v>
      </c>
      <c r="N2377" s="110">
        <v>5</v>
      </c>
      <c r="O2377" s="68">
        <f t="shared" si="414"/>
        <v>0.4</v>
      </c>
      <c r="P2377" s="110">
        <v>2</v>
      </c>
      <c r="Q2377" s="110">
        <v>15</v>
      </c>
      <c r="R2377" s="68">
        <f t="shared" si="415"/>
        <v>0.13333333333333333</v>
      </c>
      <c r="S2377" s="110">
        <v>15</v>
      </c>
      <c r="T2377" s="68">
        <f t="shared" si="416"/>
        <v>1</v>
      </c>
      <c r="U2377" s="110">
        <v>2</v>
      </c>
      <c r="V2377" s="284"/>
      <c r="W2377" s="110">
        <v>0</v>
      </c>
      <c r="X2377" s="110">
        <v>0</v>
      </c>
      <c r="Y2377" s="68" t="e">
        <f t="shared" si="413"/>
        <v>#DIV/0!</v>
      </c>
      <c r="Z2377" s="110">
        <v>0</v>
      </c>
      <c r="AA2377" s="284">
        <v>1</v>
      </c>
    </row>
    <row r="2378" spans="9:27">
      <c r="I2378" s="57" t="str">
        <f t="shared" si="417"/>
        <v>First Home CareAllOct-15</v>
      </c>
      <c r="J2378" t="s">
        <v>900</v>
      </c>
      <c r="K2378" t="s">
        <v>323</v>
      </c>
      <c r="L2378" s="73">
        <v>42278</v>
      </c>
      <c r="M2378" s="110">
        <v>6</v>
      </c>
      <c r="N2378" s="110">
        <v>9</v>
      </c>
      <c r="O2378" s="68">
        <f t="shared" si="414"/>
        <v>0.66666666666666663</v>
      </c>
      <c r="P2378" s="110">
        <v>25</v>
      </c>
      <c r="Q2378" s="110">
        <v>67</v>
      </c>
      <c r="R2378" s="68">
        <f t="shared" si="415"/>
        <v>0.37313432835820898</v>
      </c>
      <c r="S2378" s="110">
        <v>77</v>
      </c>
      <c r="T2378" s="68">
        <f t="shared" si="416"/>
        <v>0.87012987012987009</v>
      </c>
      <c r="U2378" s="110">
        <v>18</v>
      </c>
      <c r="V2378" s="284"/>
      <c r="W2378" s="110">
        <v>3</v>
      </c>
      <c r="X2378" s="110">
        <v>3</v>
      </c>
      <c r="Y2378" s="68">
        <f t="shared" si="413"/>
        <v>1</v>
      </c>
      <c r="Z2378" s="110">
        <v>7</v>
      </c>
      <c r="AA2378" s="284">
        <v>0.67083333333333339</v>
      </c>
    </row>
    <row r="2379" spans="9:27">
      <c r="I2379" s="57" t="str">
        <f t="shared" si="417"/>
        <v>PASSAllOct-15</v>
      </c>
      <c r="J2379" t="s">
        <v>901</v>
      </c>
      <c r="K2379" t="s">
        <v>342</v>
      </c>
      <c r="L2379" s="73">
        <v>42278</v>
      </c>
      <c r="M2379" s="110">
        <v>14</v>
      </c>
      <c r="N2379" s="110">
        <v>13</v>
      </c>
      <c r="O2379" s="68">
        <f t="shared" si="414"/>
        <v>1.0769230769230769</v>
      </c>
      <c r="P2379" s="110">
        <v>95</v>
      </c>
      <c r="Q2379" s="110">
        <v>147</v>
      </c>
      <c r="R2379" s="68">
        <f t="shared" si="415"/>
        <v>0.6462585034013606</v>
      </c>
      <c r="S2379" s="110">
        <v>154</v>
      </c>
      <c r="T2379" s="68">
        <f t="shared" si="416"/>
        <v>0.95454545454545459</v>
      </c>
      <c r="U2379" s="110">
        <v>81</v>
      </c>
      <c r="V2379" s="284"/>
      <c r="W2379" s="110">
        <v>15</v>
      </c>
      <c r="X2379" s="110">
        <v>21</v>
      </c>
      <c r="Y2379" s="68">
        <f t="shared" si="413"/>
        <v>0.7142857142857143</v>
      </c>
      <c r="Z2379" s="110">
        <v>14</v>
      </c>
      <c r="AA2379" s="284">
        <v>0.97499999999999998</v>
      </c>
    </row>
    <row r="2380" spans="9:27">
      <c r="I2380" s="57" t="str">
        <f t="shared" si="417"/>
        <v>Youth VillagesAllOct-15</v>
      </c>
      <c r="J2380" t="s">
        <v>902</v>
      </c>
      <c r="K2380" t="s">
        <v>352</v>
      </c>
      <c r="L2380" s="73">
        <v>42278</v>
      </c>
      <c r="M2380" s="110">
        <v>15</v>
      </c>
      <c r="N2380" s="110">
        <v>16</v>
      </c>
      <c r="O2380" s="68">
        <f t="shared" si="414"/>
        <v>0.9375</v>
      </c>
      <c r="P2380" s="110">
        <v>25</v>
      </c>
      <c r="Q2380" s="110">
        <v>44</v>
      </c>
      <c r="R2380" s="68">
        <f t="shared" si="415"/>
        <v>0.56818181818181823</v>
      </c>
      <c r="S2380" s="110">
        <v>48</v>
      </c>
      <c r="T2380" s="68">
        <f t="shared" si="416"/>
        <v>0.91666666666666663</v>
      </c>
      <c r="U2380" s="110">
        <v>14</v>
      </c>
      <c r="V2380" s="284"/>
      <c r="W2380" s="110">
        <v>6</v>
      </c>
      <c r="X2380" s="110">
        <v>11</v>
      </c>
      <c r="Y2380" s="68">
        <f t="shared" si="413"/>
        <v>0.54545454545454541</v>
      </c>
      <c r="Z2380" s="110">
        <v>11</v>
      </c>
      <c r="AA2380" s="284">
        <v>0.83555263157894744</v>
      </c>
    </row>
    <row r="2381" spans="9:27">
      <c r="I2381" s="57" t="str">
        <f t="shared" si="417"/>
        <v>MD Family ResourcesAllOct-15</v>
      </c>
      <c r="J2381" t="s">
        <v>903</v>
      </c>
      <c r="K2381" t="s">
        <v>510</v>
      </c>
      <c r="L2381" s="73">
        <v>42278</v>
      </c>
      <c r="M2381" s="110">
        <v>10</v>
      </c>
      <c r="N2381" s="110">
        <v>9</v>
      </c>
      <c r="O2381" s="68">
        <f t="shared" si="414"/>
        <v>1.1111111111111112</v>
      </c>
      <c r="P2381" s="110">
        <v>21</v>
      </c>
      <c r="Q2381" s="110">
        <v>26</v>
      </c>
      <c r="R2381" s="68">
        <f t="shared" si="415"/>
        <v>0.80769230769230771</v>
      </c>
      <c r="S2381" s="110">
        <v>26</v>
      </c>
      <c r="T2381" s="68">
        <f t="shared" si="416"/>
        <v>1</v>
      </c>
      <c r="U2381" s="110">
        <v>20</v>
      </c>
      <c r="V2381" s="284"/>
      <c r="W2381" s="110">
        <v>2</v>
      </c>
      <c r="X2381" s="110">
        <v>2</v>
      </c>
      <c r="Y2381" s="68">
        <f t="shared" si="413"/>
        <v>1</v>
      </c>
      <c r="Z2381" s="110">
        <v>1</v>
      </c>
      <c r="AA2381" s="284">
        <v>0.53333333333333333</v>
      </c>
    </row>
    <row r="2382" spans="9:27">
      <c r="I2382" s="57" t="str">
        <f t="shared" si="417"/>
        <v>UniversalAllOct-15</v>
      </c>
      <c r="J2382" t="s">
        <v>904</v>
      </c>
      <c r="K2382" t="s">
        <v>348</v>
      </c>
      <c r="L2382" s="73">
        <v>42278</v>
      </c>
      <c r="M2382" s="110">
        <v>4</v>
      </c>
      <c r="N2382" s="110">
        <v>7</v>
      </c>
      <c r="O2382" s="68">
        <f t="shared" si="414"/>
        <v>0.5714285714285714</v>
      </c>
      <c r="P2382" s="110">
        <v>17</v>
      </c>
      <c r="Q2382" s="110">
        <v>60</v>
      </c>
      <c r="R2382" s="68">
        <f t="shared" si="415"/>
        <v>0.28333333333333333</v>
      </c>
      <c r="S2382" s="110">
        <v>60</v>
      </c>
      <c r="T2382" s="68">
        <f t="shared" si="416"/>
        <v>1</v>
      </c>
      <c r="U2382" s="110">
        <v>17</v>
      </c>
      <c r="V2382" s="284"/>
      <c r="W2382" s="110">
        <v>0</v>
      </c>
      <c r="X2382" s="110">
        <v>0</v>
      </c>
      <c r="Y2382" s="68" t="e">
        <f t="shared" si="413"/>
        <v>#DIV/0!</v>
      </c>
      <c r="Z2382" s="110">
        <v>0</v>
      </c>
      <c r="AA2382" s="284"/>
    </row>
    <row r="2383" spans="9:27">
      <c r="I2383" s="57" t="str">
        <f t="shared" si="417"/>
        <v>FPSAllOct-15</v>
      </c>
      <c r="J2383" t="s">
        <v>905</v>
      </c>
      <c r="K2383" t="s">
        <v>355</v>
      </c>
      <c r="L2383" s="73">
        <v>42278</v>
      </c>
      <c r="M2383" s="110">
        <v>2</v>
      </c>
      <c r="N2383" s="110">
        <v>3</v>
      </c>
      <c r="O2383" s="68">
        <f t="shared" si="414"/>
        <v>0.66666666666666663</v>
      </c>
      <c r="P2383" s="110">
        <v>50</v>
      </c>
      <c r="Q2383" s="110">
        <v>50</v>
      </c>
      <c r="R2383" s="68">
        <f t="shared" si="415"/>
        <v>1</v>
      </c>
      <c r="S2383" s="110">
        <v>50</v>
      </c>
      <c r="T2383" s="68">
        <f t="shared" si="416"/>
        <v>1</v>
      </c>
      <c r="U2383" s="110">
        <v>50</v>
      </c>
      <c r="V2383" s="284"/>
      <c r="W2383" s="110">
        <v>0</v>
      </c>
      <c r="X2383" s="110">
        <v>0</v>
      </c>
      <c r="Y2383" s="68" t="e">
        <f t="shared" si="413"/>
        <v>#DIV/0!</v>
      </c>
      <c r="Z2383" s="110">
        <v>0</v>
      </c>
      <c r="AA2383" s="284"/>
    </row>
    <row r="2384" spans="9:27">
      <c r="I2384" s="57" t="str">
        <f t="shared" si="417"/>
        <v>LESAllOct-15</v>
      </c>
      <c r="J2384" t="s">
        <v>906</v>
      </c>
      <c r="K2384" t="s">
        <v>357</v>
      </c>
      <c r="L2384" s="73">
        <v>42278</v>
      </c>
      <c r="M2384" s="110">
        <v>3</v>
      </c>
      <c r="N2384" s="110">
        <v>5</v>
      </c>
      <c r="O2384" s="68">
        <f t="shared" si="414"/>
        <v>0.6</v>
      </c>
      <c r="P2384" s="110">
        <v>37</v>
      </c>
      <c r="Q2384" s="110">
        <v>20</v>
      </c>
      <c r="R2384" s="68">
        <f t="shared" si="415"/>
        <v>1.85</v>
      </c>
      <c r="S2384" s="110">
        <v>50</v>
      </c>
      <c r="T2384" s="68">
        <f t="shared" si="416"/>
        <v>0.4</v>
      </c>
      <c r="U2384" s="110">
        <v>37</v>
      </c>
      <c r="V2384" s="284"/>
      <c r="W2384" s="110">
        <v>0</v>
      </c>
      <c r="X2384" s="110">
        <v>0</v>
      </c>
      <c r="Y2384" s="68" t="e">
        <f t="shared" si="413"/>
        <v>#DIV/0!</v>
      </c>
      <c r="Z2384" s="110">
        <v>0</v>
      </c>
      <c r="AA2384" s="284"/>
    </row>
    <row r="2385" spans="9:27">
      <c r="I2385" s="57" t="str">
        <f t="shared" si="417"/>
        <v>MBI HSAllOct-15</v>
      </c>
      <c r="J2385" t="s">
        <v>907</v>
      </c>
      <c r="K2385" t="s">
        <v>364</v>
      </c>
      <c r="L2385" s="73">
        <v>42278</v>
      </c>
      <c r="M2385" s="110">
        <v>12</v>
      </c>
      <c r="N2385" s="110">
        <v>8</v>
      </c>
      <c r="O2385" s="68">
        <f t="shared" si="414"/>
        <v>1.5</v>
      </c>
      <c r="P2385" s="110">
        <v>82</v>
      </c>
      <c r="Q2385" s="110">
        <v>87</v>
      </c>
      <c r="R2385" s="68">
        <f t="shared" si="415"/>
        <v>0.94252873563218387</v>
      </c>
      <c r="S2385" s="110">
        <v>95</v>
      </c>
      <c r="T2385" s="68">
        <f t="shared" si="416"/>
        <v>0.91578947368421049</v>
      </c>
      <c r="U2385" s="110">
        <v>78</v>
      </c>
      <c r="V2385" s="284"/>
      <c r="W2385" s="110">
        <v>0</v>
      </c>
      <c r="X2385" s="110">
        <v>0</v>
      </c>
      <c r="Y2385" s="68" t="e">
        <f t="shared" si="413"/>
        <v>#DIV/0!</v>
      </c>
      <c r="Z2385" s="110">
        <v>4</v>
      </c>
      <c r="AA2385" s="284"/>
    </row>
    <row r="2386" spans="9:27">
      <c r="I2386" s="57" t="str">
        <f t="shared" si="417"/>
        <v>TFCCAllOct-15</v>
      </c>
      <c r="J2386" t="s">
        <v>908</v>
      </c>
      <c r="K2386" t="s">
        <v>366</v>
      </c>
      <c r="L2386" s="73">
        <v>42278</v>
      </c>
      <c r="M2386" s="110">
        <v>3</v>
      </c>
      <c r="N2386" s="110">
        <v>7</v>
      </c>
      <c r="O2386" s="68">
        <f t="shared" si="414"/>
        <v>0.42857142857142855</v>
      </c>
      <c r="P2386" s="110">
        <v>0</v>
      </c>
      <c r="Q2386" s="110">
        <v>0</v>
      </c>
      <c r="R2386" s="68" t="e">
        <f t="shared" si="415"/>
        <v>#DIV/0!</v>
      </c>
      <c r="S2386" s="110">
        <v>0</v>
      </c>
      <c r="T2386" s="68" t="e">
        <f t="shared" si="416"/>
        <v>#DIV/0!</v>
      </c>
      <c r="U2386" s="110">
        <v>0</v>
      </c>
      <c r="V2386" s="284"/>
      <c r="W2386" s="110">
        <v>0</v>
      </c>
      <c r="X2386" s="110">
        <v>0</v>
      </c>
      <c r="Y2386" s="68" t="e">
        <f t="shared" si="413"/>
        <v>#DIV/0!</v>
      </c>
      <c r="Z2386" s="110">
        <v>0</v>
      </c>
      <c r="AA2386" s="284"/>
    </row>
    <row r="2387" spans="9:27">
      <c r="I2387" s="57" t="str">
        <f t="shared" si="417"/>
        <v>Wayne CenterAllOct-15</v>
      </c>
      <c r="J2387" t="s">
        <v>909</v>
      </c>
      <c r="K2387" t="s">
        <v>789</v>
      </c>
      <c r="L2387" s="73">
        <v>42278</v>
      </c>
      <c r="M2387" s="110">
        <v>4</v>
      </c>
      <c r="N2387" s="110">
        <v>4</v>
      </c>
      <c r="O2387" s="68">
        <f t="shared" si="414"/>
        <v>1</v>
      </c>
      <c r="P2387" s="110">
        <v>23</v>
      </c>
      <c r="Q2387" s="110">
        <v>40</v>
      </c>
      <c r="R2387" s="68">
        <f t="shared" si="415"/>
        <v>0.57499999999999996</v>
      </c>
      <c r="S2387" s="110">
        <v>40</v>
      </c>
      <c r="T2387" s="68">
        <f t="shared" si="416"/>
        <v>1</v>
      </c>
      <c r="U2387" s="110">
        <v>19</v>
      </c>
      <c r="V2387" s="284"/>
      <c r="W2387" s="110">
        <v>0</v>
      </c>
      <c r="X2387" s="110">
        <v>0</v>
      </c>
      <c r="Y2387" s="68" t="e">
        <f t="shared" si="413"/>
        <v>#DIV/0!</v>
      </c>
      <c r="Z2387" s="110">
        <v>4</v>
      </c>
      <c r="AA2387" s="284"/>
    </row>
    <row r="2388" spans="9:27">
      <c r="I2388" s="57" t="str">
        <f t="shared" si="417"/>
        <v>All A-CRA ProvidersA-CRAOct-15</v>
      </c>
      <c r="J2388" t="s">
        <v>910</v>
      </c>
      <c r="K2388" t="s">
        <v>379</v>
      </c>
      <c r="L2388" s="73">
        <v>42278</v>
      </c>
      <c r="M2388" s="110">
        <v>6</v>
      </c>
      <c r="N2388" s="110">
        <v>8</v>
      </c>
      <c r="O2388" s="68">
        <f t="shared" si="414"/>
        <v>0.75</v>
      </c>
      <c r="P2388" s="110">
        <v>44</v>
      </c>
      <c r="Q2388" s="110">
        <v>42</v>
      </c>
      <c r="R2388" s="68">
        <f t="shared" si="415"/>
        <v>1.0476190476190477</v>
      </c>
      <c r="S2388" s="110">
        <v>56</v>
      </c>
      <c r="T2388" s="68">
        <f t="shared" si="416"/>
        <v>0.75</v>
      </c>
      <c r="U2388" s="110">
        <v>37</v>
      </c>
      <c r="V2388" s="284"/>
      <c r="W2388" s="110">
        <v>0</v>
      </c>
      <c r="X2388" s="110">
        <v>3</v>
      </c>
      <c r="Y2388" s="68">
        <f t="shared" ref="Y2388:Y2451" si="418">W2388/X2388</f>
        <v>0</v>
      </c>
      <c r="Z2388" s="110">
        <v>7</v>
      </c>
      <c r="AA2388" s="284"/>
    </row>
    <row r="2389" spans="9:27">
      <c r="I2389" s="57" t="str">
        <f t="shared" si="417"/>
        <v>All CPP-FV ProvidersCPP-FVOct-15</v>
      </c>
      <c r="J2389" t="s">
        <v>911</v>
      </c>
      <c r="K2389" t="s">
        <v>373</v>
      </c>
      <c r="L2389" s="73">
        <v>42278</v>
      </c>
      <c r="M2389" s="110">
        <v>7</v>
      </c>
      <c r="N2389" s="110">
        <v>10</v>
      </c>
      <c r="O2389" s="68">
        <f t="shared" si="414"/>
        <v>0.7</v>
      </c>
      <c r="P2389" s="110">
        <v>35</v>
      </c>
      <c r="Q2389" s="110">
        <v>40</v>
      </c>
      <c r="R2389" s="68">
        <f t="shared" si="415"/>
        <v>0.875</v>
      </c>
      <c r="S2389" s="110">
        <v>40</v>
      </c>
      <c r="T2389" s="68">
        <f t="shared" si="416"/>
        <v>1</v>
      </c>
      <c r="U2389" s="110">
        <v>31</v>
      </c>
      <c r="V2389" s="284"/>
      <c r="W2389" s="110">
        <v>0</v>
      </c>
      <c r="X2389" s="110">
        <v>0</v>
      </c>
      <c r="Y2389" s="68" t="e">
        <f t="shared" si="418"/>
        <v>#DIV/0!</v>
      </c>
      <c r="Z2389" s="110">
        <v>4</v>
      </c>
      <c r="AA2389" s="284">
        <v>0.8035714285714286</v>
      </c>
    </row>
    <row r="2390" spans="9:27">
      <c r="I2390" s="57" t="str">
        <f t="shared" si="417"/>
        <v>All FFT ProvidersFFTOct-15</v>
      </c>
      <c r="J2390" t="s">
        <v>912</v>
      </c>
      <c r="K2390" t="s">
        <v>372</v>
      </c>
      <c r="L2390" s="73">
        <v>42278</v>
      </c>
      <c r="M2390" s="110">
        <v>15</v>
      </c>
      <c r="N2390" s="110">
        <v>15</v>
      </c>
      <c r="O2390" s="68">
        <f t="shared" si="414"/>
        <v>1</v>
      </c>
      <c r="P2390" s="110">
        <v>80</v>
      </c>
      <c r="Q2390" s="110">
        <v>122</v>
      </c>
      <c r="R2390" s="68">
        <f t="shared" si="415"/>
        <v>0.65573770491803274</v>
      </c>
      <c r="S2390" s="110">
        <v>134</v>
      </c>
      <c r="T2390" s="68">
        <f t="shared" si="416"/>
        <v>0.91044776119402981</v>
      </c>
      <c r="U2390" s="110">
        <v>64</v>
      </c>
      <c r="V2390" s="284">
        <v>0.78333333333333333</v>
      </c>
      <c r="W2390" s="110">
        <v>13</v>
      </c>
      <c r="X2390" s="110">
        <v>17</v>
      </c>
      <c r="Y2390" s="68">
        <f t="shared" si="418"/>
        <v>0.76470588235294112</v>
      </c>
      <c r="Z2390" s="110">
        <v>16</v>
      </c>
      <c r="AA2390" s="284">
        <v>0.78333333333333333</v>
      </c>
    </row>
    <row r="2391" spans="9:27">
      <c r="I2391" s="57" t="str">
        <f t="shared" si="417"/>
        <v>All MST ProvidersMSTOct-15</v>
      </c>
      <c r="J2391" t="s">
        <v>913</v>
      </c>
      <c r="K2391" t="s">
        <v>374</v>
      </c>
      <c r="L2391" s="73">
        <v>42278</v>
      </c>
      <c r="M2391" s="110">
        <v>11</v>
      </c>
      <c r="N2391" s="110">
        <v>12</v>
      </c>
      <c r="O2391" s="68">
        <f t="shared" si="414"/>
        <v>0.91666666666666663</v>
      </c>
      <c r="P2391" s="110">
        <v>21</v>
      </c>
      <c r="Q2391" s="110">
        <v>36</v>
      </c>
      <c r="R2391" s="68">
        <f t="shared" si="415"/>
        <v>0.58333333333333337</v>
      </c>
      <c r="S2391" s="110">
        <v>40</v>
      </c>
      <c r="T2391" s="68">
        <f t="shared" si="416"/>
        <v>0.9</v>
      </c>
      <c r="U2391" s="110">
        <v>10</v>
      </c>
      <c r="V2391" s="284">
        <v>0.80210526315789477</v>
      </c>
      <c r="W2391" s="110">
        <v>5</v>
      </c>
      <c r="X2391" s="110">
        <v>9</v>
      </c>
      <c r="Y2391" s="68">
        <f t="shared" si="418"/>
        <v>0.55555555555555558</v>
      </c>
      <c r="Z2391" s="110">
        <v>11</v>
      </c>
      <c r="AA2391" s="284">
        <v>0.80210526315789477</v>
      </c>
    </row>
    <row r="2392" spans="9:27">
      <c r="I2392" s="57" t="str">
        <f t="shared" si="417"/>
        <v>All MST-PSB ProvidersMST-PSBOct-15</v>
      </c>
      <c r="J2392" t="s">
        <v>914</v>
      </c>
      <c r="K2392" t="s">
        <v>375</v>
      </c>
      <c r="L2392" s="73">
        <v>42278</v>
      </c>
      <c r="M2392" s="110">
        <v>4</v>
      </c>
      <c r="N2392" s="110">
        <v>4</v>
      </c>
      <c r="O2392" s="68">
        <f t="shared" si="414"/>
        <v>1</v>
      </c>
      <c r="P2392" s="110">
        <v>4</v>
      </c>
      <c r="Q2392" s="110">
        <v>8</v>
      </c>
      <c r="R2392" s="68">
        <f t="shared" si="415"/>
        <v>0.5</v>
      </c>
      <c r="S2392" s="110">
        <v>8</v>
      </c>
      <c r="T2392" s="68">
        <f t="shared" si="416"/>
        <v>1</v>
      </c>
      <c r="U2392" s="110">
        <v>4</v>
      </c>
      <c r="V2392" s="284">
        <v>0.86899999999999999</v>
      </c>
      <c r="W2392" s="110">
        <v>1</v>
      </c>
      <c r="X2392" s="110">
        <v>2</v>
      </c>
      <c r="Y2392" s="68">
        <f t="shared" si="418"/>
        <v>0.5</v>
      </c>
      <c r="Z2392" s="110">
        <v>0</v>
      </c>
      <c r="AA2392" s="284">
        <v>0.86899999999999999</v>
      </c>
    </row>
    <row r="2393" spans="9:27">
      <c r="I2393" s="57" t="str">
        <f t="shared" si="417"/>
        <v>All PCIT ProvidersPCITOct-15</v>
      </c>
      <c r="J2393" t="s">
        <v>915</v>
      </c>
      <c r="K2393" t="s">
        <v>376</v>
      </c>
      <c r="L2393" s="73">
        <v>42278</v>
      </c>
      <c r="M2393" s="110">
        <v>8</v>
      </c>
      <c r="N2393" s="110">
        <v>9</v>
      </c>
      <c r="O2393" s="68">
        <f t="shared" ref="O2393:O2456" si="419">M2393/N2393</f>
        <v>0.88888888888888884</v>
      </c>
      <c r="P2393" s="110">
        <v>26</v>
      </c>
      <c r="Q2393" s="110">
        <v>34</v>
      </c>
      <c r="R2393" s="68">
        <f t="shared" ref="R2393:R2456" si="420">P2393/Q2393</f>
        <v>0.76470588235294112</v>
      </c>
      <c r="S2393" s="110">
        <v>39</v>
      </c>
      <c r="T2393" s="68">
        <f t="shared" ref="T2393:T2456" si="421">Q2393/S2393</f>
        <v>0.87179487179487181</v>
      </c>
      <c r="U2393" s="110">
        <v>23</v>
      </c>
      <c r="V2393" s="284"/>
      <c r="W2393" s="110">
        <v>1</v>
      </c>
      <c r="X2393" s="110">
        <v>3</v>
      </c>
      <c r="Y2393" s="68">
        <f t="shared" si="418"/>
        <v>0.33333333333333331</v>
      </c>
      <c r="Z2393" s="110">
        <v>3</v>
      </c>
      <c r="AA2393" s="284">
        <v>0.98</v>
      </c>
    </row>
    <row r="2394" spans="9:27">
      <c r="I2394" s="57" t="str">
        <f t="shared" si="417"/>
        <v>All TF-CBT ProvidersTF-CBTOct-15</v>
      </c>
      <c r="J2394" t="s">
        <v>916</v>
      </c>
      <c r="K2394" t="s">
        <v>377</v>
      </c>
      <c r="L2394" s="73">
        <v>42278</v>
      </c>
      <c r="M2394" s="110">
        <v>21</v>
      </c>
      <c r="N2394" s="110">
        <v>27</v>
      </c>
      <c r="O2394" s="68">
        <f t="shared" si="419"/>
        <v>0.77777777777777779</v>
      </c>
      <c r="P2394" s="110">
        <v>55</v>
      </c>
      <c r="Q2394" s="110">
        <v>108</v>
      </c>
      <c r="R2394" s="68">
        <f t="shared" si="420"/>
        <v>0.5092592592592593</v>
      </c>
      <c r="S2394" s="110">
        <v>113</v>
      </c>
      <c r="T2394" s="68">
        <f t="shared" si="421"/>
        <v>0.95575221238938057</v>
      </c>
      <c r="U2394" s="110">
        <v>51</v>
      </c>
      <c r="V2394" s="284"/>
      <c r="W2394" s="110">
        <v>2</v>
      </c>
      <c r="X2394" s="110">
        <v>2</v>
      </c>
      <c r="Y2394" s="68">
        <f t="shared" si="418"/>
        <v>1</v>
      </c>
      <c r="Z2394" s="110">
        <v>4</v>
      </c>
      <c r="AA2394" s="284">
        <v>0.66931818181818181</v>
      </c>
    </row>
    <row r="2395" spans="9:27">
      <c r="I2395" s="57" t="str">
        <f t="shared" si="417"/>
        <v>All TIP ProvidersTIPOct-15</v>
      </c>
      <c r="J2395" t="s">
        <v>917</v>
      </c>
      <c r="K2395" t="s">
        <v>378</v>
      </c>
      <c r="L2395" s="73">
        <v>42278</v>
      </c>
      <c r="M2395" s="110">
        <v>48</v>
      </c>
      <c r="N2395" s="110">
        <v>48</v>
      </c>
      <c r="O2395" s="68">
        <f t="shared" si="419"/>
        <v>1</v>
      </c>
      <c r="P2395" s="110">
        <v>373</v>
      </c>
      <c r="Q2395" s="110">
        <v>457</v>
      </c>
      <c r="R2395" s="68">
        <f t="shared" si="420"/>
        <v>0.8161925601750547</v>
      </c>
      <c r="S2395" s="110">
        <v>505</v>
      </c>
      <c r="T2395" s="68">
        <f t="shared" si="421"/>
        <v>0.90495049504950498</v>
      </c>
      <c r="U2395" s="110">
        <v>357</v>
      </c>
      <c r="V2395" s="284"/>
      <c r="W2395" s="110">
        <v>8</v>
      </c>
      <c r="X2395" s="110">
        <v>11</v>
      </c>
      <c r="Y2395" s="68">
        <f t="shared" si="418"/>
        <v>0.72727272727272729</v>
      </c>
      <c r="Z2395" s="110">
        <v>16</v>
      </c>
      <c r="AA2395" s="284"/>
    </row>
    <row r="2396" spans="9:27">
      <c r="I2396" s="57" t="str">
        <f t="shared" si="417"/>
        <v>All TST ProvidersTSTOct-15</v>
      </c>
      <c r="J2396" t="s">
        <v>918</v>
      </c>
      <c r="K2396" t="s">
        <v>512</v>
      </c>
      <c r="L2396" s="73">
        <v>42278</v>
      </c>
      <c r="M2396" s="110">
        <v>0</v>
      </c>
      <c r="N2396" s="110">
        <v>0</v>
      </c>
      <c r="O2396" s="68" t="e">
        <f t="shared" si="419"/>
        <v>#DIV/0!</v>
      </c>
      <c r="P2396" s="110">
        <v>0</v>
      </c>
      <c r="Q2396" s="110">
        <v>0</v>
      </c>
      <c r="R2396" s="68" t="e">
        <f t="shared" si="420"/>
        <v>#DIV/0!</v>
      </c>
      <c r="S2396" s="110">
        <v>0</v>
      </c>
      <c r="T2396" s="68" t="e">
        <f t="shared" si="421"/>
        <v>#DIV/0!</v>
      </c>
      <c r="U2396" s="110">
        <v>0</v>
      </c>
      <c r="V2396" s="284"/>
      <c r="W2396" s="110">
        <v>0</v>
      </c>
      <c r="X2396" s="110">
        <v>0</v>
      </c>
      <c r="Y2396" s="68" t="e">
        <f t="shared" si="418"/>
        <v>#DIV/0!</v>
      </c>
      <c r="Z2396" s="110">
        <v>0</v>
      </c>
      <c r="AA2396" s="284"/>
    </row>
    <row r="2397" spans="9:27">
      <c r="I2397" s="57" t="str">
        <f>K2397&amp;"Nov-15"</f>
        <v>AllAllNov-15</v>
      </c>
      <c r="J2397" t="s">
        <v>919</v>
      </c>
      <c r="K2397" t="s">
        <v>367</v>
      </c>
      <c r="L2397" s="73">
        <v>42278</v>
      </c>
      <c r="M2397" s="110">
        <v>120</v>
      </c>
      <c r="N2397" s="110">
        <v>133</v>
      </c>
      <c r="O2397" s="68">
        <f t="shared" si="419"/>
        <v>0.90225563909774431</v>
      </c>
      <c r="P2397" s="110">
        <v>638</v>
      </c>
      <c r="Q2397" s="110">
        <v>847</v>
      </c>
      <c r="R2397" s="68">
        <f t="shared" si="420"/>
        <v>0.75324675324675328</v>
      </c>
      <c r="S2397" s="110">
        <v>935</v>
      </c>
      <c r="T2397" s="68">
        <f t="shared" si="421"/>
        <v>0.90588235294117647</v>
      </c>
      <c r="U2397" s="110">
        <v>577</v>
      </c>
      <c r="V2397" s="284"/>
      <c r="W2397" s="110">
        <v>30</v>
      </c>
      <c r="X2397" s="110">
        <v>47</v>
      </c>
      <c r="Y2397" s="68">
        <f t="shared" si="418"/>
        <v>0.63829787234042556</v>
      </c>
      <c r="Z2397" s="110">
        <v>61</v>
      </c>
      <c r="AA2397" s="284">
        <v>0.81788803448013969</v>
      </c>
    </row>
    <row r="2398" spans="9:27">
      <c r="I2398" s="57" t="str">
        <f t="shared" ref="I2398:I2454" si="422">K2398&amp;"Nov-15"</f>
        <v>HillcrestA-CRANov-15</v>
      </c>
      <c r="J2398" t="s">
        <v>920</v>
      </c>
      <c r="K2398" t="s">
        <v>336</v>
      </c>
      <c r="L2398" s="73">
        <v>42309</v>
      </c>
      <c r="M2398" s="110">
        <v>3</v>
      </c>
      <c r="N2398" s="110">
        <v>3</v>
      </c>
      <c r="O2398" s="68">
        <f t="shared" si="419"/>
        <v>1</v>
      </c>
      <c r="P2398" s="110">
        <v>37</v>
      </c>
      <c r="Q2398" s="110">
        <v>24</v>
      </c>
      <c r="R2398" s="68">
        <f t="shared" si="420"/>
        <v>1.5416666666666667</v>
      </c>
      <c r="S2398" s="110">
        <v>24</v>
      </c>
      <c r="T2398" s="68">
        <f t="shared" si="421"/>
        <v>1</v>
      </c>
      <c r="U2398" s="110">
        <v>28</v>
      </c>
      <c r="V2398" s="284"/>
      <c r="W2398" s="110">
        <v>0</v>
      </c>
      <c r="X2398" s="110">
        <v>1</v>
      </c>
      <c r="Y2398" s="68">
        <f t="shared" si="418"/>
        <v>0</v>
      </c>
      <c r="Z2398" s="110">
        <v>9</v>
      </c>
      <c r="AA2398" s="284"/>
    </row>
    <row r="2399" spans="9:27">
      <c r="I2399" s="57" t="str">
        <f t="shared" si="422"/>
        <v>LAYCA-CRANov-15</v>
      </c>
      <c r="J2399" t="s">
        <v>921</v>
      </c>
      <c r="K2399" t="s">
        <v>339</v>
      </c>
      <c r="L2399" s="73">
        <v>42309</v>
      </c>
      <c r="M2399" s="110">
        <v>2</v>
      </c>
      <c r="N2399" s="110">
        <v>3</v>
      </c>
      <c r="O2399" s="68">
        <f t="shared" si="419"/>
        <v>0.66666666666666663</v>
      </c>
      <c r="P2399" s="110">
        <v>15</v>
      </c>
      <c r="Q2399" s="110">
        <v>12</v>
      </c>
      <c r="R2399" s="68">
        <f t="shared" si="420"/>
        <v>1.25</v>
      </c>
      <c r="S2399" s="110">
        <v>20</v>
      </c>
      <c r="T2399" s="68">
        <f t="shared" si="421"/>
        <v>0.6</v>
      </c>
      <c r="U2399" s="110">
        <v>13</v>
      </c>
      <c r="V2399" s="284"/>
      <c r="W2399" s="110">
        <v>1</v>
      </c>
      <c r="X2399" s="110">
        <v>1</v>
      </c>
      <c r="Y2399" s="68">
        <f t="shared" si="418"/>
        <v>1</v>
      </c>
      <c r="Z2399" s="110">
        <v>2</v>
      </c>
      <c r="AA2399" s="284"/>
    </row>
    <row r="2400" spans="9:27">
      <c r="I2400" s="57" t="str">
        <f t="shared" si="422"/>
        <v>RiversideA-CRANov-15</v>
      </c>
      <c r="J2400" t="s">
        <v>922</v>
      </c>
      <c r="K2400" t="s">
        <v>361</v>
      </c>
      <c r="L2400" s="73">
        <v>42309</v>
      </c>
      <c r="M2400" s="110">
        <v>1</v>
      </c>
      <c r="N2400" s="110">
        <v>2</v>
      </c>
      <c r="O2400" s="68">
        <f t="shared" si="419"/>
        <v>0.5</v>
      </c>
      <c r="P2400" s="110">
        <v>7</v>
      </c>
      <c r="Q2400" s="110">
        <v>6</v>
      </c>
      <c r="R2400" s="68">
        <f t="shared" si="420"/>
        <v>1.1666666666666667</v>
      </c>
      <c r="S2400" s="110">
        <v>12</v>
      </c>
      <c r="T2400" s="68">
        <f t="shared" si="421"/>
        <v>0.5</v>
      </c>
      <c r="U2400" s="110">
        <v>6</v>
      </c>
      <c r="V2400" s="284"/>
      <c r="W2400" s="110">
        <v>1</v>
      </c>
      <c r="X2400" s="110">
        <v>1</v>
      </c>
      <c r="Y2400" s="68">
        <f t="shared" si="418"/>
        <v>1</v>
      </c>
      <c r="Z2400" s="110">
        <v>1</v>
      </c>
      <c r="AA2400" s="284"/>
    </row>
    <row r="2401" spans="9:27">
      <c r="I2401" s="57" t="str">
        <f t="shared" si="422"/>
        <v>PIECECPP-FVNov-15</v>
      </c>
      <c r="J2401" t="s">
        <v>923</v>
      </c>
      <c r="K2401" t="s">
        <v>346</v>
      </c>
      <c r="L2401" s="73">
        <v>42309</v>
      </c>
      <c r="M2401" s="110">
        <v>5</v>
      </c>
      <c r="N2401" s="110">
        <v>5</v>
      </c>
      <c r="O2401" s="68">
        <f t="shared" si="419"/>
        <v>1</v>
      </c>
      <c r="P2401" s="110">
        <v>28</v>
      </c>
      <c r="Q2401" s="110">
        <v>25</v>
      </c>
      <c r="R2401" s="68">
        <f t="shared" si="420"/>
        <v>1.1200000000000001</v>
      </c>
      <c r="S2401" s="110">
        <v>25</v>
      </c>
      <c r="T2401" s="68">
        <f t="shared" si="421"/>
        <v>1</v>
      </c>
      <c r="U2401" s="110">
        <v>28</v>
      </c>
      <c r="V2401" s="284"/>
      <c r="W2401" s="110">
        <v>2</v>
      </c>
      <c r="X2401" s="110">
        <v>2</v>
      </c>
      <c r="Y2401" s="68">
        <f t="shared" si="418"/>
        <v>1</v>
      </c>
      <c r="Z2401" s="110">
        <v>0</v>
      </c>
      <c r="AA2401" s="284">
        <v>0.5357142857142857</v>
      </c>
    </row>
    <row r="2402" spans="9:27">
      <c r="I2402" s="57" t="str">
        <f t="shared" si="422"/>
        <v>Adoptions TogetherCPP-FVNov-15</v>
      </c>
      <c r="J2402" t="s">
        <v>924</v>
      </c>
      <c r="K2402" t="s">
        <v>317</v>
      </c>
      <c r="L2402" s="73">
        <v>42309</v>
      </c>
      <c r="M2402" s="110">
        <v>2</v>
      </c>
      <c r="N2402" s="110">
        <v>5</v>
      </c>
      <c r="O2402" s="68">
        <f t="shared" si="419"/>
        <v>0.4</v>
      </c>
      <c r="P2402" s="110">
        <v>2</v>
      </c>
      <c r="Q2402" s="110">
        <v>15</v>
      </c>
      <c r="R2402" s="68">
        <f t="shared" si="420"/>
        <v>0.13333333333333333</v>
      </c>
      <c r="S2402" s="110">
        <v>15</v>
      </c>
      <c r="T2402" s="68">
        <f t="shared" si="421"/>
        <v>1</v>
      </c>
      <c r="U2402" s="110">
        <v>2</v>
      </c>
      <c r="V2402" s="284"/>
      <c r="W2402" s="110">
        <v>0</v>
      </c>
      <c r="X2402" s="110">
        <v>1</v>
      </c>
      <c r="Y2402" s="68">
        <f t="shared" si="418"/>
        <v>0</v>
      </c>
      <c r="Z2402" s="110">
        <v>0</v>
      </c>
      <c r="AA2402" s="284">
        <v>1</v>
      </c>
    </row>
    <row r="2403" spans="9:27">
      <c r="I2403" s="57" t="str">
        <f t="shared" si="422"/>
        <v>First Home CareFFTNov-15</v>
      </c>
      <c r="J2403" t="s">
        <v>925</v>
      </c>
      <c r="K2403" t="s">
        <v>325</v>
      </c>
      <c r="L2403" s="73">
        <v>42309</v>
      </c>
      <c r="M2403" s="110">
        <v>3</v>
      </c>
      <c r="N2403" s="110">
        <v>3</v>
      </c>
      <c r="O2403" s="68">
        <f t="shared" si="419"/>
        <v>1</v>
      </c>
      <c r="P2403" s="110">
        <v>23</v>
      </c>
      <c r="Q2403" s="110">
        <v>30</v>
      </c>
      <c r="R2403" s="68">
        <f t="shared" si="420"/>
        <v>0.76666666666666672</v>
      </c>
      <c r="S2403" s="110">
        <v>45</v>
      </c>
      <c r="T2403" s="68">
        <f t="shared" si="421"/>
        <v>0.66666666666666663</v>
      </c>
      <c r="U2403" s="110">
        <v>18</v>
      </c>
      <c r="V2403" s="284">
        <v>0.7</v>
      </c>
      <c r="W2403" s="110">
        <v>0</v>
      </c>
      <c r="X2403" s="110">
        <v>0</v>
      </c>
      <c r="Y2403" s="68" t="e">
        <f t="shared" si="418"/>
        <v>#DIV/0!</v>
      </c>
      <c r="Z2403" s="110">
        <v>5</v>
      </c>
      <c r="AA2403" s="284">
        <v>0.7</v>
      </c>
    </row>
    <row r="2404" spans="9:27">
      <c r="I2404" s="57" t="str">
        <f t="shared" si="422"/>
        <v>HillcrestFFTNov-15</v>
      </c>
      <c r="J2404" t="s">
        <v>926</v>
      </c>
      <c r="K2404" t="s">
        <v>335</v>
      </c>
      <c r="L2404" s="73">
        <v>42309</v>
      </c>
      <c r="M2404" s="110">
        <v>5</v>
      </c>
      <c r="N2404" s="110">
        <v>7</v>
      </c>
      <c r="O2404" s="68">
        <f t="shared" si="419"/>
        <v>0.7142857142857143</v>
      </c>
      <c r="P2404" s="110">
        <v>22</v>
      </c>
      <c r="Q2404" s="110">
        <v>35</v>
      </c>
      <c r="R2404" s="68">
        <f t="shared" si="420"/>
        <v>0.62857142857142856</v>
      </c>
      <c r="S2404" s="110">
        <v>35</v>
      </c>
      <c r="T2404" s="68">
        <f t="shared" si="421"/>
        <v>1</v>
      </c>
      <c r="U2404" s="110">
        <v>19</v>
      </c>
      <c r="V2404" s="284">
        <v>0.92500000000000004</v>
      </c>
      <c r="W2404" s="110">
        <v>2</v>
      </c>
      <c r="X2404" s="110">
        <v>3</v>
      </c>
      <c r="Y2404" s="68">
        <f t="shared" si="418"/>
        <v>0.66666666666666663</v>
      </c>
      <c r="Z2404" s="110">
        <v>3</v>
      </c>
      <c r="AA2404" s="284">
        <v>0.92500000000000004</v>
      </c>
    </row>
    <row r="2405" spans="9:27">
      <c r="I2405" s="57" t="str">
        <f t="shared" si="422"/>
        <v>PASSFFTNov-15</v>
      </c>
      <c r="J2405" t="s">
        <v>927</v>
      </c>
      <c r="K2405" t="s">
        <v>343</v>
      </c>
      <c r="L2405" s="73">
        <v>42309</v>
      </c>
      <c r="M2405" s="110">
        <v>6</v>
      </c>
      <c r="N2405" s="110">
        <v>6</v>
      </c>
      <c r="O2405" s="68">
        <f t="shared" si="419"/>
        <v>1</v>
      </c>
      <c r="P2405" s="110">
        <v>34</v>
      </c>
      <c r="Q2405" s="110">
        <v>40</v>
      </c>
      <c r="R2405" s="68">
        <f t="shared" si="420"/>
        <v>0.85</v>
      </c>
      <c r="S2405" s="110">
        <v>54</v>
      </c>
      <c r="T2405" s="68">
        <f t="shared" si="421"/>
        <v>0.7407407407407407</v>
      </c>
      <c r="U2405" s="110">
        <v>32</v>
      </c>
      <c r="V2405" s="284">
        <v>0.97499999999999998</v>
      </c>
      <c r="W2405" s="110">
        <v>4</v>
      </c>
      <c r="X2405" s="110">
        <v>6</v>
      </c>
      <c r="Y2405" s="68">
        <f t="shared" si="418"/>
        <v>0.66666666666666663</v>
      </c>
      <c r="Z2405" s="110">
        <v>2</v>
      </c>
      <c r="AA2405" s="284">
        <v>0.97499999999999998</v>
      </c>
    </row>
    <row r="2406" spans="9:27">
      <c r="I2406" s="57" t="str">
        <f t="shared" si="422"/>
        <v>Youth VillagesMSTNov-15</v>
      </c>
      <c r="J2406" t="s">
        <v>928</v>
      </c>
      <c r="K2406" t="s">
        <v>353</v>
      </c>
      <c r="L2406" s="73">
        <v>42309</v>
      </c>
      <c r="M2406" s="110">
        <v>16</v>
      </c>
      <c r="N2406" s="110">
        <v>12</v>
      </c>
      <c r="O2406" s="68">
        <f t="shared" si="419"/>
        <v>1.3333333333333333</v>
      </c>
      <c r="P2406" s="110">
        <v>35</v>
      </c>
      <c r="Q2406" s="110">
        <v>36</v>
      </c>
      <c r="R2406" s="68">
        <f t="shared" si="420"/>
        <v>0.97222222222222221</v>
      </c>
      <c r="S2406" s="110">
        <v>40</v>
      </c>
      <c r="T2406" s="68">
        <f t="shared" si="421"/>
        <v>0.9</v>
      </c>
      <c r="U2406" s="110">
        <v>30</v>
      </c>
      <c r="V2406" s="284">
        <v>0.77949999999999997</v>
      </c>
      <c r="W2406" s="110">
        <v>0</v>
      </c>
      <c r="X2406" s="110">
        <v>1</v>
      </c>
      <c r="Y2406" s="68">
        <f t="shared" si="418"/>
        <v>0</v>
      </c>
      <c r="Z2406" s="110">
        <v>5</v>
      </c>
      <c r="AA2406" s="284">
        <v>0.77949999999999997</v>
      </c>
    </row>
    <row r="2407" spans="9:27">
      <c r="I2407" s="57" t="str">
        <f t="shared" si="422"/>
        <v>Youth VillagesMST-PSBNov-15</v>
      </c>
      <c r="J2407" t="s">
        <v>929</v>
      </c>
      <c r="K2407" t="s">
        <v>354</v>
      </c>
      <c r="L2407" s="73">
        <v>42309</v>
      </c>
      <c r="M2407" s="110">
        <v>6</v>
      </c>
      <c r="N2407" s="110">
        <v>4</v>
      </c>
      <c r="O2407" s="68">
        <f t="shared" si="419"/>
        <v>1.5</v>
      </c>
      <c r="P2407" s="110">
        <v>4</v>
      </c>
      <c r="Q2407" s="110">
        <v>8</v>
      </c>
      <c r="R2407" s="68">
        <f t="shared" si="420"/>
        <v>0.5</v>
      </c>
      <c r="S2407" s="110">
        <v>8</v>
      </c>
      <c r="T2407" s="68">
        <f t="shared" si="421"/>
        <v>1</v>
      </c>
      <c r="U2407" s="110">
        <v>4</v>
      </c>
      <c r="V2407" s="284">
        <v>0.83499999999999996</v>
      </c>
      <c r="W2407" s="110">
        <v>0</v>
      </c>
      <c r="X2407" s="110">
        <v>0</v>
      </c>
      <c r="Y2407" s="68" t="e">
        <f t="shared" si="418"/>
        <v>#DIV/0!</v>
      </c>
      <c r="Z2407" s="110">
        <v>0</v>
      </c>
      <c r="AA2407" s="284">
        <v>0.83499999999999996</v>
      </c>
    </row>
    <row r="2408" spans="9:27">
      <c r="I2408" s="57" t="str">
        <f t="shared" si="422"/>
        <v>Marys CenterPCITNov-15</v>
      </c>
      <c r="J2408" t="s">
        <v>930</v>
      </c>
      <c r="K2408" t="s">
        <v>340</v>
      </c>
      <c r="L2408" s="73">
        <v>42309</v>
      </c>
      <c r="M2408" s="110">
        <v>5</v>
      </c>
      <c r="N2408" s="110">
        <v>4</v>
      </c>
      <c r="O2408" s="68">
        <f t="shared" si="419"/>
        <v>1.25</v>
      </c>
      <c r="P2408" s="110">
        <v>12</v>
      </c>
      <c r="Q2408" s="110">
        <v>9</v>
      </c>
      <c r="R2408" s="68">
        <f t="shared" si="420"/>
        <v>1.3333333333333333</v>
      </c>
      <c r="S2408" s="110">
        <v>14</v>
      </c>
      <c r="T2408" s="68">
        <f t="shared" si="421"/>
        <v>0.6428571428571429</v>
      </c>
      <c r="U2408" s="110">
        <v>6</v>
      </c>
      <c r="V2408" s="284"/>
      <c r="W2408" s="110">
        <v>0</v>
      </c>
      <c r="X2408" s="110">
        <v>0</v>
      </c>
      <c r="Y2408" s="68" t="e">
        <f t="shared" si="418"/>
        <v>#DIV/0!</v>
      </c>
      <c r="Z2408" s="110">
        <v>6</v>
      </c>
      <c r="AA2408" s="284">
        <v>1.06</v>
      </c>
    </row>
    <row r="2409" spans="9:27">
      <c r="I2409" s="57" t="str">
        <f t="shared" si="422"/>
        <v>PIECEPCITNov-15</v>
      </c>
      <c r="J2409" t="s">
        <v>931</v>
      </c>
      <c r="K2409" t="s">
        <v>347</v>
      </c>
      <c r="L2409" s="73">
        <v>42309</v>
      </c>
      <c r="M2409" s="110">
        <v>6</v>
      </c>
      <c r="N2409" s="110">
        <v>5</v>
      </c>
      <c r="O2409" s="68">
        <f t="shared" si="419"/>
        <v>1.2</v>
      </c>
      <c r="P2409" s="110">
        <v>13</v>
      </c>
      <c r="Q2409" s="110">
        <v>25</v>
      </c>
      <c r="R2409" s="68">
        <f t="shared" si="420"/>
        <v>0.52</v>
      </c>
      <c r="S2409" s="110">
        <v>25</v>
      </c>
      <c r="T2409" s="68">
        <f t="shared" si="421"/>
        <v>1</v>
      </c>
      <c r="U2409" s="110">
        <v>11</v>
      </c>
      <c r="V2409" s="284"/>
      <c r="W2409" s="110">
        <v>1</v>
      </c>
      <c r="X2409" s="110">
        <v>1</v>
      </c>
      <c r="Y2409" s="68">
        <f t="shared" si="418"/>
        <v>1</v>
      </c>
      <c r="Z2409" s="110">
        <v>2</v>
      </c>
      <c r="AA2409" s="284">
        <v>0.9</v>
      </c>
    </row>
    <row r="2410" spans="9:27">
      <c r="I2410" s="57" t="str">
        <f t="shared" si="422"/>
        <v>Community ConnectionsTF-CBTNov-15</v>
      </c>
      <c r="J2410" t="s">
        <v>932</v>
      </c>
      <c r="K2410" t="s">
        <v>320</v>
      </c>
      <c r="L2410" s="73">
        <v>42309</v>
      </c>
      <c r="M2410" s="110">
        <v>7</v>
      </c>
      <c r="N2410" s="110">
        <v>5</v>
      </c>
      <c r="O2410" s="68">
        <f t="shared" si="419"/>
        <v>1.4</v>
      </c>
      <c r="P2410" s="110">
        <v>11</v>
      </c>
      <c r="Q2410" s="110">
        <v>25</v>
      </c>
      <c r="R2410" s="68">
        <f t="shared" si="420"/>
        <v>0.44</v>
      </c>
      <c r="S2410" s="110">
        <v>25</v>
      </c>
      <c r="T2410" s="68">
        <f t="shared" si="421"/>
        <v>1</v>
      </c>
      <c r="U2410" s="110">
        <v>9</v>
      </c>
      <c r="V2410" s="284"/>
      <c r="W2410" s="110">
        <v>0</v>
      </c>
      <c r="X2410" s="110">
        <v>0</v>
      </c>
      <c r="Y2410" s="68" t="e">
        <f t="shared" si="418"/>
        <v>#DIV/0!</v>
      </c>
      <c r="Z2410" s="110">
        <v>2</v>
      </c>
      <c r="AA2410" s="284">
        <v>0.53846153846153844</v>
      </c>
    </row>
    <row r="2411" spans="9:27">
      <c r="I2411" s="57" t="str">
        <f t="shared" si="422"/>
        <v>First Home CareTF-CBTNov-15</v>
      </c>
      <c r="J2411" t="s">
        <v>933</v>
      </c>
      <c r="K2411" t="s">
        <v>324</v>
      </c>
      <c r="L2411" s="73">
        <v>42309</v>
      </c>
      <c r="M2411" s="110">
        <v>4</v>
      </c>
      <c r="N2411" s="110">
        <v>4</v>
      </c>
      <c r="O2411" s="68">
        <f t="shared" si="419"/>
        <v>1</v>
      </c>
      <c r="P2411" s="110">
        <v>6</v>
      </c>
      <c r="Q2411" s="110">
        <v>27</v>
      </c>
      <c r="R2411" s="68">
        <f t="shared" si="420"/>
        <v>0.22222222222222221</v>
      </c>
      <c r="S2411" s="110">
        <v>32</v>
      </c>
      <c r="T2411" s="68">
        <f t="shared" si="421"/>
        <v>0.84375</v>
      </c>
      <c r="U2411" s="110">
        <v>6</v>
      </c>
      <c r="V2411" s="284"/>
      <c r="W2411" s="110">
        <v>0</v>
      </c>
      <c r="X2411" s="110">
        <v>0</v>
      </c>
      <c r="Y2411" s="68" t="e">
        <f t="shared" si="418"/>
        <v>#DIV/0!</v>
      </c>
      <c r="Z2411" s="110">
        <v>0</v>
      </c>
      <c r="AA2411" s="284">
        <v>0.83333333333333337</v>
      </c>
    </row>
    <row r="2412" spans="9:27">
      <c r="I2412" s="57" t="str">
        <f t="shared" si="422"/>
        <v>HillcrestTF-CBTNov-15</v>
      </c>
      <c r="J2412" t="s">
        <v>934</v>
      </c>
      <c r="K2412" t="s">
        <v>332</v>
      </c>
      <c r="L2412" s="73">
        <v>42309</v>
      </c>
      <c r="M2412" s="110">
        <v>3</v>
      </c>
      <c r="N2412" s="110">
        <v>3</v>
      </c>
      <c r="O2412" s="68">
        <f t="shared" si="419"/>
        <v>1</v>
      </c>
      <c r="P2412" s="110">
        <v>15</v>
      </c>
      <c r="Q2412" s="110">
        <v>10</v>
      </c>
      <c r="R2412" s="68">
        <f t="shared" si="420"/>
        <v>1.5</v>
      </c>
      <c r="S2412" s="110">
        <v>10</v>
      </c>
      <c r="T2412" s="68">
        <f t="shared" si="421"/>
        <v>1</v>
      </c>
      <c r="U2412" s="110">
        <v>15</v>
      </c>
      <c r="V2412" s="284"/>
      <c r="W2412" s="110">
        <v>0</v>
      </c>
      <c r="X2412" s="110">
        <v>0</v>
      </c>
      <c r="Y2412" s="68" t="e">
        <f t="shared" si="418"/>
        <v>#DIV/0!</v>
      </c>
      <c r="Z2412" s="110">
        <v>0</v>
      </c>
      <c r="AA2412" s="284">
        <v>0.8</v>
      </c>
    </row>
    <row r="2413" spans="9:27">
      <c r="I2413" s="57" t="str">
        <f t="shared" si="422"/>
        <v>MD Family ResourcesTF-CBTNov-15</v>
      </c>
      <c r="J2413" t="s">
        <v>935</v>
      </c>
      <c r="K2413" t="s">
        <v>509</v>
      </c>
      <c r="L2413" s="73">
        <v>42309</v>
      </c>
      <c r="M2413" s="110">
        <v>8</v>
      </c>
      <c r="N2413" s="110">
        <v>9</v>
      </c>
      <c r="O2413" s="68">
        <f t="shared" si="419"/>
        <v>0.88888888888888884</v>
      </c>
      <c r="P2413" s="110">
        <v>16</v>
      </c>
      <c r="Q2413" s="110">
        <v>26</v>
      </c>
      <c r="R2413" s="68">
        <f t="shared" si="420"/>
        <v>0.61538461538461542</v>
      </c>
      <c r="S2413" s="110">
        <v>26</v>
      </c>
      <c r="T2413" s="68">
        <f t="shared" si="421"/>
        <v>1</v>
      </c>
      <c r="U2413" s="110">
        <v>16</v>
      </c>
      <c r="V2413" s="284"/>
      <c r="W2413" s="110">
        <v>2</v>
      </c>
      <c r="X2413" s="110">
        <v>2</v>
      </c>
      <c r="Y2413" s="68">
        <f t="shared" si="418"/>
        <v>1</v>
      </c>
      <c r="Z2413" s="110">
        <v>0</v>
      </c>
      <c r="AA2413" s="284">
        <v>0.5</v>
      </c>
    </row>
    <row r="2414" spans="9:27">
      <c r="I2414" s="57" t="str">
        <f t="shared" si="422"/>
        <v>UniversalTF-CBTNov-15</v>
      </c>
      <c r="J2414" t="s">
        <v>936</v>
      </c>
      <c r="K2414" t="s">
        <v>349</v>
      </c>
      <c r="L2414" s="73">
        <v>42309</v>
      </c>
      <c r="M2414" s="110">
        <v>0</v>
      </c>
      <c r="N2414" s="110">
        <v>4</v>
      </c>
      <c r="O2414" s="68">
        <f t="shared" si="419"/>
        <v>0</v>
      </c>
      <c r="P2414" s="110">
        <v>2</v>
      </c>
      <c r="Q2414" s="110">
        <v>20</v>
      </c>
      <c r="R2414" s="68">
        <f t="shared" si="420"/>
        <v>0.1</v>
      </c>
      <c r="S2414" s="110">
        <v>20</v>
      </c>
      <c r="T2414" s="68">
        <f t="shared" si="421"/>
        <v>1</v>
      </c>
      <c r="U2414" s="110">
        <v>2</v>
      </c>
      <c r="V2414" s="284"/>
      <c r="W2414" s="110">
        <v>0</v>
      </c>
      <c r="X2414" s="110">
        <v>0</v>
      </c>
      <c r="Y2414" s="68" t="e">
        <f t="shared" si="418"/>
        <v>#DIV/0!</v>
      </c>
      <c r="Z2414" s="110">
        <v>0</v>
      </c>
      <c r="AA2414" s="284">
        <v>0</v>
      </c>
    </row>
    <row r="2415" spans="9:27">
      <c r="I2415" s="57" t="str">
        <f t="shared" si="422"/>
        <v>Community ConnectionsTIPNov-15</v>
      </c>
      <c r="J2415" t="s">
        <v>937</v>
      </c>
      <c r="K2415" t="s">
        <v>322</v>
      </c>
      <c r="L2415" s="73">
        <v>42309</v>
      </c>
      <c r="M2415" s="110">
        <v>8</v>
      </c>
      <c r="N2415" s="110">
        <v>7</v>
      </c>
      <c r="O2415" s="68">
        <f t="shared" si="419"/>
        <v>1.1428571428571428</v>
      </c>
      <c r="P2415" s="110">
        <v>118</v>
      </c>
      <c r="Q2415" s="110">
        <v>80</v>
      </c>
      <c r="R2415" s="68">
        <f t="shared" si="420"/>
        <v>1.4750000000000001</v>
      </c>
      <c r="S2415" s="110">
        <v>90</v>
      </c>
      <c r="T2415" s="68">
        <f t="shared" si="421"/>
        <v>0.88888888888888884</v>
      </c>
      <c r="U2415" s="110">
        <v>116</v>
      </c>
      <c r="V2415" s="284"/>
      <c r="W2415" s="110">
        <v>0</v>
      </c>
      <c r="X2415" s="110">
        <v>0</v>
      </c>
      <c r="Y2415" s="68" t="e">
        <f t="shared" si="418"/>
        <v>#DIV/0!</v>
      </c>
      <c r="Z2415" s="110">
        <v>2</v>
      </c>
      <c r="AA2415" s="284"/>
    </row>
    <row r="2416" spans="9:27">
      <c r="I2416" s="57" t="str">
        <f t="shared" si="422"/>
        <v>FPSTIPNov-15</v>
      </c>
      <c r="J2416" t="s">
        <v>938</v>
      </c>
      <c r="K2416" t="s">
        <v>356</v>
      </c>
      <c r="L2416" s="73">
        <v>42309</v>
      </c>
      <c r="M2416" s="110">
        <v>3</v>
      </c>
      <c r="N2416" s="110">
        <v>3</v>
      </c>
      <c r="O2416" s="68">
        <f t="shared" si="419"/>
        <v>1</v>
      </c>
      <c r="P2416" s="110">
        <v>53</v>
      </c>
      <c r="Q2416" s="110">
        <v>50</v>
      </c>
      <c r="R2416" s="68">
        <f t="shared" si="420"/>
        <v>1.06</v>
      </c>
      <c r="S2416" s="110">
        <v>50</v>
      </c>
      <c r="T2416" s="68">
        <f t="shared" si="421"/>
        <v>1</v>
      </c>
      <c r="U2416" s="110">
        <v>52</v>
      </c>
      <c r="V2416" s="284"/>
      <c r="W2416" s="110">
        <v>0</v>
      </c>
      <c r="X2416" s="110">
        <v>0</v>
      </c>
      <c r="Y2416" s="68" t="e">
        <f t="shared" si="418"/>
        <v>#DIV/0!</v>
      </c>
      <c r="Z2416" s="110">
        <v>1</v>
      </c>
      <c r="AA2416" s="284"/>
    </row>
    <row r="2417" spans="9:27">
      <c r="I2417" s="57" t="str">
        <f t="shared" si="422"/>
        <v>FWCTIPNov-15</v>
      </c>
      <c r="J2417" t="s">
        <v>939</v>
      </c>
      <c r="K2417" t="s">
        <v>761</v>
      </c>
      <c r="L2417" s="73">
        <v>42309</v>
      </c>
      <c r="M2417" s="110">
        <v>1</v>
      </c>
      <c r="N2417" s="110">
        <v>0</v>
      </c>
      <c r="O2417" s="68" t="e">
        <f t="shared" si="419"/>
        <v>#DIV/0!</v>
      </c>
      <c r="P2417" s="110">
        <v>4</v>
      </c>
      <c r="Q2417" s="110">
        <v>10</v>
      </c>
      <c r="R2417" s="68">
        <f t="shared" si="420"/>
        <v>0.4</v>
      </c>
      <c r="S2417" s="110">
        <v>10</v>
      </c>
      <c r="T2417" s="68">
        <f t="shared" si="421"/>
        <v>1</v>
      </c>
      <c r="U2417" s="110">
        <v>4</v>
      </c>
      <c r="V2417" s="284"/>
      <c r="W2417" s="110">
        <v>0</v>
      </c>
      <c r="X2417" s="110">
        <v>0</v>
      </c>
      <c r="Y2417" s="68" t="e">
        <f t="shared" si="418"/>
        <v>#DIV/0!</v>
      </c>
      <c r="Z2417" s="110">
        <v>0</v>
      </c>
      <c r="AA2417" s="284"/>
    </row>
    <row r="2418" spans="9:27">
      <c r="I2418" s="57" t="str">
        <f t="shared" si="422"/>
        <v>Green DoorTIPNov-15</v>
      </c>
      <c r="J2418" t="s">
        <v>940</v>
      </c>
      <c r="K2418" t="s">
        <v>882</v>
      </c>
      <c r="L2418" s="73">
        <v>42309</v>
      </c>
      <c r="O2418" s="68" t="e">
        <f t="shared" si="419"/>
        <v>#DIV/0!</v>
      </c>
      <c r="R2418" s="68" t="e">
        <f t="shared" si="420"/>
        <v>#DIV/0!</v>
      </c>
      <c r="T2418" s="68" t="e">
        <f t="shared" si="421"/>
        <v>#DIV/0!</v>
      </c>
      <c r="U2418" s="110">
        <v>0</v>
      </c>
      <c r="V2418" s="284"/>
      <c r="Y2418" s="68" t="e">
        <f t="shared" si="418"/>
        <v>#DIV/0!</v>
      </c>
      <c r="AA2418" s="284"/>
    </row>
    <row r="2419" spans="9:27">
      <c r="I2419" s="57" t="str">
        <f t="shared" si="422"/>
        <v>LESTIPNov-15</v>
      </c>
      <c r="J2419" t="s">
        <v>941</v>
      </c>
      <c r="K2419" t="s">
        <v>358</v>
      </c>
      <c r="L2419" s="73">
        <v>42309</v>
      </c>
      <c r="M2419" s="110">
        <v>3</v>
      </c>
      <c r="N2419" s="110">
        <v>5</v>
      </c>
      <c r="O2419" s="68">
        <f t="shared" si="419"/>
        <v>0.6</v>
      </c>
      <c r="P2419" s="110">
        <v>38</v>
      </c>
      <c r="Q2419" s="110">
        <v>20</v>
      </c>
      <c r="R2419" s="68">
        <f t="shared" si="420"/>
        <v>1.9</v>
      </c>
      <c r="S2419" s="110">
        <v>50</v>
      </c>
      <c r="T2419" s="68">
        <f t="shared" si="421"/>
        <v>0.4</v>
      </c>
      <c r="U2419" s="110">
        <v>38</v>
      </c>
      <c r="V2419" s="284"/>
      <c r="W2419" s="110">
        <v>0</v>
      </c>
      <c r="X2419" s="110">
        <v>0</v>
      </c>
      <c r="Y2419" s="68" t="e">
        <f t="shared" si="418"/>
        <v>#DIV/0!</v>
      </c>
      <c r="Z2419" s="110">
        <v>0</v>
      </c>
      <c r="AA2419" s="284"/>
    </row>
    <row r="2420" spans="9:27">
      <c r="I2420" s="57" t="str">
        <f t="shared" si="422"/>
        <v>MBI HSTIPNov-15</v>
      </c>
      <c r="J2420" t="s">
        <v>942</v>
      </c>
      <c r="K2420" t="s">
        <v>363</v>
      </c>
      <c r="L2420" s="73">
        <v>42309</v>
      </c>
      <c r="M2420" s="110">
        <v>12</v>
      </c>
      <c r="N2420" s="110">
        <v>8</v>
      </c>
      <c r="O2420" s="68">
        <f t="shared" si="419"/>
        <v>1.5</v>
      </c>
      <c r="P2420" s="110">
        <v>96</v>
      </c>
      <c r="Q2420" s="110">
        <v>87</v>
      </c>
      <c r="R2420" s="68">
        <f t="shared" si="420"/>
        <v>1.103448275862069</v>
      </c>
      <c r="S2420" s="110">
        <v>95</v>
      </c>
      <c r="T2420" s="68">
        <f t="shared" si="421"/>
        <v>0.91578947368421049</v>
      </c>
      <c r="U2420" s="110">
        <v>93</v>
      </c>
      <c r="V2420" s="284"/>
      <c r="W2420" s="110">
        <v>0</v>
      </c>
      <c r="X2420" s="110">
        <v>0</v>
      </c>
      <c r="Y2420" s="68" t="e">
        <f t="shared" si="418"/>
        <v>#DIV/0!</v>
      </c>
      <c r="Z2420" s="110">
        <v>3</v>
      </c>
      <c r="AA2420" s="284"/>
    </row>
    <row r="2421" spans="9:27">
      <c r="I2421" s="57" t="str">
        <f t="shared" si="422"/>
        <v>PASSTIPNov-15</v>
      </c>
      <c r="J2421" t="s">
        <v>943</v>
      </c>
      <c r="K2421" t="s">
        <v>344</v>
      </c>
      <c r="L2421" s="73">
        <v>42309</v>
      </c>
      <c r="M2421" s="110">
        <v>8</v>
      </c>
      <c r="N2421" s="110">
        <v>7</v>
      </c>
      <c r="O2421" s="68">
        <f t="shared" si="419"/>
        <v>1.1428571428571428</v>
      </c>
      <c r="P2421" s="110">
        <v>72</v>
      </c>
      <c r="Q2421" s="110">
        <v>100</v>
      </c>
      <c r="R2421" s="68">
        <f t="shared" si="420"/>
        <v>0.72</v>
      </c>
      <c r="S2421" s="110">
        <v>100</v>
      </c>
      <c r="T2421" s="68">
        <f t="shared" si="421"/>
        <v>1</v>
      </c>
      <c r="U2421" s="110">
        <v>55</v>
      </c>
      <c r="V2421" s="284"/>
      <c r="W2421" s="110">
        <v>3</v>
      </c>
      <c r="X2421" s="110">
        <v>4</v>
      </c>
      <c r="Y2421" s="68">
        <f t="shared" si="418"/>
        <v>0.75</v>
      </c>
      <c r="Z2421" s="110">
        <v>17</v>
      </c>
      <c r="AA2421" s="284"/>
    </row>
    <row r="2422" spans="9:27">
      <c r="I2422" s="57" t="str">
        <f t="shared" si="422"/>
        <v>TFCCTIPNov-15</v>
      </c>
      <c r="J2422" t="s">
        <v>944</v>
      </c>
      <c r="K2422" t="s">
        <v>365</v>
      </c>
      <c r="L2422" s="73">
        <v>42309</v>
      </c>
      <c r="M2422" s="110">
        <v>3</v>
      </c>
      <c r="N2422" s="110">
        <v>7</v>
      </c>
      <c r="O2422" s="68">
        <f t="shared" si="419"/>
        <v>0.42857142857142855</v>
      </c>
      <c r="P2422" s="110">
        <v>10</v>
      </c>
      <c r="Q2422" s="110">
        <v>30</v>
      </c>
      <c r="R2422" s="68">
        <f t="shared" si="420"/>
        <v>0.33333333333333331</v>
      </c>
      <c r="S2422" s="110">
        <v>30</v>
      </c>
      <c r="T2422" s="68">
        <f t="shared" si="421"/>
        <v>1</v>
      </c>
      <c r="U2422" s="110">
        <v>10</v>
      </c>
      <c r="V2422" s="284"/>
      <c r="W2422" s="110">
        <v>0</v>
      </c>
      <c r="X2422" s="110">
        <v>0</v>
      </c>
      <c r="Y2422" s="68" t="e">
        <f t="shared" si="418"/>
        <v>#DIV/0!</v>
      </c>
      <c r="Z2422" s="110">
        <v>0</v>
      </c>
      <c r="AA2422" s="284"/>
    </row>
    <row r="2423" spans="9:27">
      <c r="I2423" s="57" t="str">
        <f t="shared" si="422"/>
        <v>UniversalTIPNov-15</v>
      </c>
      <c r="J2423" t="s">
        <v>945</v>
      </c>
      <c r="K2423" t="s">
        <v>351</v>
      </c>
      <c r="L2423" s="73">
        <v>42309</v>
      </c>
      <c r="M2423" s="110">
        <v>3</v>
      </c>
      <c r="N2423" s="110">
        <v>3</v>
      </c>
      <c r="O2423" s="68">
        <f t="shared" si="419"/>
        <v>1</v>
      </c>
      <c r="P2423" s="110">
        <v>15</v>
      </c>
      <c r="Q2423" s="110">
        <v>40</v>
      </c>
      <c r="R2423" s="68">
        <f t="shared" si="420"/>
        <v>0.375</v>
      </c>
      <c r="S2423" s="110">
        <v>40</v>
      </c>
      <c r="T2423" s="68">
        <f t="shared" si="421"/>
        <v>1</v>
      </c>
      <c r="U2423" s="110">
        <v>15</v>
      </c>
      <c r="V2423" s="284"/>
      <c r="W2423" s="110">
        <v>0</v>
      </c>
      <c r="X2423" s="110">
        <v>0</v>
      </c>
      <c r="Y2423" s="68" t="e">
        <f t="shared" si="418"/>
        <v>#DIV/0!</v>
      </c>
      <c r="Z2423" s="110">
        <v>0</v>
      </c>
      <c r="AA2423" s="284"/>
    </row>
    <row r="2424" spans="9:27">
      <c r="I2424" s="57" t="str">
        <f t="shared" si="422"/>
        <v>Wayne CenterTIPNov-15</v>
      </c>
      <c r="J2424" t="s">
        <v>946</v>
      </c>
      <c r="K2424" t="s">
        <v>768</v>
      </c>
      <c r="L2424" s="73">
        <v>42309</v>
      </c>
      <c r="M2424" s="110">
        <v>4</v>
      </c>
      <c r="N2424" s="110">
        <v>0</v>
      </c>
      <c r="O2424" s="68" t="e">
        <f t="shared" si="419"/>
        <v>#DIV/0!</v>
      </c>
      <c r="P2424" s="110">
        <v>38</v>
      </c>
      <c r="Q2424" s="110">
        <v>40</v>
      </c>
      <c r="R2424" s="68">
        <f t="shared" si="420"/>
        <v>0.95</v>
      </c>
      <c r="S2424" s="110">
        <v>40</v>
      </c>
      <c r="T2424" s="68">
        <f t="shared" si="421"/>
        <v>1</v>
      </c>
      <c r="U2424" s="110">
        <v>38</v>
      </c>
      <c r="V2424" s="284"/>
      <c r="W2424" s="110">
        <v>0</v>
      </c>
      <c r="X2424" s="110">
        <v>0</v>
      </c>
      <c r="Y2424" s="68" t="e">
        <f t="shared" si="418"/>
        <v>#DIV/0!</v>
      </c>
      <c r="Z2424" s="110">
        <v>0</v>
      </c>
      <c r="AA2424" s="284"/>
    </row>
    <row r="2425" spans="9:27">
      <c r="I2425" s="57" t="str">
        <f t="shared" si="422"/>
        <v>Marys CenterAllNov-15</v>
      </c>
      <c r="J2425" t="s">
        <v>947</v>
      </c>
      <c r="K2425" t="s">
        <v>341</v>
      </c>
      <c r="L2425" s="73">
        <v>42309</v>
      </c>
      <c r="M2425" s="110">
        <v>5</v>
      </c>
      <c r="N2425" s="110">
        <v>4</v>
      </c>
      <c r="O2425" s="68">
        <f t="shared" si="419"/>
        <v>1.25</v>
      </c>
      <c r="P2425" s="110">
        <v>12</v>
      </c>
      <c r="Q2425" s="110">
        <v>9</v>
      </c>
      <c r="R2425" s="68">
        <f t="shared" si="420"/>
        <v>1.3333333333333333</v>
      </c>
      <c r="S2425" s="110">
        <v>14</v>
      </c>
      <c r="T2425" s="68">
        <f t="shared" si="421"/>
        <v>0.6428571428571429</v>
      </c>
      <c r="U2425" s="110">
        <v>6</v>
      </c>
      <c r="V2425" s="284"/>
      <c r="W2425" s="110">
        <v>0</v>
      </c>
      <c r="X2425" s="110">
        <v>0</v>
      </c>
      <c r="Y2425" s="68" t="e">
        <f t="shared" si="418"/>
        <v>#DIV/0!</v>
      </c>
      <c r="Z2425" s="110">
        <v>6</v>
      </c>
      <c r="AA2425" s="284">
        <v>1.06</v>
      </c>
    </row>
    <row r="2426" spans="9:27">
      <c r="I2426" s="57" t="str">
        <f t="shared" si="422"/>
        <v>PIECEAllNov-15</v>
      </c>
      <c r="J2426" t="s">
        <v>948</v>
      </c>
      <c r="K2426" t="s">
        <v>345</v>
      </c>
      <c r="L2426" s="73">
        <v>42309</v>
      </c>
      <c r="M2426" s="110">
        <v>11</v>
      </c>
      <c r="N2426" s="110">
        <v>10</v>
      </c>
      <c r="O2426" s="68">
        <f t="shared" si="419"/>
        <v>1.1000000000000001</v>
      </c>
      <c r="P2426" s="110">
        <v>41</v>
      </c>
      <c r="Q2426" s="110">
        <v>50</v>
      </c>
      <c r="R2426" s="68">
        <f t="shared" si="420"/>
        <v>0.82</v>
      </c>
      <c r="S2426" s="110">
        <v>50</v>
      </c>
      <c r="T2426" s="68">
        <f t="shared" si="421"/>
        <v>1</v>
      </c>
      <c r="U2426" s="110">
        <v>39</v>
      </c>
      <c r="V2426" s="284"/>
      <c r="W2426" s="110">
        <v>3</v>
      </c>
      <c r="X2426" s="110">
        <v>3</v>
      </c>
      <c r="Y2426" s="68">
        <f t="shared" si="418"/>
        <v>1</v>
      </c>
      <c r="Z2426" s="110">
        <v>2</v>
      </c>
      <c r="AA2426" s="284">
        <v>0.71785714285714286</v>
      </c>
    </row>
    <row r="2427" spans="9:27">
      <c r="I2427" s="57" t="str">
        <f t="shared" si="422"/>
        <v>Community ConnectionsAllNov-15</v>
      </c>
      <c r="J2427" t="s">
        <v>949</v>
      </c>
      <c r="K2427" t="s">
        <v>319</v>
      </c>
      <c r="L2427" s="73">
        <v>42309</v>
      </c>
      <c r="M2427" s="110">
        <v>15</v>
      </c>
      <c r="N2427" s="110">
        <v>12</v>
      </c>
      <c r="O2427" s="68">
        <f t="shared" si="419"/>
        <v>1.25</v>
      </c>
      <c r="P2427" s="110">
        <v>129</v>
      </c>
      <c r="Q2427" s="110">
        <v>105</v>
      </c>
      <c r="R2427" s="68">
        <f t="shared" si="420"/>
        <v>1.2285714285714286</v>
      </c>
      <c r="S2427" s="110">
        <v>115</v>
      </c>
      <c r="T2427" s="68">
        <f t="shared" si="421"/>
        <v>0.91304347826086951</v>
      </c>
      <c r="U2427" s="110">
        <v>125</v>
      </c>
      <c r="V2427" s="284"/>
      <c r="W2427" s="110">
        <v>0</v>
      </c>
      <c r="X2427" s="110">
        <v>0</v>
      </c>
      <c r="Y2427" s="68" t="e">
        <f t="shared" si="418"/>
        <v>#DIV/0!</v>
      </c>
      <c r="Z2427" s="110">
        <v>4</v>
      </c>
      <c r="AA2427" s="284">
        <v>0.53846153846153844</v>
      </c>
    </row>
    <row r="2428" spans="9:27">
      <c r="I2428" s="57" t="str">
        <f t="shared" si="422"/>
        <v>Federal CityAllNov-15</v>
      </c>
      <c r="J2428" t="s">
        <v>950</v>
      </c>
      <c r="K2428" t="s">
        <v>359</v>
      </c>
      <c r="L2428" s="73">
        <v>42309</v>
      </c>
      <c r="M2428" s="110">
        <v>0</v>
      </c>
      <c r="N2428" s="110">
        <v>0</v>
      </c>
      <c r="O2428" s="68" t="e">
        <f t="shared" si="419"/>
        <v>#DIV/0!</v>
      </c>
      <c r="P2428" s="110">
        <v>0</v>
      </c>
      <c r="Q2428" s="110">
        <v>0</v>
      </c>
      <c r="R2428" s="68" t="e">
        <f t="shared" si="420"/>
        <v>#DIV/0!</v>
      </c>
      <c r="S2428" s="110">
        <v>0</v>
      </c>
      <c r="T2428" s="68" t="e">
        <f t="shared" si="421"/>
        <v>#DIV/0!</v>
      </c>
      <c r="U2428" s="110">
        <v>0</v>
      </c>
      <c r="V2428" s="284"/>
      <c r="W2428" s="110">
        <v>0</v>
      </c>
      <c r="X2428" s="110">
        <v>0</v>
      </c>
      <c r="Y2428" s="68" t="e">
        <f t="shared" si="418"/>
        <v>#DIV/0!</v>
      </c>
      <c r="Z2428" s="110">
        <v>0</v>
      </c>
      <c r="AA2428" s="284"/>
    </row>
    <row r="2429" spans="9:27">
      <c r="I2429" s="57" t="str">
        <f t="shared" si="422"/>
        <v>FWCAllNov-15</v>
      </c>
      <c r="J2429" t="s">
        <v>951</v>
      </c>
      <c r="K2429" t="s">
        <v>774</v>
      </c>
      <c r="L2429" s="73">
        <v>42309</v>
      </c>
      <c r="M2429" s="110">
        <v>1</v>
      </c>
      <c r="N2429" s="110">
        <v>0</v>
      </c>
      <c r="O2429" s="68" t="e">
        <f t="shared" si="419"/>
        <v>#DIV/0!</v>
      </c>
      <c r="P2429" s="110">
        <v>4</v>
      </c>
      <c r="Q2429" s="110">
        <v>10</v>
      </c>
      <c r="R2429" s="68">
        <f t="shared" si="420"/>
        <v>0.4</v>
      </c>
      <c r="S2429" s="110">
        <v>10</v>
      </c>
      <c r="T2429" s="68">
        <f t="shared" si="421"/>
        <v>1</v>
      </c>
      <c r="U2429" s="110">
        <v>4</v>
      </c>
      <c r="V2429" s="284"/>
      <c r="W2429" s="110">
        <v>0</v>
      </c>
      <c r="X2429" s="110">
        <v>0</v>
      </c>
      <c r="Y2429" s="68" t="e">
        <f t="shared" si="418"/>
        <v>#DIV/0!</v>
      </c>
      <c r="Z2429" s="110">
        <v>0</v>
      </c>
      <c r="AA2429" s="284"/>
    </row>
    <row r="2430" spans="9:27">
      <c r="I2430" s="57" t="str">
        <f t="shared" si="422"/>
        <v>Green DoorAllNov-15</v>
      </c>
      <c r="J2430" t="s">
        <v>952</v>
      </c>
      <c r="K2430" t="s">
        <v>895</v>
      </c>
      <c r="L2430" s="73">
        <v>42309</v>
      </c>
      <c r="M2430" s="110">
        <v>0</v>
      </c>
      <c r="N2430" s="110">
        <v>0</v>
      </c>
      <c r="O2430" s="68" t="e">
        <f t="shared" si="419"/>
        <v>#DIV/0!</v>
      </c>
      <c r="P2430" s="110">
        <v>0</v>
      </c>
      <c r="Q2430" s="110">
        <v>0</v>
      </c>
      <c r="R2430" s="68" t="e">
        <f t="shared" si="420"/>
        <v>#DIV/0!</v>
      </c>
      <c r="S2430" s="110">
        <v>0</v>
      </c>
      <c r="T2430" s="68" t="e">
        <f t="shared" si="421"/>
        <v>#DIV/0!</v>
      </c>
      <c r="U2430" s="110">
        <v>0</v>
      </c>
      <c r="V2430" s="284"/>
      <c r="W2430" s="110">
        <v>0</v>
      </c>
      <c r="X2430" s="110">
        <v>0</v>
      </c>
      <c r="Y2430" s="68" t="e">
        <f t="shared" si="418"/>
        <v>#DIV/0!</v>
      </c>
      <c r="Z2430" s="110">
        <v>0</v>
      </c>
      <c r="AA2430" s="284"/>
    </row>
    <row r="2431" spans="9:27">
      <c r="I2431" s="57" t="str">
        <f t="shared" si="422"/>
        <v>HillcrestAllNov-15</v>
      </c>
      <c r="J2431" t="s">
        <v>953</v>
      </c>
      <c r="K2431" t="s">
        <v>331</v>
      </c>
      <c r="L2431" s="73">
        <v>42309</v>
      </c>
      <c r="M2431" s="110">
        <v>11</v>
      </c>
      <c r="N2431" s="110">
        <v>13</v>
      </c>
      <c r="O2431" s="68">
        <f t="shared" si="419"/>
        <v>0.84615384615384615</v>
      </c>
      <c r="P2431" s="110">
        <v>74</v>
      </c>
      <c r="Q2431" s="110">
        <v>69</v>
      </c>
      <c r="R2431" s="68">
        <f t="shared" si="420"/>
        <v>1.0724637681159421</v>
      </c>
      <c r="S2431" s="110">
        <v>69</v>
      </c>
      <c r="T2431" s="68">
        <f t="shared" si="421"/>
        <v>1</v>
      </c>
      <c r="U2431" s="110">
        <v>62</v>
      </c>
      <c r="V2431" s="284"/>
      <c r="W2431" s="110">
        <v>2</v>
      </c>
      <c r="X2431" s="110">
        <v>4</v>
      </c>
      <c r="Y2431" s="68">
        <f t="shared" si="418"/>
        <v>0.5</v>
      </c>
      <c r="Z2431" s="110">
        <v>12</v>
      </c>
      <c r="AA2431" s="284">
        <v>0.86250000000000004</v>
      </c>
    </row>
    <row r="2432" spans="9:27">
      <c r="I2432" s="57" t="str">
        <f t="shared" si="422"/>
        <v>LAYCAllNov-15</v>
      </c>
      <c r="J2432" t="s">
        <v>954</v>
      </c>
      <c r="K2432" t="s">
        <v>337</v>
      </c>
      <c r="L2432" s="73">
        <v>42309</v>
      </c>
      <c r="M2432" s="110">
        <v>2</v>
      </c>
      <c r="N2432" s="110">
        <v>3</v>
      </c>
      <c r="O2432" s="68">
        <f t="shared" si="419"/>
        <v>0.66666666666666663</v>
      </c>
      <c r="P2432" s="110">
        <v>15</v>
      </c>
      <c r="Q2432" s="110">
        <v>12</v>
      </c>
      <c r="R2432" s="68">
        <f t="shared" si="420"/>
        <v>1.25</v>
      </c>
      <c r="S2432" s="110">
        <v>20</v>
      </c>
      <c r="T2432" s="68">
        <f t="shared" si="421"/>
        <v>0.6</v>
      </c>
      <c r="U2432" s="110">
        <v>13</v>
      </c>
      <c r="V2432" s="284"/>
      <c r="W2432" s="110">
        <v>1</v>
      </c>
      <c r="X2432" s="110">
        <v>1</v>
      </c>
      <c r="Y2432" s="68">
        <f t="shared" si="418"/>
        <v>1</v>
      </c>
      <c r="Z2432" s="110">
        <v>2</v>
      </c>
      <c r="AA2432" s="284"/>
    </row>
    <row r="2433" spans="9:27">
      <c r="I2433" s="57" t="str">
        <f t="shared" si="422"/>
        <v>RiversideAllNov-15</v>
      </c>
      <c r="J2433" t="s">
        <v>955</v>
      </c>
      <c r="K2433" t="s">
        <v>362</v>
      </c>
      <c r="L2433" s="73">
        <v>42309</v>
      </c>
      <c r="M2433" s="110">
        <v>1</v>
      </c>
      <c r="N2433" s="110">
        <v>2</v>
      </c>
      <c r="O2433" s="68">
        <f t="shared" si="419"/>
        <v>0.5</v>
      </c>
      <c r="P2433" s="110">
        <v>7</v>
      </c>
      <c r="Q2433" s="110">
        <v>6</v>
      </c>
      <c r="R2433" s="68">
        <f t="shared" si="420"/>
        <v>1.1666666666666667</v>
      </c>
      <c r="S2433" s="110">
        <v>12</v>
      </c>
      <c r="T2433" s="68">
        <f t="shared" si="421"/>
        <v>0.5</v>
      </c>
      <c r="U2433" s="110">
        <v>6</v>
      </c>
      <c r="V2433" s="284"/>
      <c r="W2433" s="110">
        <v>1</v>
      </c>
      <c r="X2433" s="110">
        <v>1</v>
      </c>
      <c r="Y2433" s="68">
        <f t="shared" si="418"/>
        <v>1</v>
      </c>
      <c r="Z2433" s="110">
        <v>1</v>
      </c>
      <c r="AA2433" s="284"/>
    </row>
    <row r="2434" spans="9:27">
      <c r="I2434" s="57" t="str">
        <f t="shared" si="422"/>
        <v>Adoptions TogetherAllNov-15</v>
      </c>
      <c r="J2434" t="s">
        <v>956</v>
      </c>
      <c r="K2434" t="s">
        <v>318</v>
      </c>
      <c r="L2434" s="73">
        <v>42309</v>
      </c>
      <c r="M2434" s="110">
        <v>2</v>
      </c>
      <c r="N2434" s="110">
        <v>5</v>
      </c>
      <c r="O2434" s="68">
        <f t="shared" si="419"/>
        <v>0.4</v>
      </c>
      <c r="P2434" s="110">
        <v>2</v>
      </c>
      <c r="Q2434" s="110">
        <v>15</v>
      </c>
      <c r="R2434" s="68">
        <f t="shared" si="420"/>
        <v>0.13333333333333333</v>
      </c>
      <c r="S2434" s="110">
        <v>15</v>
      </c>
      <c r="T2434" s="68">
        <f t="shared" si="421"/>
        <v>1</v>
      </c>
      <c r="U2434" s="110">
        <v>2</v>
      </c>
      <c r="V2434" s="284"/>
      <c r="W2434" s="110">
        <v>0</v>
      </c>
      <c r="X2434" s="110">
        <v>1</v>
      </c>
      <c r="Y2434" s="68">
        <f t="shared" si="418"/>
        <v>0</v>
      </c>
      <c r="Z2434" s="110">
        <v>0</v>
      </c>
      <c r="AA2434" s="284">
        <v>1</v>
      </c>
    </row>
    <row r="2435" spans="9:27">
      <c r="I2435" s="57" t="str">
        <f t="shared" si="422"/>
        <v>First Home CareAllNov-15</v>
      </c>
      <c r="J2435" t="s">
        <v>957</v>
      </c>
      <c r="K2435" t="s">
        <v>323</v>
      </c>
      <c r="L2435" s="73">
        <v>42309</v>
      </c>
      <c r="M2435" s="110">
        <v>7</v>
      </c>
      <c r="N2435" s="110">
        <v>7</v>
      </c>
      <c r="O2435" s="68">
        <f t="shared" si="419"/>
        <v>1</v>
      </c>
      <c r="P2435" s="110">
        <v>29</v>
      </c>
      <c r="Q2435" s="110">
        <v>57</v>
      </c>
      <c r="R2435" s="68">
        <f t="shared" si="420"/>
        <v>0.50877192982456143</v>
      </c>
      <c r="S2435" s="110">
        <v>77</v>
      </c>
      <c r="T2435" s="68">
        <f t="shared" si="421"/>
        <v>0.74025974025974028</v>
      </c>
      <c r="U2435" s="110">
        <v>24</v>
      </c>
      <c r="V2435" s="284"/>
      <c r="W2435" s="110">
        <v>0</v>
      </c>
      <c r="X2435" s="110">
        <v>0</v>
      </c>
      <c r="Y2435" s="68" t="e">
        <f t="shared" si="418"/>
        <v>#DIV/0!</v>
      </c>
      <c r="Z2435" s="110">
        <v>5</v>
      </c>
      <c r="AA2435" s="284">
        <v>0.76666666666666661</v>
      </c>
    </row>
    <row r="2436" spans="9:27">
      <c r="I2436" s="57" t="str">
        <f t="shared" si="422"/>
        <v>PASSAllNov-15</v>
      </c>
      <c r="J2436" t="s">
        <v>958</v>
      </c>
      <c r="K2436" t="s">
        <v>342</v>
      </c>
      <c r="L2436" s="73">
        <v>42309</v>
      </c>
      <c r="M2436" s="110">
        <v>14</v>
      </c>
      <c r="N2436" s="110">
        <v>13</v>
      </c>
      <c r="O2436" s="68">
        <f t="shared" si="419"/>
        <v>1.0769230769230769</v>
      </c>
      <c r="P2436" s="110">
        <v>106</v>
      </c>
      <c r="Q2436" s="110">
        <v>140</v>
      </c>
      <c r="R2436" s="68">
        <f t="shared" si="420"/>
        <v>0.75714285714285712</v>
      </c>
      <c r="S2436" s="110">
        <v>154</v>
      </c>
      <c r="T2436" s="68">
        <f t="shared" si="421"/>
        <v>0.90909090909090906</v>
      </c>
      <c r="U2436" s="110">
        <v>87</v>
      </c>
      <c r="V2436" s="284"/>
      <c r="W2436" s="110">
        <v>7</v>
      </c>
      <c r="X2436" s="110">
        <v>10</v>
      </c>
      <c r="Y2436" s="68">
        <f t="shared" si="418"/>
        <v>0.7</v>
      </c>
      <c r="Z2436" s="110">
        <v>19</v>
      </c>
      <c r="AA2436" s="284">
        <v>0.97499999999999998</v>
      </c>
    </row>
    <row r="2437" spans="9:27">
      <c r="I2437" s="57" t="str">
        <f t="shared" si="422"/>
        <v>Youth VillagesAllNov-15</v>
      </c>
      <c r="J2437" t="s">
        <v>959</v>
      </c>
      <c r="K2437" t="s">
        <v>352</v>
      </c>
      <c r="L2437" s="73">
        <v>42309</v>
      </c>
      <c r="M2437" s="110">
        <v>22</v>
      </c>
      <c r="N2437" s="110">
        <v>16</v>
      </c>
      <c r="O2437" s="68">
        <f t="shared" si="419"/>
        <v>1.375</v>
      </c>
      <c r="P2437" s="110">
        <v>39</v>
      </c>
      <c r="Q2437" s="110">
        <v>44</v>
      </c>
      <c r="R2437" s="68">
        <f t="shared" si="420"/>
        <v>0.88636363636363635</v>
      </c>
      <c r="S2437" s="110">
        <v>48</v>
      </c>
      <c r="T2437" s="68">
        <f t="shared" si="421"/>
        <v>0.91666666666666663</v>
      </c>
      <c r="U2437" s="110">
        <v>34</v>
      </c>
      <c r="V2437" s="284"/>
      <c r="W2437" s="110">
        <v>0</v>
      </c>
      <c r="X2437" s="110">
        <v>1</v>
      </c>
      <c r="Y2437" s="68">
        <f t="shared" si="418"/>
        <v>0</v>
      </c>
      <c r="Z2437" s="110">
        <v>5</v>
      </c>
      <c r="AA2437" s="284">
        <v>0.80725000000000002</v>
      </c>
    </row>
    <row r="2438" spans="9:27">
      <c r="I2438" s="57" t="str">
        <f t="shared" si="422"/>
        <v>MD Family ResourcesAllNov-15</v>
      </c>
      <c r="J2438" t="s">
        <v>960</v>
      </c>
      <c r="K2438" t="s">
        <v>510</v>
      </c>
      <c r="L2438" s="73">
        <v>42309</v>
      </c>
      <c r="M2438" s="110">
        <v>8</v>
      </c>
      <c r="N2438" s="110">
        <v>9</v>
      </c>
      <c r="O2438" s="68">
        <f t="shared" si="419"/>
        <v>0.88888888888888884</v>
      </c>
      <c r="P2438" s="110">
        <v>16</v>
      </c>
      <c r="Q2438" s="110">
        <v>26</v>
      </c>
      <c r="R2438" s="68">
        <f t="shared" si="420"/>
        <v>0.61538461538461542</v>
      </c>
      <c r="S2438" s="110">
        <v>26</v>
      </c>
      <c r="T2438" s="68">
        <f t="shared" si="421"/>
        <v>1</v>
      </c>
      <c r="U2438" s="110">
        <v>16</v>
      </c>
      <c r="V2438" s="284"/>
      <c r="W2438" s="110">
        <v>2</v>
      </c>
      <c r="X2438" s="110">
        <v>2</v>
      </c>
      <c r="Y2438" s="68">
        <f t="shared" si="418"/>
        <v>1</v>
      </c>
      <c r="Z2438" s="110">
        <v>0</v>
      </c>
      <c r="AA2438" s="284">
        <v>0.5</v>
      </c>
    </row>
    <row r="2439" spans="9:27">
      <c r="I2439" s="57" t="str">
        <f t="shared" si="422"/>
        <v>UniversalAllNov-15</v>
      </c>
      <c r="J2439" t="s">
        <v>961</v>
      </c>
      <c r="K2439" t="s">
        <v>348</v>
      </c>
      <c r="L2439" s="73">
        <v>42309</v>
      </c>
      <c r="M2439" s="110">
        <v>3</v>
      </c>
      <c r="N2439" s="110">
        <v>7</v>
      </c>
      <c r="O2439" s="68">
        <f t="shared" si="419"/>
        <v>0.42857142857142855</v>
      </c>
      <c r="P2439" s="110">
        <v>17</v>
      </c>
      <c r="Q2439" s="110">
        <v>60</v>
      </c>
      <c r="R2439" s="68">
        <f t="shared" si="420"/>
        <v>0.28333333333333333</v>
      </c>
      <c r="S2439" s="110">
        <v>60</v>
      </c>
      <c r="T2439" s="68">
        <f t="shared" si="421"/>
        <v>1</v>
      </c>
      <c r="U2439" s="110">
        <v>17</v>
      </c>
      <c r="V2439" s="284"/>
      <c r="W2439" s="110">
        <v>0</v>
      </c>
      <c r="X2439" s="110">
        <v>0</v>
      </c>
      <c r="Y2439" s="68" t="e">
        <f t="shared" si="418"/>
        <v>#DIV/0!</v>
      </c>
      <c r="Z2439" s="110">
        <v>0</v>
      </c>
      <c r="AA2439" s="284">
        <v>0</v>
      </c>
    </row>
    <row r="2440" spans="9:27">
      <c r="I2440" s="57" t="str">
        <f t="shared" si="422"/>
        <v>FPSAllNov-15</v>
      </c>
      <c r="J2440" t="s">
        <v>962</v>
      </c>
      <c r="K2440" t="s">
        <v>355</v>
      </c>
      <c r="L2440" s="73">
        <v>42309</v>
      </c>
      <c r="M2440" s="110">
        <v>3</v>
      </c>
      <c r="N2440" s="110">
        <v>3</v>
      </c>
      <c r="O2440" s="68">
        <f t="shared" si="419"/>
        <v>1</v>
      </c>
      <c r="P2440" s="110">
        <v>53</v>
      </c>
      <c r="Q2440" s="110">
        <v>50</v>
      </c>
      <c r="R2440" s="68">
        <f t="shared" si="420"/>
        <v>1.06</v>
      </c>
      <c r="S2440" s="110">
        <v>50</v>
      </c>
      <c r="T2440" s="68">
        <f t="shared" si="421"/>
        <v>1</v>
      </c>
      <c r="U2440" s="110">
        <v>52</v>
      </c>
      <c r="V2440" s="284"/>
      <c r="W2440" s="110">
        <v>0</v>
      </c>
      <c r="X2440" s="110">
        <v>0</v>
      </c>
      <c r="Y2440" s="68" t="e">
        <f t="shared" si="418"/>
        <v>#DIV/0!</v>
      </c>
      <c r="Z2440" s="110">
        <v>1</v>
      </c>
      <c r="AA2440" s="284"/>
    </row>
    <row r="2441" spans="9:27">
      <c r="I2441" s="57" t="str">
        <f t="shared" si="422"/>
        <v>LESAllNov-15</v>
      </c>
      <c r="J2441" t="s">
        <v>963</v>
      </c>
      <c r="K2441" t="s">
        <v>357</v>
      </c>
      <c r="L2441" s="73">
        <v>42309</v>
      </c>
      <c r="M2441" s="110">
        <v>3</v>
      </c>
      <c r="N2441" s="110">
        <v>5</v>
      </c>
      <c r="O2441" s="68">
        <f t="shared" si="419"/>
        <v>0.6</v>
      </c>
      <c r="P2441" s="110">
        <v>38</v>
      </c>
      <c r="Q2441" s="110">
        <v>20</v>
      </c>
      <c r="R2441" s="68">
        <f t="shared" si="420"/>
        <v>1.9</v>
      </c>
      <c r="S2441" s="110">
        <v>50</v>
      </c>
      <c r="T2441" s="68">
        <f t="shared" si="421"/>
        <v>0.4</v>
      </c>
      <c r="U2441" s="110">
        <v>38</v>
      </c>
      <c r="V2441" s="284"/>
      <c r="W2441" s="110">
        <v>0</v>
      </c>
      <c r="X2441" s="110">
        <v>0</v>
      </c>
      <c r="Y2441" s="68" t="e">
        <f t="shared" si="418"/>
        <v>#DIV/0!</v>
      </c>
      <c r="Z2441" s="110">
        <v>0</v>
      </c>
      <c r="AA2441" s="284"/>
    </row>
    <row r="2442" spans="9:27">
      <c r="I2442" s="57" t="str">
        <f t="shared" si="422"/>
        <v>MBI HSAllNov-15</v>
      </c>
      <c r="J2442" t="s">
        <v>964</v>
      </c>
      <c r="K2442" t="s">
        <v>364</v>
      </c>
      <c r="L2442" s="73">
        <v>42309</v>
      </c>
      <c r="M2442" s="110">
        <v>12</v>
      </c>
      <c r="N2442" s="110">
        <v>8</v>
      </c>
      <c r="O2442" s="68">
        <f t="shared" si="419"/>
        <v>1.5</v>
      </c>
      <c r="P2442" s="110">
        <v>96</v>
      </c>
      <c r="Q2442" s="110">
        <v>87</v>
      </c>
      <c r="R2442" s="68">
        <f t="shared" si="420"/>
        <v>1.103448275862069</v>
      </c>
      <c r="S2442" s="110">
        <v>95</v>
      </c>
      <c r="T2442" s="68">
        <f t="shared" si="421"/>
        <v>0.91578947368421049</v>
      </c>
      <c r="U2442" s="110">
        <v>93</v>
      </c>
      <c r="V2442" s="284"/>
      <c r="W2442" s="110">
        <v>0</v>
      </c>
      <c r="X2442" s="110">
        <v>0</v>
      </c>
      <c r="Y2442" s="68" t="e">
        <f t="shared" si="418"/>
        <v>#DIV/0!</v>
      </c>
      <c r="Z2442" s="110">
        <v>3</v>
      </c>
      <c r="AA2442" s="284"/>
    </row>
    <row r="2443" spans="9:27">
      <c r="I2443" s="57" t="str">
        <f t="shared" si="422"/>
        <v>TFCCAllNov-15</v>
      </c>
      <c r="J2443" t="s">
        <v>965</v>
      </c>
      <c r="K2443" t="s">
        <v>366</v>
      </c>
      <c r="L2443" s="73">
        <v>42309</v>
      </c>
      <c r="M2443" s="110">
        <v>3</v>
      </c>
      <c r="N2443" s="110">
        <v>7</v>
      </c>
      <c r="O2443" s="68">
        <f t="shared" si="419"/>
        <v>0.42857142857142855</v>
      </c>
      <c r="P2443" s="110">
        <v>10</v>
      </c>
      <c r="Q2443" s="110">
        <v>30</v>
      </c>
      <c r="R2443" s="68">
        <f t="shared" si="420"/>
        <v>0.33333333333333331</v>
      </c>
      <c r="S2443" s="110">
        <v>30</v>
      </c>
      <c r="T2443" s="68">
        <f t="shared" si="421"/>
        <v>1</v>
      </c>
      <c r="U2443" s="110">
        <v>10</v>
      </c>
      <c r="V2443" s="284"/>
      <c r="W2443" s="110">
        <v>0</v>
      </c>
      <c r="X2443" s="110">
        <v>0</v>
      </c>
      <c r="Y2443" s="68" t="e">
        <f t="shared" si="418"/>
        <v>#DIV/0!</v>
      </c>
      <c r="Z2443" s="110">
        <v>0</v>
      </c>
      <c r="AA2443" s="284"/>
    </row>
    <row r="2444" spans="9:27">
      <c r="I2444" s="57" t="str">
        <f t="shared" si="422"/>
        <v>Wayne CenterAllNov-15</v>
      </c>
      <c r="J2444" t="s">
        <v>966</v>
      </c>
      <c r="K2444" t="s">
        <v>789</v>
      </c>
      <c r="L2444" s="73">
        <v>42309</v>
      </c>
      <c r="M2444" s="110">
        <v>4</v>
      </c>
      <c r="N2444" s="110">
        <v>0</v>
      </c>
      <c r="O2444" s="68" t="e">
        <f t="shared" si="419"/>
        <v>#DIV/0!</v>
      </c>
      <c r="P2444" s="110">
        <v>38</v>
      </c>
      <c r="Q2444" s="110">
        <v>40</v>
      </c>
      <c r="R2444" s="68">
        <f t="shared" si="420"/>
        <v>0.95</v>
      </c>
      <c r="S2444" s="110">
        <v>40</v>
      </c>
      <c r="T2444" s="68">
        <f t="shared" si="421"/>
        <v>1</v>
      </c>
      <c r="U2444" s="110">
        <v>38</v>
      </c>
      <c r="V2444" s="284"/>
      <c r="W2444" s="110">
        <v>0</v>
      </c>
      <c r="X2444" s="110">
        <v>0</v>
      </c>
      <c r="Y2444" s="68" t="e">
        <f t="shared" si="418"/>
        <v>#DIV/0!</v>
      </c>
      <c r="Z2444" s="110">
        <v>0</v>
      </c>
      <c r="AA2444" s="284"/>
    </row>
    <row r="2445" spans="9:27">
      <c r="I2445" s="57" t="str">
        <f t="shared" si="422"/>
        <v>All A-CRA ProvidersA-CRANov-15</v>
      </c>
      <c r="J2445" t="s">
        <v>967</v>
      </c>
      <c r="K2445" t="s">
        <v>379</v>
      </c>
      <c r="L2445" s="73">
        <v>42309</v>
      </c>
      <c r="M2445" s="110">
        <v>6</v>
      </c>
      <c r="N2445" s="110">
        <v>8</v>
      </c>
      <c r="O2445" s="68">
        <f t="shared" si="419"/>
        <v>0.75</v>
      </c>
      <c r="P2445" s="110">
        <v>59</v>
      </c>
      <c r="Q2445" s="110">
        <v>42</v>
      </c>
      <c r="R2445" s="68">
        <f t="shared" si="420"/>
        <v>1.4047619047619047</v>
      </c>
      <c r="S2445" s="110">
        <v>56</v>
      </c>
      <c r="T2445" s="68">
        <f t="shared" si="421"/>
        <v>0.75</v>
      </c>
      <c r="U2445" s="110">
        <v>47</v>
      </c>
      <c r="V2445" s="284"/>
      <c r="W2445" s="110">
        <v>2</v>
      </c>
      <c r="X2445" s="110">
        <v>3</v>
      </c>
      <c r="Y2445" s="68">
        <f t="shared" si="418"/>
        <v>0.66666666666666663</v>
      </c>
      <c r="Z2445" s="110">
        <v>12</v>
      </c>
      <c r="AA2445" s="284"/>
    </row>
    <row r="2446" spans="9:27">
      <c r="I2446" s="57" t="str">
        <f t="shared" si="422"/>
        <v>All CPP-FV ProvidersCPP-FVNov-15</v>
      </c>
      <c r="J2446" t="s">
        <v>968</v>
      </c>
      <c r="K2446" t="s">
        <v>373</v>
      </c>
      <c r="L2446" s="73">
        <v>42309</v>
      </c>
      <c r="M2446" s="110">
        <v>7</v>
      </c>
      <c r="N2446" s="110">
        <v>10</v>
      </c>
      <c r="O2446" s="68">
        <f t="shared" si="419"/>
        <v>0.7</v>
      </c>
      <c r="P2446" s="110">
        <v>30</v>
      </c>
      <c r="Q2446" s="110">
        <v>40</v>
      </c>
      <c r="R2446" s="68">
        <f t="shared" si="420"/>
        <v>0.75</v>
      </c>
      <c r="S2446" s="110">
        <v>40</v>
      </c>
      <c r="T2446" s="68">
        <f t="shared" si="421"/>
        <v>1</v>
      </c>
      <c r="U2446" s="110">
        <v>30</v>
      </c>
      <c r="V2446" s="284"/>
      <c r="W2446" s="110">
        <v>2</v>
      </c>
      <c r="X2446" s="110">
        <v>3</v>
      </c>
      <c r="Y2446" s="68">
        <f t="shared" si="418"/>
        <v>0.66666666666666663</v>
      </c>
      <c r="Z2446" s="110">
        <v>0</v>
      </c>
      <c r="AA2446" s="284">
        <v>0.76785714285714279</v>
      </c>
    </row>
    <row r="2447" spans="9:27">
      <c r="I2447" s="57" t="str">
        <f t="shared" si="422"/>
        <v>All FFT ProvidersFFTNov-15</v>
      </c>
      <c r="J2447" t="s">
        <v>969</v>
      </c>
      <c r="K2447" t="s">
        <v>372</v>
      </c>
      <c r="L2447" s="73">
        <v>42309</v>
      </c>
      <c r="M2447" s="110">
        <v>14</v>
      </c>
      <c r="N2447" s="110">
        <v>16</v>
      </c>
      <c r="O2447" s="68">
        <f t="shared" si="419"/>
        <v>0.875</v>
      </c>
      <c r="P2447" s="110">
        <v>79</v>
      </c>
      <c r="Q2447" s="110">
        <v>105</v>
      </c>
      <c r="R2447" s="68">
        <f t="shared" si="420"/>
        <v>0.75238095238095237</v>
      </c>
      <c r="S2447" s="110">
        <v>134</v>
      </c>
      <c r="T2447" s="68">
        <f t="shared" si="421"/>
        <v>0.78358208955223885</v>
      </c>
      <c r="U2447" s="110">
        <v>69</v>
      </c>
      <c r="V2447" s="284">
        <v>0.8666666666666667</v>
      </c>
      <c r="W2447" s="110">
        <v>6</v>
      </c>
      <c r="X2447" s="110">
        <v>9</v>
      </c>
      <c r="Y2447" s="68">
        <f t="shared" si="418"/>
        <v>0.66666666666666663</v>
      </c>
      <c r="Z2447" s="110">
        <v>10</v>
      </c>
      <c r="AA2447" s="284">
        <v>0.8666666666666667</v>
      </c>
    </row>
    <row r="2448" spans="9:27">
      <c r="I2448" s="57" t="str">
        <f t="shared" si="422"/>
        <v>All MST ProvidersMSTNov-15</v>
      </c>
      <c r="J2448" t="s">
        <v>970</v>
      </c>
      <c r="K2448" t="s">
        <v>374</v>
      </c>
      <c r="L2448" s="73">
        <v>42309</v>
      </c>
      <c r="M2448" s="110">
        <v>16</v>
      </c>
      <c r="N2448" s="110">
        <v>12</v>
      </c>
      <c r="O2448" s="68">
        <f t="shared" si="419"/>
        <v>1.3333333333333333</v>
      </c>
      <c r="P2448" s="110">
        <v>35</v>
      </c>
      <c r="Q2448" s="110">
        <v>36</v>
      </c>
      <c r="R2448" s="68">
        <f t="shared" si="420"/>
        <v>0.97222222222222221</v>
      </c>
      <c r="S2448" s="110">
        <v>40</v>
      </c>
      <c r="T2448" s="68">
        <f t="shared" si="421"/>
        <v>0.9</v>
      </c>
      <c r="U2448" s="110">
        <v>30</v>
      </c>
      <c r="V2448" s="284">
        <v>0.77949999999999997</v>
      </c>
      <c r="W2448" s="110">
        <v>0</v>
      </c>
      <c r="X2448" s="110">
        <v>1</v>
      </c>
      <c r="Y2448" s="68">
        <f t="shared" si="418"/>
        <v>0</v>
      </c>
      <c r="Z2448" s="110">
        <v>5</v>
      </c>
      <c r="AA2448" s="284">
        <v>0.77949999999999997</v>
      </c>
    </row>
    <row r="2449" spans="9:27">
      <c r="I2449" s="57" t="str">
        <f t="shared" si="422"/>
        <v>All MST-PSB ProvidersMST-PSBNov-15</v>
      </c>
      <c r="J2449" t="s">
        <v>971</v>
      </c>
      <c r="K2449" t="s">
        <v>375</v>
      </c>
      <c r="L2449" s="73">
        <v>42309</v>
      </c>
      <c r="M2449" s="110">
        <v>6</v>
      </c>
      <c r="N2449" s="110">
        <v>4</v>
      </c>
      <c r="O2449" s="68">
        <f t="shared" si="419"/>
        <v>1.5</v>
      </c>
      <c r="P2449" s="110">
        <v>4</v>
      </c>
      <c r="Q2449" s="110">
        <v>8</v>
      </c>
      <c r="R2449" s="68">
        <f t="shared" si="420"/>
        <v>0.5</v>
      </c>
      <c r="S2449" s="110">
        <v>8</v>
      </c>
      <c r="T2449" s="68">
        <f t="shared" si="421"/>
        <v>1</v>
      </c>
      <c r="U2449" s="110">
        <v>4</v>
      </c>
      <c r="V2449" s="284">
        <v>0.83499999999999996</v>
      </c>
      <c r="W2449" s="110">
        <v>0</v>
      </c>
      <c r="X2449" s="110">
        <v>0</v>
      </c>
      <c r="Y2449" s="68" t="e">
        <f t="shared" si="418"/>
        <v>#DIV/0!</v>
      </c>
      <c r="Z2449" s="110">
        <v>0</v>
      </c>
      <c r="AA2449" s="284">
        <v>0.83499999999999996</v>
      </c>
    </row>
    <row r="2450" spans="9:27">
      <c r="I2450" s="57" t="str">
        <f t="shared" si="422"/>
        <v>All PCIT ProvidersPCITNov-15</v>
      </c>
      <c r="J2450" t="s">
        <v>972</v>
      </c>
      <c r="K2450" t="s">
        <v>376</v>
      </c>
      <c r="L2450" s="73">
        <v>42309</v>
      </c>
      <c r="M2450" s="110">
        <v>11</v>
      </c>
      <c r="N2450" s="110">
        <v>9</v>
      </c>
      <c r="O2450" s="68">
        <f t="shared" si="419"/>
        <v>1.2222222222222223</v>
      </c>
      <c r="P2450" s="110">
        <v>25</v>
      </c>
      <c r="Q2450" s="110">
        <v>34</v>
      </c>
      <c r="R2450" s="68">
        <f t="shared" si="420"/>
        <v>0.73529411764705888</v>
      </c>
      <c r="S2450" s="110">
        <v>39</v>
      </c>
      <c r="T2450" s="68">
        <f t="shared" si="421"/>
        <v>0.87179487179487181</v>
      </c>
      <c r="U2450" s="110">
        <v>17</v>
      </c>
      <c r="V2450" s="284"/>
      <c r="W2450" s="110">
        <v>1</v>
      </c>
      <c r="X2450" s="110">
        <v>1</v>
      </c>
      <c r="Y2450" s="68">
        <f t="shared" si="418"/>
        <v>1</v>
      </c>
      <c r="Z2450" s="110">
        <v>8</v>
      </c>
      <c r="AA2450" s="284">
        <v>0.98</v>
      </c>
    </row>
    <row r="2451" spans="9:27">
      <c r="I2451" s="57" t="str">
        <f t="shared" si="422"/>
        <v>All TF-CBT ProvidersTF-CBTNov-15</v>
      </c>
      <c r="J2451" t="s">
        <v>973</v>
      </c>
      <c r="K2451" t="s">
        <v>377</v>
      </c>
      <c r="L2451" s="73">
        <v>42309</v>
      </c>
      <c r="M2451" s="110">
        <v>22</v>
      </c>
      <c r="N2451" s="110">
        <v>25</v>
      </c>
      <c r="O2451" s="68">
        <f t="shared" si="419"/>
        <v>0.88</v>
      </c>
      <c r="P2451" s="110">
        <v>50</v>
      </c>
      <c r="Q2451" s="110">
        <v>108</v>
      </c>
      <c r="R2451" s="68">
        <f t="shared" si="420"/>
        <v>0.46296296296296297</v>
      </c>
      <c r="S2451" s="110">
        <v>113</v>
      </c>
      <c r="T2451" s="68">
        <f t="shared" si="421"/>
        <v>0.95575221238938057</v>
      </c>
      <c r="U2451" s="110">
        <v>48</v>
      </c>
      <c r="V2451" s="284"/>
      <c r="W2451" s="110">
        <v>2</v>
      </c>
      <c r="X2451" s="110">
        <v>2</v>
      </c>
      <c r="Y2451" s="68">
        <f t="shared" si="418"/>
        <v>1</v>
      </c>
      <c r="Z2451" s="110">
        <v>2</v>
      </c>
      <c r="AA2451" s="284">
        <v>0.53435897435897439</v>
      </c>
    </row>
    <row r="2452" spans="9:27">
      <c r="I2452" s="57" t="str">
        <f t="shared" si="422"/>
        <v>All TIP ProvidersTIPNov-15</v>
      </c>
      <c r="J2452" t="s">
        <v>974</v>
      </c>
      <c r="K2452" t="s">
        <v>378</v>
      </c>
      <c r="L2452" s="73">
        <v>42309</v>
      </c>
      <c r="M2452" s="110">
        <v>45</v>
      </c>
      <c r="N2452" s="110">
        <v>40</v>
      </c>
      <c r="O2452" s="68">
        <f t="shared" si="419"/>
        <v>1.125</v>
      </c>
      <c r="P2452" s="110">
        <v>444</v>
      </c>
      <c r="Q2452" s="110">
        <v>457</v>
      </c>
      <c r="R2452" s="68">
        <f t="shared" si="420"/>
        <v>0.97155361050328226</v>
      </c>
      <c r="S2452" s="110">
        <v>505</v>
      </c>
      <c r="T2452" s="68">
        <f t="shared" si="421"/>
        <v>0.90495049504950498</v>
      </c>
      <c r="U2452" s="110">
        <v>421</v>
      </c>
      <c r="V2452" s="284"/>
      <c r="W2452" s="110">
        <v>3</v>
      </c>
      <c r="X2452" s="110">
        <v>4</v>
      </c>
      <c r="Y2452" s="68">
        <f t="shared" ref="Y2452:Y2515" si="423">W2452/X2452</f>
        <v>0.75</v>
      </c>
      <c r="Z2452" s="110">
        <v>23</v>
      </c>
      <c r="AA2452" s="284"/>
    </row>
    <row r="2453" spans="9:27">
      <c r="I2453" s="57" t="str">
        <f t="shared" si="422"/>
        <v>All TST ProvidersTSTNov-15</v>
      </c>
      <c r="J2453" t="s">
        <v>975</v>
      </c>
      <c r="K2453" t="s">
        <v>512</v>
      </c>
      <c r="L2453" s="73">
        <v>42309</v>
      </c>
      <c r="M2453" s="110">
        <v>0</v>
      </c>
      <c r="N2453" s="110">
        <v>0</v>
      </c>
      <c r="O2453" s="68" t="e">
        <f t="shared" si="419"/>
        <v>#DIV/0!</v>
      </c>
      <c r="P2453" s="110">
        <v>0</v>
      </c>
      <c r="Q2453" s="110">
        <v>0</v>
      </c>
      <c r="R2453" s="68" t="e">
        <f t="shared" si="420"/>
        <v>#DIV/0!</v>
      </c>
      <c r="S2453" s="110">
        <v>0</v>
      </c>
      <c r="T2453" s="68" t="e">
        <f t="shared" si="421"/>
        <v>#DIV/0!</v>
      </c>
      <c r="U2453" s="110">
        <v>0</v>
      </c>
      <c r="V2453" s="284"/>
      <c r="W2453" s="110">
        <v>0</v>
      </c>
      <c r="X2453" s="110">
        <v>0</v>
      </c>
      <c r="Y2453" s="68" t="e">
        <f t="shared" si="423"/>
        <v>#DIV/0!</v>
      </c>
      <c r="Z2453" s="110">
        <v>0</v>
      </c>
      <c r="AA2453" s="284"/>
    </row>
    <row r="2454" spans="9:27">
      <c r="I2454" s="57" t="str">
        <f t="shared" si="422"/>
        <v>AllAllNov-15</v>
      </c>
      <c r="J2454" t="s">
        <v>976</v>
      </c>
      <c r="K2454" t="s">
        <v>367</v>
      </c>
      <c r="L2454" s="73">
        <v>42309</v>
      </c>
      <c r="M2454" s="110">
        <v>127</v>
      </c>
      <c r="N2454" s="110">
        <v>124</v>
      </c>
      <c r="O2454" s="68">
        <f t="shared" si="419"/>
        <v>1.0241935483870968</v>
      </c>
      <c r="P2454" s="110">
        <v>726</v>
      </c>
      <c r="Q2454" s="110">
        <v>830</v>
      </c>
      <c r="R2454" s="68">
        <f t="shared" si="420"/>
        <v>0.87469879518072291</v>
      </c>
      <c r="S2454" s="110">
        <v>935</v>
      </c>
      <c r="T2454" s="68">
        <f t="shared" si="421"/>
        <v>0.88770053475935828</v>
      </c>
      <c r="U2454" s="110">
        <v>666</v>
      </c>
      <c r="V2454" s="284"/>
      <c r="W2454" s="110">
        <v>16</v>
      </c>
      <c r="X2454" s="110">
        <v>23</v>
      </c>
      <c r="Y2454" s="68">
        <f t="shared" si="423"/>
        <v>0.69565217391304346</v>
      </c>
      <c r="Z2454" s="110">
        <v>60</v>
      </c>
      <c r="AA2454" s="284">
        <v>0.79389713064713063</v>
      </c>
    </row>
    <row r="2455" spans="9:27">
      <c r="I2455" s="57" t="str">
        <f>K2455&amp;"Dec-15"</f>
        <v>HillcrestA-CRADec-15</v>
      </c>
      <c r="J2455" t="s">
        <v>978</v>
      </c>
      <c r="K2455" t="s">
        <v>336</v>
      </c>
      <c r="L2455" s="73">
        <v>42339</v>
      </c>
      <c r="M2455" s="110">
        <v>3</v>
      </c>
      <c r="N2455" s="110">
        <v>3</v>
      </c>
      <c r="O2455" s="68">
        <f t="shared" si="419"/>
        <v>1</v>
      </c>
      <c r="P2455" s="110">
        <v>40</v>
      </c>
      <c r="Q2455" s="110">
        <v>36</v>
      </c>
      <c r="R2455" s="68">
        <f t="shared" si="420"/>
        <v>1.1111111111111112</v>
      </c>
      <c r="S2455" s="110">
        <v>36</v>
      </c>
      <c r="T2455" s="68">
        <f t="shared" si="421"/>
        <v>1</v>
      </c>
      <c r="U2455" s="110">
        <v>30</v>
      </c>
      <c r="V2455" s="284"/>
      <c r="W2455" s="110">
        <v>0</v>
      </c>
      <c r="X2455" s="110">
        <v>5</v>
      </c>
      <c r="Y2455" s="68">
        <f t="shared" si="423"/>
        <v>0</v>
      </c>
      <c r="Z2455" s="110">
        <v>10</v>
      </c>
      <c r="AA2455" s="284"/>
    </row>
    <row r="2456" spans="9:27">
      <c r="I2456" s="57" t="str">
        <f t="shared" ref="I2456:I2511" si="424">K2456&amp;"Dec-15"</f>
        <v>LAYCA-CRADec-15</v>
      </c>
      <c r="J2456" t="s">
        <v>979</v>
      </c>
      <c r="K2456" t="s">
        <v>339</v>
      </c>
      <c r="L2456" s="73">
        <v>42339</v>
      </c>
      <c r="M2456" s="110">
        <v>2</v>
      </c>
      <c r="N2456" s="110">
        <v>3</v>
      </c>
      <c r="O2456" s="68">
        <f t="shared" si="419"/>
        <v>0.66666666666666663</v>
      </c>
      <c r="P2456" s="110">
        <v>13</v>
      </c>
      <c r="Q2456" s="110">
        <v>13</v>
      </c>
      <c r="R2456" s="68">
        <f t="shared" si="420"/>
        <v>1</v>
      </c>
      <c r="S2456" s="110">
        <v>25</v>
      </c>
      <c r="T2456" s="68">
        <f t="shared" si="421"/>
        <v>0.52</v>
      </c>
      <c r="U2456" s="110">
        <v>12</v>
      </c>
      <c r="V2456" s="284"/>
      <c r="W2456" s="110">
        <v>2</v>
      </c>
      <c r="X2456" s="110">
        <v>3</v>
      </c>
      <c r="Y2456" s="68">
        <f t="shared" si="423"/>
        <v>0.66666666666666663</v>
      </c>
      <c r="Z2456" s="110">
        <v>1</v>
      </c>
      <c r="AA2456" s="284"/>
    </row>
    <row r="2457" spans="9:27">
      <c r="I2457" s="57" t="str">
        <f t="shared" si="424"/>
        <v>RiversideA-CRADec-15</v>
      </c>
      <c r="J2457" t="s">
        <v>980</v>
      </c>
      <c r="K2457" t="s">
        <v>361</v>
      </c>
      <c r="L2457" s="73">
        <v>42339</v>
      </c>
      <c r="M2457" s="110">
        <v>1</v>
      </c>
      <c r="N2457" s="110">
        <v>2</v>
      </c>
      <c r="O2457" s="68">
        <f t="shared" ref="O2457:O2520" si="425">M2457/N2457</f>
        <v>0.5</v>
      </c>
      <c r="P2457" s="110">
        <v>10</v>
      </c>
      <c r="Q2457" s="110">
        <v>10</v>
      </c>
      <c r="R2457" s="68">
        <f t="shared" ref="R2457:R2520" si="426">P2457/Q2457</f>
        <v>1</v>
      </c>
      <c r="S2457" s="110">
        <v>20</v>
      </c>
      <c r="T2457" s="68">
        <f t="shared" ref="T2457:T2520" si="427">Q2457/S2457</f>
        <v>0.5</v>
      </c>
      <c r="U2457" s="110">
        <v>7</v>
      </c>
      <c r="V2457" s="284"/>
      <c r="W2457" s="110">
        <v>0</v>
      </c>
      <c r="X2457" s="110">
        <v>0</v>
      </c>
      <c r="Y2457" s="68" t="e">
        <f t="shared" si="423"/>
        <v>#DIV/0!</v>
      </c>
      <c r="Z2457" s="110">
        <v>3</v>
      </c>
      <c r="AA2457" s="284"/>
    </row>
    <row r="2458" spans="9:27">
      <c r="I2458" s="57" t="str">
        <f t="shared" si="424"/>
        <v>PIECECPP-FVDec-15</v>
      </c>
      <c r="J2458" t="s">
        <v>981</v>
      </c>
      <c r="K2458" t="s">
        <v>346</v>
      </c>
      <c r="L2458" s="73">
        <v>42339</v>
      </c>
      <c r="M2458" s="110">
        <v>8</v>
      </c>
      <c r="N2458" s="110">
        <v>5</v>
      </c>
      <c r="O2458" s="68">
        <f t="shared" si="425"/>
        <v>1.6</v>
      </c>
      <c r="P2458" s="110">
        <v>25</v>
      </c>
      <c r="Q2458" s="110">
        <v>25</v>
      </c>
      <c r="R2458" s="68">
        <f t="shared" si="426"/>
        <v>1</v>
      </c>
      <c r="S2458" s="110">
        <v>25</v>
      </c>
      <c r="T2458" s="68">
        <f t="shared" si="427"/>
        <v>1</v>
      </c>
      <c r="U2458" s="110">
        <v>24</v>
      </c>
      <c r="V2458" s="284"/>
      <c r="W2458" s="110">
        <v>2</v>
      </c>
      <c r="X2458" s="110">
        <v>2</v>
      </c>
      <c r="Y2458" s="68">
        <f t="shared" si="423"/>
        <v>1</v>
      </c>
      <c r="Z2458" s="110">
        <v>1</v>
      </c>
      <c r="AA2458" s="284">
        <v>0.41379310344827586</v>
      </c>
    </row>
    <row r="2459" spans="9:27">
      <c r="I2459" s="57" t="str">
        <f t="shared" si="424"/>
        <v>Adoptions TogetherCPP-FVDec-15</v>
      </c>
      <c r="J2459" t="s">
        <v>982</v>
      </c>
      <c r="K2459" t="s">
        <v>317</v>
      </c>
      <c r="L2459" s="73">
        <v>42339</v>
      </c>
      <c r="M2459" s="110">
        <v>2</v>
      </c>
      <c r="N2459" s="110">
        <v>5</v>
      </c>
      <c r="O2459" s="68">
        <f t="shared" si="425"/>
        <v>0.4</v>
      </c>
      <c r="P2459" s="110">
        <v>1</v>
      </c>
      <c r="Q2459" s="110">
        <v>15</v>
      </c>
      <c r="R2459" s="68">
        <f t="shared" si="426"/>
        <v>6.6666666666666666E-2</v>
      </c>
      <c r="S2459" s="110">
        <v>15</v>
      </c>
      <c r="T2459" s="68">
        <f t="shared" si="427"/>
        <v>1</v>
      </c>
      <c r="U2459" s="110">
        <v>1</v>
      </c>
      <c r="V2459" s="284"/>
      <c r="W2459" s="110">
        <v>0</v>
      </c>
      <c r="X2459" s="110">
        <v>0</v>
      </c>
      <c r="Y2459" s="68" t="e">
        <f t="shared" si="423"/>
        <v>#DIV/0!</v>
      </c>
      <c r="Z2459" s="110">
        <v>0</v>
      </c>
      <c r="AA2459" s="284">
        <v>0</v>
      </c>
    </row>
    <row r="2460" spans="9:27">
      <c r="I2460" s="57" t="str">
        <f t="shared" si="424"/>
        <v>First Home CareFFTDec-15</v>
      </c>
      <c r="J2460" t="s">
        <v>983</v>
      </c>
      <c r="K2460" t="s">
        <v>325</v>
      </c>
      <c r="L2460" s="73">
        <v>42339</v>
      </c>
      <c r="M2460" s="110">
        <v>3</v>
      </c>
      <c r="N2460" s="110">
        <v>3</v>
      </c>
      <c r="O2460" s="68">
        <f t="shared" si="425"/>
        <v>1</v>
      </c>
      <c r="P2460" s="110">
        <v>15</v>
      </c>
      <c r="Q2460" s="110">
        <v>30</v>
      </c>
      <c r="R2460" s="68">
        <f t="shared" si="426"/>
        <v>0.5</v>
      </c>
      <c r="S2460" s="110">
        <v>30</v>
      </c>
      <c r="T2460" s="68">
        <f t="shared" si="427"/>
        <v>1</v>
      </c>
      <c r="U2460" s="110">
        <v>12</v>
      </c>
      <c r="V2460" s="284">
        <v>1.125</v>
      </c>
      <c r="W2460" s="110">
        <v>8</v>
      </c>
      <c r="X2460" s="110">
        <v>9</v>
      </c>
      <c r="Y2460" s="68">
        <f t="shared" si="423"/>
        <v>0.88888888888888884</v>
      </c>
      <c r="Z2460" s="110">
        <v>3</v>
      </c>
      <c r="AA2460" s="284">
        <v>1.125</v>
      </c>
    </row>
    <row r="2461" spans="9:27">
      <c r="I2461" s="57" t="str">
        <f t="shared" si="424"/>
        <v>HillcrestFFTDec-15</v>
      </c>
      <c r="J2461" t="s">
        <v>984</v>
      </c>
      <c r="K2461" t="s">
        <v>335</v>
      </c>
      <c r="L2461" s="73">
        <v>42339</v>
      </c>
      <c r="M2461" s="110">
        <v>6</v>
      </c>
      <c r="N2461" s="110">
        <v>7</v>
      </c>
      <c r="O2461" s="68">
        <f t="shared" si="425"/>
        <v>0.8571428571428571</v>
      </c>
      <c r="P2461" s="110">
        <v>26</v>
      </c>
      <c r="Q2461" s="110">
        <v>48</v>
      </c>
      <c r="R2461" s="68">
        <f t="shared" si="426"/>
        <v>0.54166666666666663</v>
      </c>
      <c r="S2461" s="110">
        <v>50</v>
      </c>
      <c r="T2461" s="68">
        <f t="shared" si="427"/>
        <v>0.96</v>
      </c>
      <c r="U2461" s="110">
        <v>17</v>
      </c>
      <c r="V2461" s="284">
        <v>0.85</v>
      </c>
      <c r="W2461" s="110">
        <v>1</v>
      </c>
      <c r="X2461" s="110">
        <v>4</v>
      </c>
      <c r="Y2461" s="68">
        <f t="shared" si="423"/>
        <v>0.25</v>
      </c>
      <c r="Z2461" s="110">
        <v>9</v>
      </c>
      <c r="AA2461" s="284">
        <v>0.85</v>
      </c>
    </row>
    <row r="2462" spans="9:27">
      <c r="I2462" s="57" t="str">
        <f t="shared" si="424"/>
        <v>PASSFFTDec-15</v>
      </c>
      <c r="J2462" t="s">
        <v>985</v>
      </c>
      <c r="K2462" t="s">
        <v>343</v>
      </c>
      <c r="L2462" s="73">
        <v>42339</v>
      </c>
      <c r="M2462" s="110">
        <v>6</v>
      </c>
      <c r="N2462" s="110">
        <v>7</v>
      </c>
      <c r="O2462" s="68">
        <f t="shared" si="425"/>
        <v>0.8571428571428571</v>
      </c>
      <c r="P2462" s="110">
        <v>34</v>
      </c>
      <c r="Q2462" s="110">
        <v>47</v>
      </c>
      <c r="R2462" s="68">
        <f t="shared" si="426"/>
        <v>0.72340425531914898</v>
      </c>
      <c r="S2462" s="110">
        <v>45</v>
      </c>
      <c r="T2462" s="68">
        <f t="shared" si="427"/>
        <v>1.0444444444444445</v>
      </c>
      <c r="U2462" s="110">
        <v>21</v>
      </c>
      <c r="V2462" s="284">
        <v>1.05</v>
      </c>
      <c r="W2462" s="110">
        <v>10</v>
      </c>
      <c r="X2462" s="110">
        <v>11</v>
      </c>
      <c r="Y2462" s="68">
        <f t="shared" si="423"/>
        <v>0.90909090909090906</v>
      </c>
      <c r="Z2462" s="110">
        <v>13</v>
      </c>
      <c r="AA2462" s="284">
        <v>1.05</v>
      </c>
    </row>
    <row r="2463" spans="9:27">
      <c r="I2463" s="57" t="str">
        <f t="shared" si="424"/>
        <v>Youth VillagesMSTDec-15</v>
      </c>
      <c r="J2463" t="s">
        <v>986</v>
      </c>
      <c r="K2463" t="s">
        <v>353</v>
      </c>
      <c r="L2463" s="73">
        <v>42339</v>
      </c>
      <c r="M2463" s="110">
        <v>13</v>
      </c>
      <c r="N2463" s="110">
        <v>12</v>
      </c>
      <c r="O2463" s="68">
        <f t="shared" si="425"/>
        <v>1.0833333333333333</v>
      </c>
      <c r="P2463" s="110">
        <v>39</v>
      </c>
      <c r="Q2463" s="110">
        <v>36</v>
      </c>
      <c r="R2463" s="68">
        <f t="shared" si="426"/>
        <v>1.0833333333333333</v>
      </c>
      <c r="S2463" s="110">
        <v>40</v>
      </c>
      <c r="T2463" s="68">
        <f t="shared" si="427"/>
        <v>0.9</v>
      </c>
      <c r="U2463" s="110">
        <v>31</v>
      </c>
      <c r="V2463" s="284">
        <v>0.71530625000000003</v>
      </c>
      <c r="W2463" s="110">
        <v>2</v>
      </c>
      <c r="X2463" s="110">
        <v>3</v>
      </c>
      <c r="Y2463" s="68">
        <f t="shared" si="423"/>
        <v>0.66666666666666663</v>
      </c>
      <c r="Z2463" s="110">
        <v>8</v>
      </c>
      <c r="AA2463" s="284">
        <v>0.71530625000000003</v>
      </c>
    </row>
    <row r="2464" spans="9:27">
      <c r="I2464" s="57" t="str">
        <f t="shared" si="424"/>
        <v>Youth VillagesMST-PSBDec-15</v>
      </c>
      <c r="J2464" t="s">
        <v>987</v>
      </c>
      <c r="K2464" t="s">
        <v>354</v>
      </c>
      <c r="L2464" s="73">
        <v>42339</v>
      </c>
      <c r="M2464" s="110">
        <v>5</v>
      </c>
      <c r="N2464" s="110">
        <v>4</v>
      </c>
      <c r="O2464" s="68">
        <f t="shared" si="425"/>
        <v>1.25</v>
      </c>
      <c r="P2464" s="110">
        <v>4</v>
      </c>
      <c r="Q2464" s="110">
        <v>8</v>
      </c>
      <c r="R2464" s="68">
        <f t="shared" si="426"/>
        <v>0.5</v>
      </c>
      <c r="S2464" s="110">
        <v>8</v>
      </c>
      <c r="T2464" s="68">
        <f t="shared" si="427"/>
        <v>1</v>
      </c>
      <c r="U2464" s="110">
        <v>4</v>
      </c>
      <c r="V2464" s="284">
        <v>0.88890000000000002</v>
      </c>
      <c r="W2464" s="110">
        <v>0</v>
      </c>
      <c r="X2464" s="110">
        <v>0</v>
      </c>
      <c r="Y2464" s="68" t="e">
        <f t="shared" si="423"/>
        <v>#DIV/0!</v>
      </c>
      <c r="Z2464" s="110">
        <v>0</v>
      </c>
      <c r="AA2464" s="284">
        <v>0.88890000000000002</v>
      </c>
    </row>
    <row r="2465" spans="9:27">
      <c r="I2465" s="57" t="str">
        <f t="shared" si="424"/>
        <v>Marys CenterPCITDec-15</v>
      </c>
      <c r="J2465" t="s">
        <v>988</v>
      </c>
      <c r="K2465" t="s">
        <v>340</v>
      </c>
      <c r="L2465" s="73">
        <v>42339</v>
      </c>
      <c r="M2465" s="110">
        <v>5</v>
      </c>
      <c r="N2465" s="110">
        <v>4</v>
      </c>
      <c r="O2465" s="68">
        <f t="shared" si="425"/>
        <v>1.25</v>
      </c>
      <c r="P2465" s="110">
        <v>17</v>
      </c>
      <c r="Q2465" s="110">
        <v>9</v>
      </c>
      <c r="R2465" s="68">
        <f t="shared" si="426"/>
        <v>1.8888888888888888</v>
      </c>
      <c r="S2465" s="110">
        <v>14</v>
      </c>
      <c r="T2465" s="68">
        <f t="shared" si="427"/>
        <v>0.6428571428571429</v>
      </c>
      <c r="U2465" s="110">
        <v>15</v>
      </c>
      <c r="V2465" s="284"/>
      <c r="W2465" s="110">
        <v>0</v>
      </c>
      <c r="X2465" s="110">
        <v>2</v>
      </c>
      <c r="Y2465" s="68">
        <f t="shared" si="423"/>
        <v>0</v>
      </c>
      <c r="Z2465" s="110">
        <v>2</v>
      </c>
      <c r="AA2465" s="284">
        <v>1.06</v>
      </c>
    </row>
    <row r="2466" spans="9:27">
      <c r="I2466" s="57" t="str">
        <f t="shared" si="424"/>
        <v>PIECEPCITDec-15</v>
      </c>
      <c r="J2466" t="s">
        <v>989</v>
      </c>
      <c r="K2466" t="s">
        <v>347</v>
      </c>
      <c r="L2466" s="73">
        <v>42339</v>
      </c>
      <c r="M2466" s="110">
        <v>5</v>
      </c>
      <c r="N2466" s="110">
        <v>5</v>
      </c>
      <c r="O2466" s="68">
        <f t="shared" si="425"/>
        <v>1</v>
      </c>
      <c r="P2466" s="110">
        <v>10</v>
      </c>
      <c r="Q2466" s="110">
        <v>25</v>
      </c>
      <c r="R2466" s="68">
        <f t="shared" si="426"/>
        <v>0.4</v>
      </c>
      <c r="S2466" s="110">
        <v>25</v>
      </c>
      <c r="T2466" s="68">
        <f t="shared" si="427"/>
        <v>1</v>
      </c>
      <c r="U2466" s="110">
        <v>8</v>
      </c>
      <c r="V2466" s="284"/>
      <c r="W2466" s="110">
        <v>0</v>
      </c>
      <c r="X2466" s="110">
        <v>0</v>
      </c>
      <c r="Y2466" s="68" t="e">
        <f t="shared" si="423"/>
        <v>#DIV/0!</v>
      </c>
      <c r="Z2466" s="110">
        <v>2</v>
      </c>
      <c r="AA2466" s="284">
        <v>0.9</v>
      </c>
    </row>
    <row r="2467" spans="9:27">
      <c r="I2467" s="57" t="str">
        <f t="shared" si="424"/>
        <v>Community ConnectionsTF-CBTDec-15</v>
      </c>
      <c r="J2467" t="s">
        <v>990</v>
      </c>
      <c r="K2467" t="s">
        <v>320</v>
      </c>
      <c r="L2467" s="73">
        <v>42339</v>
      </c>
      <c r="M2467" s="110">
        <v>7</v>
      </c>
      <c r="N2467" s="110">
        <v>5</v>
      </c>
      <c r="O2467" s="68">
        <f t="shared" si="425"/>
        <v>1.4</v>
      </c>
      <c r="P2467" s="110">
        <v>9</v>
      </c>
      <c r="Q2467" s="110">
        <v>25</v>
      </c>
      <c r="R2467" s="68">
        <f t="shared" si="426"/>
        <v>0.36</v>
      </c>
      <c r="S2467" s="110">
        <v>25</v>
      </c>
      <c r="T2467" s="68">
        <f t="shared" si="427"/>
        <v>1</v>
      </c>
      <c r="U2467" s="110">
        <v>9</v>
      </c>
      <c r="V2467" s="284"/>
      <c r="W2467" s="110">
        <v>3</v>
      </c>
      <c r="X2467" s="110">
        <v>4</v>
      </c>
      <c r="Y2467" s="68">
        <f t="shared" si="423"/>
        <v>0.75</v>
      </c>
      <c r="Z2467" s="110">
        <v>0</v>
      </c>
      <c r="AA2467" s="284">
        <v>0.54545454545454541</v>
      </c>
    </row>
    <row r="2468" spans="9:27">
      <c r="I2468" s="57" t="str">
        <f t="shared" si="424"/>
        <v>First Home CareTF-CBTDec-15</v>
      </c>
      <c r="J2468" t="s">
        <v>991</v>
      </c>
      <c r="K2468" t="s">
        <v>324</v>
      </c>
      <c r="L2468" s="73">
        <v>42339</v>
      </c>
      <c r="M2468" s="110">
        <v>4</v>
      </c>
      <c r="N2468" s="110">
        <v>4</v>
      </c>
      <c r="O2468" s="68">
        <f t="shared" si="425"/>
        <v>1</v>
      </c>
      <c r="P2468" s="110">
        <v>6</v>
      </c>
      <c r="Q2468" s="110">
        <v>27</v>
      </c>
      <c r="R2468" s="68">
        <f t="shared" si="426"/>
        <v>0.22222222222222221</v>
      </c>
      <c r="S2468" s="110">
        <v>32</v>
      </c>
      <c r="T2468" s="68">
        <f t="shared" si="427"/>
        <v>0.84375</v>
      </c>
      <c r="U2468" s="110">
        <v>6</v>
      </c>
      <c r="V2468" s="284"/>
      <c r="W2468" s="110">
        <v>0</v>
      </c>
      <c r="X2468" s="110">
        <v>2</v>
      </c>
      <c r="Y2468" s="68">
        <f t="shared" si="423"/>
        <v>0</v>
      </c>
      <c r="Z2468" s="110">
        <v>0</v>
      </c>
      <c r="AA2468" s="284">
        <v>0.5</v>
      </c>
    </row>
    <row r="2469" spans="9:27">
      <c r="I2469" s="57" t="str">
        <f t="shared" si="424"/>
        <v>HillcrestTF-CBTDec-15</v>
      </c>
      <c r="J2469" t="s">
        <v>992</v>
      </c>
      <c r="K2469" t="s">
        <v>332</v>
      </c>
      <c r="L2469" s="73">
        <v>42339</v>
      </c>
      <c r="M2469" s="110">
        <v>3</v>
      </c>
      <c r="N2469" s="110">
        <v>3</v>
      </c>
      <c r="O2469" s="68">
        <f t="shared" si="425"/>
        <v>1</v>
      </c>
      <c r="P2469" s="110">
        <v>15</v>
      </c>
      <c r="Q2469" s="110">
        <v>10</v>
      </c>
      <c r="R2469" s="68">
        <f t="shared" si="426"/>
        <v>1.5</v>
      </c>
      <c r="S2469" s="110">
        <v>10</v>
      </c>
      <c r="T2469" s="68">
        <f t="shared" si="427"/>
        <v>1</v>
      </c>
      <c r="U2469" s="110">
        <v>15</v>
      </c>
      <c r="V2469" s="284"/>
      <c r="W2469" s="110">
        <v>0</v>
      </c>
      <c r="X2469" s="110">
        <v>0</v>
      </c>
      <c r="Y2469" s="68" t="e">
        <f t="shared" si="423"/>
        <v>#DIV/0!</v>
      </c>
      <c r="Z2469" s="110">
        <v>0</v>
      </c>
      <c r="AA2469" s="284">
        <v>0.53333333333333333</v>
      </c>
    </row>
    <row r="2470" spans="9:27">
      <c r="I2470" s="57" t="str">
        <f t="shared" si="424"/>
        <v>MD Family ResourcesTF-CBTDec-15</v>
      </c>
      <c r="J2470" t="s">
        <v>993</v>
      </c>
      <c r="K2470" t="s">
        <v>509</v>
      </c>
      <c r="L2470" s="73">
        <v>42339</v>
      </c>
      <c r="M2470" s="110">
        <v>7</v>
      </c>
      <c r="N2470" s="110">
        <v>9</v>
      </c>
      <c r="O2470" s="68">
        <f t="shared" si="425"/>
        <v>0.77777777777777779</v>
      </c>
      <c r="P2470" s="110">
        <v>17</v>
      </c>
      <c r="Q2470" s="110">
        <v>26</v>
      </c>
      <c r="R2470" s="68">
        <f t="shared" si="426"/>
        <v>0.65384615384615385</v>
      </c>
      <c r="S2470" s="110">
        <v>26</v>
      </c>
      <c r="T2470" s="68">
        <f t="shared" si="427"/>
        <v>1</v>
      </c>
      <c r="U2470" s="110">
        <v>14</v>
      </c>
      <c r="V2470" s="284"/>
      <c r="W2470" s="110">
        <v>0</v>
      </c>
      <c r="X2470" s="110">
        <v>1</v>
      </c>
      <c r="Y2470" s="68">
        <f t="shared" si="423"/>
        <v>0</v>
      </c>
      <c r="Z2470" s="110">
        <v>3</v>
      </c>
      <c r="AA2470" s="284">
        <v>0.8</v>
      </c>
    </row>
    <row r="2471" spans="9:27">
      <c r="I2471" s="57" t="str">
        <f t="shared" si="424"/>
        <v>UniversalTF-CBTDec-15</v>
      </c>
      <c r="J2471" t="s">
        <v>994</v>
      </c>
      <c r="K2471" t="s">
        <v>349</v>
      </c>
      <c r="L2471" s="73">
        <v>42339</v>
      </c>
      <c r="M2471" s="110">
        <v>0</v>
      </c>
      <c r="N2471" s="110">
        <v>4</v>
      </c>
      <c r="O2471" s="68">
        <f t="shared" si="425"/>
        <v>0</v>
      </c>
      <c r="P2471" s="110">
        <v>2</v>
      </c>
      <c r="Q2471" s="110">
        <v>20</v>
      </c>
      <c r="R2471" s="68">
        <f t="shared" si="426"/>
        <v>0.1</v>
      </c>
      <c r="S2471" s="110">
        <v>20</v>
      </c>
      <c r="T2471" s="68">
        <f t="shared" si="427"/>
        <v>1</v>
      </c>
      <c r="U2471" s="110">
        <v>2</v>
      </c>
      <c r="V2471" s="284"/>
      <c r="W2471" s="110">
        <v>0</v>
      </c>
      <c r="X2471" s="110">
        <v>0</v>
      </c>
      <c r="Y2471" s="68" t="e">
        <f t="shared" si="423"/>
        <v>#DIV/0!</v>
      </c>
      <c r="Z2471" s="110">
        <v>0</v>
      </c>
      <c r="AA2471" s="284"/>
    </row>
    <row r="2472" spans="9:27">
      <c r="I2472" s="57" t="str">
        <f t="shared" si="424"/>
        <v>Community ConnectionsTIPDec-15</v>
      </c>
      <c r="J2472" t="s">
        <v>995</v>
      </c>
      <c r="K2472" t="s">
        <v>322</v>
      </c>
      <c r="L2472" s="73">
        <v>42339</v>
      </c>
      <c r="M2472" s="110">
        <v>9</v>
      </c>
      <c r="N2472" s="110">
        <v>7</v>
      </c>
      <c r="O2472" s="68">
        <f t="shared" si="425"/>
        <v>1.2857142857142858</v>
      </c>
      <c r="P2472" s="110">
        <v>110</v>
      </c>
      <c r="Q2472" s="110">
        <v>100</v>
      </c>
      <c r="R2472" s="68">
        <f t="shared" si="426"/>
        <v>1.1000000000000001</v>
      </c>
      <c r="S2472" s="110">
        <v>100</v>
      </c>
      <c r="T2472" s="68">
        <f t="shared" si="427"/>
        <v>1</v>
      </c>
      <c r="U2472" s="110">
        <v>110</v>
      </c>
      <c r="V2472" s="284"/>
      <c r="W2472" s="110">
        <v>0</v>
      </c>
      <c r="X2472" s="110">
        <v>1</v>
      </c>
      <c r="Y2472" s="68">
        <f t="shared" si="423"/>
        <v>0</v>
      </c>
      <c r="Z2472" s="110">
        <v>0</v>
      </c>
      <c r="AA2472" s="284"/>
    </row>
    <row r="2473" spans="9:27">
      <c r="I2473" s="57" t="str">
        <f t="shared" si="424"/>
        <v>FPSTIPDec-15</v>
      </c>
      <c r="J2473" t="s">
        <v>996</v>
      </c>
      <c r="K2473" t="s">
        <v>356</v>
      </c>
      <c r="L2473" s="73">
        <v>42339</v>
      </c>
      <c r="M2473" s="110">
        <v>3</v>
      </c>
      <c r="N2473" s="110">
        <v>3</v>
      </c>
      <c r="O2473" s="68">
        <f t="shared" si="425"/>
        <v>1</v>
      </c>
      <c r="P2473" s="110">
        <v>53</v>
      </c>
      <c r="Q2473" s="110">
        <v>75</v>
      </c>
      <c r="R2473" s="68">
        <f t="shared" si="426"/>
        <v>0.70666666666666667</v>
      </c>
      <c r="S2473" s="110">
        <v>90</v>
      </c>
      <c r="T2473" s="68">
        <f t="shared" si="427"/>
        <v>0.83333333333333337</v>
      </c>
      <c r="U2473" s="110">
        <v>53</v>
      </c>
      <c r="V2473" s="284"/>
      <c r="W2473" s="110">
        <v>0</v>
      </c>
      <c r="X2473" s="110">
        <v>0</v>
      </c>
      <c r="Y2473" s="68" t="e">
        <f t="shared" si="423"/>
        <v>#DIV/0!</v>
      </c>
      <c r="Z2473" s="110">
        <v>0</v>
      </c>
      <c r="AA2473" s="284"/>
    </row>
    <row r="2474" spans="9:27">
      <c r="I2474" s="57" t="str">
        <f t="shared" si="424"/>
        <v>FWCTIPDec-15</v>
      </c>
      <c r="J2474" t="s">
        <v>997</v>
      </c>
      <c r="K2474" t="s">
        <v>761</v>
      </c>
      <c r="L2474" s="73">
        <v>42339</v>
      </c>
      <c r="M2474" s="110">
        <v>1</v>
      </c>
      <c r="N2474" s="110">
        <v>1</v>
      </c>
      <c r="O2474" s="68">
        <f t="shared" si="425"/>
        <v>1</v>
      </c>
      <c r="P2474" s="110">
        <v>4</v>
      </c>
      <c r="Q2474" s="110">
        <v>10</v>
      </c>
      <c r="R2474" s="68">
        <f t="shared" si="426"/>
        <v>0.4</v>
      </c>
      <c r="S2474" s="110">
        <v>10</v>
      </c>
      <c r="T2474" s="68">
        <f t="shared" si="427"/>
        <v>1</v>
      </c>
      <c r="U2474" s="110">
        <v>4</v>
      </c>
      <c r="V2474" s="284"/>
      <c r="W2474" s="110">
        <v>0</v>
      </c>
      <c r="X2474" s="110">
        <v>0</v>
      </c>
      <c r="Y2474" s="68" t="e">
        <f t="shared" si="423"/>
        <v>#DIV/0!</v>
      </c>
      <c r="Z2474" s="110">
        <v>0</v>
      </c>
      <c r="AA2474" s="284"/>
    </row>
    <row r="2475" spans="9:27">
      <c r="I2475" s="57" t="str">
        <f t="shared" si="424"/>
        <v>Green DoorTIPDec-15</v>
      </c>
      <c r="J2475" t="s">
        <v>998</v>
      </c>
      <c r="K2475" t="s">
        <v>882</v>
      </c>
      <c r="L2475" s="73">
        <v>42339</v>
      </c>
      <c r="M2475" s="110">
        <v>3</v>
      </c>
      <c r="N2475" s="110">
        <v>3</v>
      </c>
      <c r="O2475" s="68">
        <f t="shared" si="425"/>
        <v>1</v>
      </c>
      <c r="P2475" s="110">
        <v>4</v>
      </c>
      <c r="Q2475" s="110">
        <v>21</v>
      </c>
      <c r="R2475" s="68">
        <f t="shared" si="426"/>
        <v>0.19047619047619047</v>
      </c>
      <c r="S2475" s="110">
        <v>21</v>
      </c>
      <c r="T2475" s="68">
        <f t="shared" si="427"/>
        <v>1</v>
      </c>
      <c r="U2475" s="110">
        <v>4</v>
      </c>
      <c r="V2475" s="284"/>
      <c r="W2475" s="110">
        <v>0</v>
      </c>
      <c r="X2475" s="110">
        <v>0</v>
      </c>
      <c r="Y2475" s="68" t="e">
        <f t="shared" si="423"/>
        <v>#DIV/0!</v>
      </c>
      <c r="Z2475" s="110">
        <v>0</v>
      </c>
      <c r="AA2475" s="284"/>
    </row>
    <row r="2476" spans="9:27">
      <c r="I2476" s="57" t="str">
        <f t="shared" si="424"/>
        <v>LESTIPDec-15</v>
      </c>
      <c r="J2476" t="s">
        <v>999</v>
      </c>
      <c r="K2476" t="s">
        <v>358</v>
      </c>
      <c r="L2476" s="73">
        <v>42339</v>
      </c>
      <c r="M2476" s="110">
        <v>3</v>
      </c>
      <c r="N2476" s="110">
        <v>5</v>
      </c>
      <c r="O2476" s="68">
        <f t="shared" si="425"/>
        <v>0.6</v>
      </c>
      <c r="P2476" s="110">
        <v>37</v>
      </c>
      <c r="Q2476" s="110">
        <v>30</v>
      </c>
      <c r="R2476" s="68">
        <f t="shared" si="426"/>
        <v>1.2333333333333334</v>
      </c>
      <c r="S2476" s="110">
        <v>50</v>
      </c>
      <c r="T2476" s="68">
        <f t="shared" si="427"/>
        <v>0.6</v>
      </c>
      <c r="U2476" s="110">
        <v>37</v>
      </c>
      <c r="V2476" s="284"/>
      <c r="W2476" s="110">
        <v>0</v>
      </c>
      <c r="X2476" s="110">
        <v>0</v>
      </c>
      <c r="Y2476" s="68" t="e">
        <f t="shared" si="423"/>
        <v>#DIV/0!</v>
      </c>
      <c r="Z2476" s="110">
        <v>0</v>
      </c>
      <c r="AA2476" s="284"/>
    </row>
    <row r="2477" spans="9:27">
      <c r="I2477" s="57" t="str">
        <f t="shared" si="424"/>
        <v>MBI HSTIPDec-15</v>
      </c>
      <c r="J2477" t="s">
        <v>1000</v>
      </c>
      <c r="K2477" t="s">
        <v>363</v>
      </c>
      <c r="L2477" s="73">
        <v>42339</v>
      </c>
      <c r="M2477" s="110">
        <v>13</v>
      </c>
      <c r="N2477" s="110">
        <v>8</v>
      </c>
      <c r="O2477" s="68">
        <f t="shared" si="425"/>
        <v>1.625</v>
      </c>
      <c r="P2477" s="110">
        <v>98</v>
      </c>
      <c r="Q2477" s="110">
        <v>134</v>
      </c>
      <c r="R2477" s="68">
        <f t="shared" si="426"/>
        <v>0.73134328358208955</v>
      </c>
      <c r="S2477" s="110">
        <v>134</v>
      </c>
      <c r="T2477" s="68">
        <f t="shared" si="427"/>
        <v>1</v>
      </c>
      <c r="U2477" s="110">
        <v>96</v>
      </c>
      <c r="V2477" s="284"/>
      <c r="W2477" s="110">
        <v>0</v>
      </c>
      <c r="X2477" s="110">
        <v>0</v>
      </c>
      <c r="Y2477" s="68" t="e">
        <f t="shared" si="423"/>
        <v>#DIV/0!</v>
      </c>
      <c r="Z2477" s="110">
        <v>2</v>
      </c>
      <c r="AA2477" s="284"/>
    </row>
    <row r="2478" spans="9:27">
      <c r="I2478" s="57" t="str">
        <f t="shared" si="424"/>
        <v>PASSTIPDec-15</v>
      </c>
      <c r="J2478" t="s">
        <v>1001</v>
      </c>
      <c r="K2478" t="s">
        <v>344</v>
      </c>
      <c r="L2478" s="73">
        <v>42339</v>
      </c>
      <c r="M2478" s="110">
        <v>10</v>
      </c>
      <c r="N2478" s="110">
        <v>7</v>
      </c>
      <c r="O2478" s="68">
        <f t="shared" si="425"/>
        <v>1.4285714285714286</v>
      </c>
      <c r="P2478" s="110">
        <v>72</v>
      </c>
      <c r="Q2478" s="110">
        <v>100</v>
      </c>
      <c r="R2478" s="68">
        <f t="shared" si="426"/>
        <v>0.72</v>
      </c>
      <c r="S2478" s="110">
        <v>100</v>
      </c>
      <c r="T2478" s="68">
        <f t="shared" si="427"/>
        <v>1</v>
      </c>
      <c r="U2478" s="110">
        <v>61</v>
      </c>
      <c r="V2478" s="284"/>
      <c r="W2478" s="110">
        <v>6</v>
      </c>
      <c r="X2478" s="110">
        <v>10</v>
      </c>
      <c r="Y2478" s="68">
        <f t="shared" si="423"/>
        <v>0.6</v>
      </c>
      <c r="Z2478" s="110">
        <v>11</v>
      </c>
      <c r="AA2478" s="284"/>
    </row>
    <row r="2479" spans="9:27">
      <c r="I2479" s="57" t="str">
        <f t="shared" si="424"/>
        <v>TFCCTIPDec-15</v>
      </c>
      <c r="J2479" t="s">
        <v>1002</v>
      </c>
      <c r="K2479" t="s">
        <v>365</v>
      </c>
      <c r="L2479" s="73">
        <v>42339</v>
      </c>
      <c r="M2479" s="110">
        <v>3</v>
      </c>
      <c r="N2479" s="110">
        <v>7</v>
      </c>
      <c r="O2479" s="68">
        <f t="shared" si="425"/>
        <v>0.42857142857142855</v>
      </c>
      <c r="P2479" s="110">
        <v>10</v>
      </c>
      <c r="Q2479" s="110">
        <v>30</v>
      </c>
      <c r="R2479" s="68">
        <f t="shared" si="426"/>
        <v>0.33333333333333331</v>
      </c>
      <c r="S2479" s="110">
        <v>30</v>
      </c>
      <c r="T2479" s="68">
        <f t="shared" si="427"/>
        <v>1</v>
      </c>
      <c r="U2479" s="110">
        <v>10</v>
      </c>
      <c r="V2479" s="284"/>
      <c r="W2479" s="110">
        <v>0</v>
      </c>
      <c r="X2479" s="110">
        <v>0</v>
      </c>
      <c r="Y2479" s="68" t="e">
        <f t="shared" si="423"/>
        <v>#DIV/0!</v>
      </c>
      <c r="Z2479" s="110">
        <v>0</v>
      </c>
      <c r="AA2479" s="284"/>
    </row>
    <row r="2480" spans="9:27">
      <c r="I2480" s="57" t="str">
        <f t="shared" si="424"/>
        <v>UniversalTIPDec-15</v>
      </c>
      <c r="J2480" t="s">
        <v>1003</v>
      </c>
      <c r="K2480" t="s">
        <v>351</v>
      </c>
      <c r="L2480" s="73">
        <v>42339</v>
      </c>
      <c r="M2480" s="110">
        <v>3</v>
      </c>
      <c r="N2480" s="110">
        <v>3</v>
      </c>
      <c r="O2480" s="68">
        <f t="shared" si="425"/>
        <v>1</v>
      </c>
      <c r="P2480" s="110">
        <v>15</v>
      </c>
      <c r="Q2480" s="110">
        <v>40</v>
      </c>
      <c r="R2480" s="68">
        <f t="shared" si="426"/>
        <v>0.375</v>
      </c>
      <c r="S2480" s="110">
        <v>40</v>
      </c>
      <c r="T2480" s="68">
        <f t="shared" si="427"/>
        <v>1</v>
      </c>
      <c r="U2480" s="110">
        <v>15</v>
      </c>
      <c r="V2480" s="284"/>
      <c r="W2480" s="110">
        <v>0</v>
      </c>
      <c r="X2480" s="110">
        <v>0</v>
      </c>
      <c r="Y2480" s="68" t="e">
        <f t="shared" si="423"/>
        <v>#DIV/0!</v>
      </c>
      <c r="Z2480" s="110">
        <v>0</v>
      </c>
      <c r="AA2480" s="284"/>
    </row>
    <row r="2481" spans="9:27">
      <c r="I2481" s="57" t="str">
        <f t="shared" si="424"/>
        <v>Wayne CenterTIPDec-15</v>
      </c>
      <c r="J2481" t="s">
        <v>1004</v>
      </c>
      <c r="K2481" t="s">
        <v>768</v>
      </c>
      <c r="L2481" s="73">
        <v>42339</v>
      </c>
      <c r="M2481" s="110">
        <v>4</v>
      </c>
      <c r="N2481" s="110">
        <v>4</v>
      </c>
      <c r="O2481" s="68">
        <f t="shared" si="425"/>
        <v>1</v>
      </c>
      <c r="P2481" s="110">
        <v>39</v>
      </c>
      <c r="Q2481" s="110">
        <v>40</v>
      </c>
      <c r="R2481" s="68">
        <f t="shared" si="426"/>
        <v>0.97499999999999998</v>
      </c>
      <c r="S2481" s="110">
        <v>40</v>
      </c>
      <c r="T2481" s="68">
        <f t="shared" si="427"/>
        <v>1</v>
      </c>
      <c r="U2481" s="110">
        <v>38</v>
      </c>
      <c r="V2481" s="284"/>
      <c r="W2481" s="110">
        <v>1</v>
      </c>
      <c r="X2481" s="110">
        <v>1</v>
      </c>
      <c r="Y2481" s="68">
        <f t="shared" si="423"/>
        <v>1</v>
      </c>
      <c r="Z2481" s="110">
        <v>1</v>
      </c>
      <c r="AA2481" s="284"/>
    </row>
    <row r="2482" spans="9:27">
      <c r="I2482" s="57" t="str">
        <f t="shared" si="424"/>
        <v>Marys CenterAllDec-15</v>
      </c>
      <c r="J2482" t="s">
        <v>1005</v>
      </c>
      <c r="K2482" t="s">
        <v>341</v>
      </c>
      <c r="L2482" s="73">
        <v>42339</v>
      </c>
      <c r="M2482" s="110">
        <v>5</v>
      </c>
      <c r="N2482" s="110">
        <v>4</v>
      </c>
      <c r="O2482" s="68">
        <f t="shared" si="425"/>
        <v>1.25</v>
      </c>
      <c r="P2482" s="110">
        <v>17</v>
      </c>
      <c r="Q2482" s="110">
        <v>9</v>
      </c>
      <c r="R2482" s="68">
        <f t="shared" si="426"/>
        <v>1.8888888888888888</v>
      </c>
      <c r="S2482" s="110">
        <v>14</v>
      </c>
      <c r="T2482" s="68">
        <f t="shared" si="427"/>
        <v>0.6428571428571429</v>
      </c>
      <c r="U2482" s="110">
        <v>15</v>
      </c>
      <c r="V2482" s="284"/>
      <c r="W2482" s="110">
        <v>0</v>
      </c>
      <c r="X2482" s="110">
        <v>2</v>
      </c>
      <c r="Y2482" s="68">
        <f t="shared" si="423"/>
        <v>0</v>
      </c>
      <c r="Z2482" s="110">
        <v>2</v>
      </c>
      <c r="AA2482" s="284">
        <v>1.06</v>
      </c>
    </row>
    <row r="2483" spans="9:27">
      <c r="I2483" s="57" t="str">
        <f t="shared" si="424"/>
        <v>PIECEAllDec-15</v>
      </c>
      <c r="J2483" t="s">
        <v>1006</v>
      </c>
      <c r="K2483" t="s">
        <v>345</v>
      </c>
      <c r="L2483" s="73">
        <v>42339</v>
      </c>
      <c r="M2483" s="110">
        <v>13</v>
      </c>
      <c r="N2483" s="110">
        <v>10</v>
      </c>
      <c r="O2483" s="68">
        <f t="shared" si="425"/>
        <v>1.3</v>
      </c>
      <c r="P2483" s="110">
        <v>35</v>
      </c>
      <c r="Q2483" s="110">
        <v>50</v>
      </c>
      <c r="R2483" s="68">
        <f t="shared" si="426"/>
        <v>0.7</v>
      </c>
      <c r="S2483" s="110">
        <v>50</v>
      </c>
      <c r="T2483" s="68">
        <f t="shared" si="427"/>
        <v>1</v>
      </c>
      <c r="U2483" s="110">
        <v>32</v>
      </c>
      <c r="V2483" s="284"/>
      <c r="W2483" s="110">
        <v>2</v>
      </c>
      <c r="X2483" s="110">
        <v>2</v>
      </c>
      <c r="Y2483" s="68">
        <f t="shared" si="423"/>
        <v>1</v>
      </c>
      <c r="Z2483" s="110">
        <v>3</v>
      </c>
      <c r="AA2483" s="284">
        <v>0.65689655172413797</v>
      </c>
    </row>
    <row r="2484" spans="9:27">
      <c r="I2484" s="57" t="str">
        <f t="shared" si="424"/>
        <v>Community ConnectionsAllDec-15</v>
      </c>
      <c r="J2484" t="s">
        <v>1007</v>
      </c>
      <c r="K2484" t="s">
        <v>319</v>
      </c>
      <c r="L2484" s="73">
        <v>42339</v>
      </c>
      <c r="M2484" s="110">
        <v>16</v>
      </c>
      <c r="N2484" s="110">
        <v>12</v>
      </c>
      <c r="O2484" s="68">
        <f t="shared" si="425"/>
        <v>1.3333333333333333</v>
      </c>
      <c r="P2484" s="110">
        <v>119</v>
      </c>
      <c r="Q2484" s="110">
        <v>125</v>
      </c>
      <c r="R2484" s="68">
        <f t="shared" si="426"/>
        <v>0.95199999999999996</v>
      </c>
      <c r="S2484" s="110">
        <v>125</v>
      </c>
      <c r="T2484" s="68">
        <f t="shared" si="427"/>
        <v>1</v>
      </c>
      <c r="U2484" s="110">
        <v>119</v>
      </c>
      <c r="V2484" s="284"/>
      <c r="W2484" s="110">
        <v>3</v>
      </c>
      <c r="X2484" s="110">
        <v>5</v>
      </c>
      <c r="Y2484" s="68">
        <f t="shared" si="423"/>
        <v>0.6</v>
      </c>
      <c r="Z2484" s="110">
        <v>0</v>
      </c>
      <c r="AA2484" s="284">
        <v>0.54545454545454541</v>
      </c>
    </row>
    <row r="2485" spans="9:27">
      <c r="I2485" s="57" t="str">
        <f t="shared" si="424"/>
        <v>Federal CityAllDec-15</v>
      </c>
      <c r="J2485" t="s">
        <v>1008</v>
      </c>
      <c r="K2485" t="s">
        <v>359</v>
      </c>
      <c r="L2485" s="73">
        <v>42339</v>
      </c>
      <c r="M2485" s="110">
        <v>0</v>
      </c>
      <c r="N2485" s="110">
        <v>0</v>
      </c>
      <c r="O2485" s="68" t="e">
        <f t="shared" si="425"/>
        <v>#DIV/0!</v>
      </c>
      <c r="P2485" s="110">
        <v>0</v>
      </c>
      <c r="Q2485" s="110">
        <v>0</v>
      </c>
      <c r="R2485" s="68" t="e">
        <f t="shared" si="426"/>
        <v>#DIV/0!</v>
      </c>
      <c r="S2485" s="110">
        <v>0</v>
      </c>
      <c r="T2485" s="68" t="e">
        <f t="shared" si="427"/>
        <v>#DIV/0!</v>
      </c>
      <c r="U2485" s="110">
        <v>0</v>
      </c>
      <c r="V2485" s="284"/>
      <c r="W2485" s="110">
        <v>0</v>
      </c>
      <c r="X2485" s="110">
        <v>0</v>
      </c>
      <c r="Y2485" s="68" t="e">
        <f t="shared" si="423"/>
        <v>#DIV/0!</v>
      </c>
      <c r="Z2485" s="110">
        <v>0</v>
      </c>
      <c r="AA2485" s="284"/>
    </row>
    <row r="2486" spans="9:27">
      <c r="I2486" s="57" t="str">
        <f t="shared" si="424"/>
        <v>FWCAllDec-15</v>
      </c>
      <c r="J2486" t="s">
        <v>1009</v>
      </c>
      <c r="K2486" t="s">
        <v>774</v>
      </c>
      <c r="L2486" s="73">
        <v>42339</v>
      </c>
      <c r="M2486" s="110">
        <v>1</v>
      </c>
      <c r="N2486" s="110">
        <v>1</v>
      </c>
      <c r="O2486" s="68">
        <f t="shared" si="425"/>
        <v>1</v>
      </c>
      <c r="P2486" s="110">
        <v>4</v>
      </c>
      <c r="Q2486" s="110">
        <v>10</v>
      </c>
      <c r="R2486" s="68">
        <f t="shared" si="426"/>
        <v>0.4</v>
      </c>
      <c r="S2486" s="110">
        <v>10</v>
      </c>
      <c r="T2486" s="68">
        <f t="shared" si="427"/>
        <v>1</v>
      </c>
      <c r="U2486" s="110">
        <v>4</v>
      </c>
      <c r="V2486" s="284"/>
      <c r="W2486" s="110">
        <v>0</v>
      </c>
      <c r="X2486" s="110">
        <v>0</v>
      </c>
      <c r="Y2486" s="68" t="e">
        <f t="shared" si="423"/>
        <v>#DIV/0!</v>
      </c>
      <c r="Z2486" s="110">
        <v>0</v>
      </c>
      <c r="AA2486" s="284"/>
    </row>
    <row r="2487" spans="9:27">
      <c r="I2487" s="57" t="str">
        <f t="shared" si="424"/>
        <v>Green DoorAllDec-15</v>
      </c>
      <c r="J2487" t="s">
        <v>1010</v>
      </c>
      <c r="K2487" t="s">
        <v>895</v>
      </c>
      <c r="L2487" s="73">
        <v>42339</v>
      </c>
      <c r="M2487" s="110">
        <v>3</v>
      </c>
      <c r="N2487" s="110">
        <v>3</v>
      </c>
      <c r="O2487" s="68">
        <f t="shared" si="425"/>
        <v>1</v>
      </c>
      <c r="P2487" s="110">
        <v>4</v>
      </c>
      <c r="Q2487" s="110">
        <v>21</v>
      </c>
      <c r="R2487" s="68">
        <f t="shared" si="426"/>
        <v>0.19047619047619047</v>
      </c>
      <c r="S2487" s="110">
        <v>21</v>
      </c>
      <c r="T2487" s="68">
        <f t="shared" si="427"/>
        <v>1</v>
      </c>
      <c r="U2487" s="110">
        <v>4</v>
      </c>
      <c r="V2487" s="284"/>
      <c r="W2487" s="110">
        <v>0</v>
      </c>
      <c r="X2487" s="110">
        <v>0</v>
      </c>
      <c r="Y2487" s="68" t="e">
        <f t="shared" si="423"/>
        <v>#DIV/0!</v>
      </c>
      <c r="Z2487" s="110">
        <v>0</v>
      </c>
      <c r="AA2487" s="284"/>
    </row>
    <row r="2488" spans="9:27">
      <c r="I2488" s="57" t="str">
        <f t="shared" si="424"/>
        <v>HillcrestAllDec-15</v>
      </c>
      <c r="J2488" t="s">
        <v>1011</v>
      </c>
      <c r="K2488" t="s">
        <v>331</v>
      </c>
      <c r="L2488" s="73">
        <v>42339</v>
      </c>
      <c r="M2488" s="110">
        <v>12</v>
      </c>
      <c r="N2488" s="110">
        <v>13</v>
      </c>
      <c r="O2488" s="68">
        <f t="shared" si="425"/>
        <v>0.92307692307692313</v>
      </c>
      <c r="P2488" s="110">
        <v>81</v>
      </c>
      <c r="Q2488" s="110">
        <v>94</v>
      </c>
      <c r="R2488" s="68">
        <f t="shared" si="426"/>
        <v>0.86170212765957444</v>
      </c>
      <c r="S2488" s="110">
        <v>96</v>
      </c>
      <c r="T2488" s="68">
        <f t="shared" si="427"/>
        <v>0.97916666666666663</v>
      </c>
      <c r="U2488" s="110">
        <v>62</v>
      </c>
      <c r="V2488" s="284"/>
      <c r="W2488" s="110">
        <v>1</v>
      </c>
      <c r="X2488" s="110">
        <v>9</v>
      </c>
      <c r="Y2488" s="68">
        <f t="shared" si="423"/>
        <v>0.1111111111111111</v>
      </c>
      <c r="Z2488" s="110">
        <v>19</v>
      </c>
      <c r="AA2488" s="284">
        <v>0.69166666666666665</v>
      </c>
    </row>
    <row r="2489" spans="9:27">
      <c r="I2489" s="57" t="str">
        <f t="shared" si="424"/>
        <v>LAYCAllDec-15</v>
      </c>
      <c r="J2489" t="s">
        <v>1012</v>
      </c>
      <c r="K2489" t="s">
        <v>337</v>
      </c>
      <c r="L2489" s="73">
        <v>42339</v>
      </c>
      <c r="M2489" s="110">
        <v>2</v>
      </c>
      <c r="N2489" s="110">
        <v>3</v>
      </c>
      <c r="O2489" s="68">
        <f t="shared" si="425"/>
        <v>0.66666666666666663</v>
      </c>
      <c r="P2489" s="110">
        <v>13</v>
      </c>
      <c r="Q2489" s="110">
        <v>13</v>
      </c>
      <c r="R2489" s="68">
        <f t="shared" si="426"/>
        <v>1</v>
      </c>
      <c r="S2489" s="110">
        <v>25</v>
      </c>
      <c r="T2489" s="68">
        <f t="shared" si="427"/>
        <v>0.52</v>
      </c>
      <c r="U2489" s="110">
        <v>12</v>
      </c>
      <c r="V2489" s="284"/>
      <c r="W2489" s="110">
        <v>2</v>
      </c>
      <c r="X2489" s="110">
        <v>3</v>
      </c>
      <c r="Y2489" s="68">
        <f t="shared" si="423"/>
        <v>0.66666666666666663</v>
      </c>
      <c r="Z2489" s="110">
        <v>1</v>
      </c>
      <c r="AA2489" s="284"/>
    </row>
    <row r="2490" spans="9:27">
      <c r="I2490" s="57" t="str">
        <f t="shared" si="424"/>
        <v>RiversideAllDec-15</v>
      </c>
      <c r="J2490" t="s">
        <v>1013</v>
      </c>
      <c r="K2490" t="s">
        <v>362</v>
      </c>
      <c r="L2490" s="73">
        <v>42339</v>
      </c>
      <c r="M2490" s="110">
        <v>1</v>
      </c>
      <c r="N2490" s="110">
        <v>2</v>
      </c>
      <c r="O2490" s="68">
        <f t="shared" si="425"/>
        <v>0.5</v>
      </c>
      <c r="P2490" s="110">
        <v>10</v>
      </c>
      <c r="Q2490" s="110">
        <v>10</v>
      </c>
      <c r="R2490" s="68">
        <f t="shared" si="426"/>
        <v>1</v>
      </c>
      <c r="S2490" s="110">
        <v>20</v>
      </c>
      <c r="T2490" s="68">
        <f t="shared" si="427"/>
        <v>0.5</v>
      </c>
      <c r="U2490" s="110">
        <v>7</v>
      </c>
      <c r="V2490" s="284"/>
      <c r="W2490" s="110">
        <v>0</v>
      </c>
      <c r="X2490" s="110">
        <v>0</v>
      </c>
      <c r="Y2490" s="68" t="e">
        <f t="shared" si="423"/>
        <v>#DIV/0!</v>
      </c>
      <c r="Z2490" s="110">
        <v>3</v>
      </c>
      <c r="AA2490" s="284"/>
    </row>
    <row r="2491" spans="9:27">
      <c r="I2491" s="57" t="str">
        <f t="shared" si="424"/>
        <v>Adoptions TogetherAllDec-15</v>
      </c>
      <c r="J2491" t="s">
        <v>1014</v>
      </c>
      <c r="K2491" t="s">
        <v>318</v>
      </c>
      <c r="L2491" s="73">
        <v>42339</v>
      </c>
      <c r="M2491" s="110">
        <v>2</v>
      </c>
      <c r="N2491" s="110">
        <v>5</v>
      </c>
      <c r="O2491" s="68">
        <f t="shared" si="425"/>
        <v>0.4</v>
      </c>
      <c r="P2491" s="110">
        <v>1</v>
      </c>
      <c r="Q2491" s="110">
        <v>15</v>
      </c>
      <c r="R2491" s="68">
        <f t="shared" si="426"/>
        <v>6.6666666666666666E-2</v>
      </c>
      <c r="S2491" s="110">
        <v>15</v>
      </c>
      <c r="T2491" s="68">
        <f t="shared" si="427"/>
        <v>1</v>
      </c>
      <c r="U2491" s="110">
        <v>1</v>
      </c>
      <c r="V2491" s="284"/>
      <c r="W2491" s="110">
        <v>0</v>
      </c>
      <c r="X2491" s="110">
        <v>0</v>
      </c>
      <c r="Y2491" s="68" t="e">
        <f t="shared" si="423"/>
        <v>#DIV/0!</v>
      </c>
      <c r="Z2491" s="110">
        <v>0</v>
      </c>
      <c r="AA2491" s="284">
        <v>0</v>
      </c>
    </row>
    <row r="2492" spans="9:27">
      <c r="I2492" s="57" t="str">
        <f t="shared" si="424"/>
        <v>First Home CareAllDec-15</v>
      </c>
      <c r="J2492" t="s">
        <v>1015</v>
      </c>
      <c r="K2492" t="s">
        <v>323</v>
      </c>
      <c r="L2492" s="73">
        <v>42339</v>
      </c>
      <c r="M2492" s="110">
        <v>7</v>
      </c>
      <c r="N2492" s="110">
        <v>7</v>
      </c>
      <c r="O2492" s="68">
        <f t="shared" si="425"/>
        <v>1</v>
      </c>
      <c r="P2492" s="110">
        <v>21</v>
      </c>
      <c r="Q2492" s="110">
        <v>57</v>
      </c>
      <c r="R2492" s="68">
        <f t="shared" si="426"/>
        <v>0.36842105263157893</v>
      </c>
      <c r="S2492" s="110">
        <v>62</v>
      </c>
      <c r="T2492" s="68">
        <f t="shared" si="427"/>
        <v>0.91935483870967738</v>
      </c>
      <c r="U2492" s="110">
        <v>18</v>
      </c>
      <c r="V2492" s="284"/>
      <c r="W2492" s="110">
        <v>8</v>
      </c>
      <c r="X2492" s="110">
        <v>11</v>
      </c>
      <c r="Y2492" s="68">
        <f t="shared" si="423"/>
        <v>0.72727272727272729</v>
      </c>
      <c r="Z2492" s="110">
        <v>3</v>
      </c>
      <c r="AA2492" s="284">
        <v>0.8125</v>
      </c>
    </row>
    <row r="2493" spans="9:27">
      <c r="I2493" s="57" t="str">
        <f t="shared" si="424"/>
        <v>PASSAllDec-15</v>
      </c>
      <c r="J2493" t="s">
        <v>1016</v>
      </c>
      <c r="K2493" t="s">
        <v>342</v>
      </c>
      <c r="L2493" s="73">
        <v>42339</v>
      </c>
      <c r="M2493" s="110">
        <v>16</v>
      </c>
      <c r="N2493" s="110">
        <v>14</v>
      </c>
      <c r="O2493" s="68">
        <f t="shared" si="425"/>
        <v>1.1428571428571428</v>
      </c>
      <c r="P2493" s="110">
        <v>106</v>
      </c>
      <c r="Q2493" s="110">
        <v>147</v>
      </c>
      <c r="R2493" s="68">
        <f t="shared" si="426"/>
        <v>0.72108843537414968</v>
      </c>
      <c r="S2493" s="110">
        <v>145</v>
      </c>
      <c r="T2493" s="68">
        <f t="shared" si="427"/>
        <v>1.0137931034482759</v>
      </c>
      <c r="U2493" s="110">
        <v>82</v>
      </c>
      <c r="V2493" s="284"/>
      <c r="W2493" s="110">
        <v>16</v>
      </c>
      <c r="X2493" s="110">
        <v>21</v>
      </c>
      <c r="Y2493" s="68">
        <f t="shared" si="423"/>
        <v>0.76190476190476186</v>
      </c>
      <c r="Z2493" s="110">
        <v>24</v>
      </c>
      <c r="AA2493" s="284">
        <v>1.05</v>
      </c>
    </row>
    <row r="2494" spans="9:27">
      <c r="I2494" s="57" t="str">
        <f t="shared" si="424"/>
        <v>Youth VillagesAllDec-15</v>
      </c>
      <c r="J2494" t="s">
        <v>1017</v>
      </c>
      <c r="K2494" t="s">
        <v>352</v>
      </c>
      <c r="L2494" s="73">
        <v>42339</v>
      </c>
      <c r="M2494" s="110">
        <v>18</v>
      </c>
      <c r="N2494" s="110">
        <v>16</v>
      </c>
      <c r="O2494" s="68">
        <f t="shared" si="425"/>
        <v>1.125</v>
      </c>
      <c r="P2494" s="110">
        <v>43</v>
      </c>
      <c r="Q2494" s="110">
        <v>44</v>
      </c>
      <c r="R2494" s="68">
        <f t="shared" si="426"/>
        <v>0.97727272727272729</v>
      </c>
      <c r="S2494" s="110">
        <v>48</v>
      </c>
      <c r="T2494" s="68">
        <f t="shared" si="427"/>
        <v>0.91666666666666663</v>
      </c>
      <c r="U2494" s="110">
        <v>35</v>
      </c>
      <c r="V2494" s="284"/>
      <c r="W2494" s="110">
        <v>2</v>
      </c>
      <c r="X2494" s="110">
        <v>3</v>
      </c>
      <c r="Y2494" s="68">
        <f t="shared" si="423"/>
        <v>0.66666666666666663</v>
      </c>
      <c r="Z2494" s="110">
        <v>8</v>
      </c>
      <c r="AA2494" s="284">
        <v>0.80210312500000003</v>
      </c>
    </row>
    <row r="2495" spans="9:27">
      <c r="I2495" s="57" t="str">
        <f t="shared" si="424"/>
        <v>MD Family ResourcesAllDec-15</v>
      </c>
      <c r="J2495" t="s">
        <v>1018</v>
      </c>
      <c r="K2495" t="s">
        <v>510</v>
      </c>
      <c r="L2495" s="73">
        <v>42339</v>
      </c>
      <c r="M2495" s="110">
        <v>7</v>
      </c>
      <c r="N2495" s="110">
        <v>9</v>
      </c>
      <c r="O2495" s="68">
        <f t="shared" si="425"/>
        <v>0.77777777777777779</v>
      </c>
      <c r="P2495" s="110">
        <v>17</v>
      </c>
      <c r="Q2495" s="110">
        <v>26</v>
      </c>
      <c r="R2495" s="68">
        <f t="shared" si="426"/>
        <v>0.65384615384615385</v>
      </c>
      <c r="S2495" s="110">
        <v>26</v>
      </c>
      <c r="T2495" s="68">
        <f t="shared" si="427"/>
        <v>1</v>
      </c>
      <c r="U2495" s="110">
        <v>14</v>
      </c>
      <c r="V2495" s="284"/>
      <c r="W2495" s="110">
        <v>0</v>
      </c>
      <c r="X2495" s="110">
        <v>1</v>
      </c>
      <c r="Y2495" s="68">
        <f t="shared" si="423"/>
        <v>0</v>
      </c>
      <c r="Z2495" s="110">
        <v>3</v>
      </c>
      <c r="AA2495" s="284">
        <v>0.8</v>
      </c>
    </row>
    <row r="2496" spans="9:27">
      <c r="I2496" s="57" t="str">
        <f t="shared" si="424"/>
        <v>UniversalAllDec-15</v>
      </c>
      <c r="J2496" t="s">
        <v>1019</v>
      </c>
      <c r="K2496" t="s">
        <v>348</v>
      </c>
      <c r="L2496" s="73">
        <v>42339</v>
      </c>
      <c r="M2496" s="110">
        <v>3</v>
      </c>
      <c r="N2496" s="110">
        <v>7</v>
      </c>
      <c r="O2496" s="68">
        <f t="shared" si="425"/>
        <v>0.42857142857142855</v>
      </c>
      <c r="P2496" s="110">
        <v>17</v>
      </c>
      <c r="Q2496" s="110">
        <v>60</v>
      </c>
      <c r="R2496" s="68">
        <f t="shared" si="426"/>
        <v>0.28333333333333333</v>
      </c>
      <c r="S2496" s="110">
        <v>60</v>
      </c>
      <c r="T2496" s="68">
        <f t="shared" si="427"/>
        <v>1</v>
      </c>
      <c r="U2496" s="110">
        <v>17</v>
      </c>
      <c r="V2496" s="284"/>
      <c r="W2496" s="110">
        <v>0</v>
      </c>
      <c r="X2496" s="110">
        <v>0</v>
      </c>
      <c r="Y2496" s="68" t="e">
        <f t="shared" si="423"/>
        <v>#DIV/0!</v>
      </c>
      <c r="Z2496" s="110">
        <v>0</v>
      </c>
      <c r="AA2496" s="284"/>
    </row>
    <row r="2497" spans="9:27">
      <c r="I2497" s="57" t="str">
        <f t="shared" si="424"/>
        <v>FPSAllDec-15</v>
      </c>
      <c r="J2497" t="s">
        <v>1020</v>
      </c>
      <c r="K2497" t="s">
        <v>355</v>
      </c>
      <c r="L2497" s="73">
        <v>42339</v>
      </c>
      <c r="M2497" s="110">
        <v>3</v>
      </c>
      <c r="N2497" s="110">
        <v>3</v>
      </c>
      <c r="O2497" s="68">
        <f t="shared" si="425"/>
        <v>1</v>
      </c>
      <c r="P2497" s="110">
        <v>53</v>
      </c>
      <c r="Q2497" s="110">
        <v>75</v>
      </c>
      <c r="R2497" s="68">
        <f t="shared" si="426"/>
        <v>0.70666666666666667</v>
      </c>
      <c r="S2497" s="110">
        <v>90</v>
      </c>
      <c r="T2497" s="68">
        <f t="shared" si="427"/>
        <v>0.83333333333333337</v>
      </c>
      <c r="U2497" s="110">
        <v>53</v>
      </c>
      <c r="V2497" s="284"/>
      <c r="W2497" s="110">
        <v>0</v>
      </c>
      <c r="X2497" s="110">
        <v>0</v>
      </c>
      <c r="Y2497" s="68" t="e">
        <f t="shared" si="423"/>
        <v>#DIV/0!</v>
      </c>
      <c r="Z2497" s="110">
        <v>0</v>
      </c>
      <c r="AA2497" s="284"/>
    </row>
    <row r="2498" spans="9:27">
      <c r="I2498" s="57" t="str">
        <f t="shared" si="424"/>
        <v>LESAllDec-15</v>
      </c>
      <c r="J2498" t="s">
        <v>1021</v>
      </c>
      <c r="K2498" t="s">
        <v>357</v>
      </c>
      <c r="L2498" s="73">
        <v>42339</v>
      </c>
      <c r="M2498" s="110">
        <v>3</v>
      </c>
      <c r="N2498" s="110">
        <v>5</v>
      </c>
      <c r="O2498" s="68">
        <f t="shared" si="425"/>
        <v>0.6</v>
      </c>
      <c r="P2498" s="110">
        <v>37</v>
      </c>
      <c r="Q2498" s="110">
        <v>30</v>
      </c>
      <c r="R2498" s="68">
        <f t="shared" si="426"/>
        <v>1.2333333333333334</v>
      </c>
      <c r="S2498" s="110">
        <v>50</v>
      </c>
      <c r="T2498" s="68">
        <f t="shared" si="427"/>
        <v>0.6</v>
      </c>
      <c r="U2498" s="110">
        <v>37</v>
      </c>
      <c r="V2498" s="284"/>
      <c r="W2498" s="110">
        <v>0</v>
      </c>
      <c r="X2498" s="110">
        <v>0</v>
      </c>
      <c r="Y2498" s="68" t="e">
        <f t="shared" si="423"/>
        <v>#DIV/0!</v>
      </c>
      <c r="Z2498" s="110">
        <v>0</v>
      </c>
      <c r="AA2498" s="284"/>
    </row>
    <row r="2499" spans="9:27">
      <c r="I2499" s="57" t="str">
        <f t="shared" si="424"/>
        <v>MBI HSAllDec-15</v>
      </c>
      <c r="J2499" t="s">
        <v>1022</v>
      </c>
      <c r="K2499" t="s">
        <v>364</v>
      </c>
      <c r="L2499" s="73">
        <v>42339</v>
      </c>
      <c r="M2499" s="110">
        <v>13</v>
      </c>
      <c r="N2499" s="110">
        <v>8</v>
      </c>
      <c r="O2499" s="68">
        <f t="shared" si="425"/>
        <v>1.625</v>
      </c>
      <c r="P2499" s="110">
        <v>98</v>
      </c>
      <c r="Q2499" s="110">
        <v>134</v>
      </c>
      <c r="R2499" s="68">
        <f t="shared" si="426"/>
        <v>0.73134328358208955</v>
      </c>
      <c r="S2499" s="110">
        <v>134</v>
      </c>
      <c r="T2499" s="68">
        <f t="shared" si="427"/>
        <v>1</v>
      </c>
      <c r="U2499" s="110">
        <v>96</v>
      </c>
      <c r="V2499" s="284"/>
      <c r="W2499" s="110">
        <v>0</v>
      </c>
      <c r="X2499" s="110">
        <v>0</v>
      </c>
      <c r="Y2499" s="68" t="e">
        <f t="shared" si="423"/>
        <v>#DIV/0!</v>
      </c>
      <c r="Z2499" s="110">
        <v>2</v>
      </c>
      <c r="AA2499" s="284"/>
    </row>
    <row r="2500" spans="9:27">
      <c r="I2500" s="57" t="str">
        <f t="shared" si="424"/>
        <v>TFCCAllDec-15</v>
      </c>
      <c r="J2500" t="s">
        <v>1023</v>
      </c>
      <c r="K2500" t="s">
        <v>366</v>
      </c>
      <c r="L2500" s="73">
        <v>42339</v>
      </c>
      <c r="M2500" s="110">
        <v>3</v>
      </c>
      <c r="N2500" s="110">
        <v>7</v>
      </c>
      <c r="O2500" s="68">
        <f t="shared" si="425"/>
        <v>0.42857142857142855</v>
      </c>
      <c r="P2500" s="110">
        <v>10</v>
      </c>
      <c r="Q2500" s="110">
        <v>30</v>
      </c>
      <c r="R2500" s="68">
        <f t="shared" si="426"/>
        <v>0.33333333333333331</v>
      </c>
      <c r="S2500" s="110">
        <v>30</v>
      </c>
      <c r="T2500" s="68">
        <f t="shared" si="427"/>
        <v>1</v>
      </c>
      <c r="U2500" s="110">
        <v>10</v>
      </c>
      <c r="V2500" s="284"/>
      <c r="W2500" s="110">
        <v>0</v>
      </c>
      <c r="X2500" s="110">
        <v>0</v>
      </c>
      <c r="Y2500" s="68" t="e">
        <f t="shared" si="423"/>
        <v>#DIV/0!</v>
      </c>
      <c r="Z2500" s="110">
        <v>0</v>
      </c>
      <c r="AA2500" s="284"/>
    </row>
    <row r="2501" spans="9:27">
      <c r="I2501" s="57" t="str">
        <f t="shared" si="424"/>
        <v>Wayne CenterAllDec-15</v>
      </c>
      <c r="J2501" t="s">
        <v>1024</v>
      </c>
      <c r="K2501" t="s">
        <v>789</v>
      </c>
      <c r="L2501" s="73">
        <v>42339</v>
      </c>
      <c r="M2501" s="110">
        <v>4</v>
      </c>
      <c r="N2501" s="110">
        <v>4</v>
      </c>
      <c r="O2501" s="68">
        <f t="shared" si="425"/>
        <v>1</v>
      </c>
      <c r="P2501" s="110">
        <v>39</v>
      </c>
      <c r="Q2501" s="110">
        <v>40</v>
      </c>
      <c r="R2501" s="68">
        <f t="shared" si="426"/>
        <v>0.97499999999999998</v>
      </c>
      <c r="S2501" s="110">
        <v>40</v>
      </c>
      <c r="T2501" s="68">
        <f t="shared" si="427"/>
        <v>1</v>
      </c>
      <c r="U2501" s="110">
        <v>38</v>
      </c>
      <c r="V2501" s="284"/>
      <c r="W2501" s="110">
        <v>1</v>
      </c>
      <c r="X2501" s="110">
        <v>1</v>
      </c>
      <c r="Y2501" s="68">
        <f t="shared" si="423"/>
        <v>1</v>
      </c>
      <c r="Z2501" s="110">
        <v>1</v>
      </c>
      <c r="AA2501" s="284"/>
    </row>
    <row r="2502" spans="9:27">
      <c r="I2502" s="57" t="str">
        <f t="shared" si="424"/>
        <v>All A-CRA ProvidersA-CRADec-15</v>
      </c>
      <c r="J2502" t="s">
        <v>1025</v>
      </c>
      <c r="K2502" t="s">
        <v>379</v>
      </c>
      <c r="L2502" s="73">
        <v>42339</v>
      </c>
      <c r="M2502" s="110">
        <v>6</v>
      </c>
      <c r="N2502" s="110">
        <v>8</v>
      </c>
      <c r="O2502" s="68">
        <f t="shared" si="425"/>
        <v>0.75</v>
      </c>
      <c r="P2502" s="110">
        <v>63</v>
      </c>
      <c r="Q2502" s="110">
        <v>59</v>
      </c>
      <c r="R2502" s="68">
        <f t="shared" si="426"/>
        <v>1.0677966101694916</v>
      </c>
      <c r="S2502" s="110">
        <v>81</v>
      </c>
      <c r="T2502" s="68">
        <f t="shared" si="427"/>
        <v>0.72839506172839508</v>
      </c>
      <c r="U2502" s="110">
        <v>49</v>
      </c>
      <c r="V2502" s="284"/>
      <c r="W2502" s="110">
        <v>2</v>
      </c>
      <c r="X2502" s="110">
        <v>8</v>
      </c>
      <c r="Y2502" s="68">
        <f t="shared" si="423"/>
        <v>0.25</v>
      </c>
      <c r="Z2502" s="110">
        <v>14</v>
      </c>
      <c r="AA2502" s="284"/>
    </row>
    <row r="2503" spans="9:27">
      <c r="I2503" s="57" t="str">
        <f t="shared" si="424"/>
        <v>All CPP-FV ProvidersCPP-FVDec-15</v>
      </c>
      <c r="J2503" t="s">
        <v>1026</v>
      </c>
      <c r="K2503" t="s">
        <v>373</v>
      </c>
      <c r="L2503" s="73">
        <v>42339</v>
      </c>
      <c r="M2503" s="110">
        <v>10</v>
      </c>
      <c r="N2503" s="110">
        <v>10</v>
      </c>
      <c r="O2503" s="68">
        <f t="shared" si="425"/>
        <v>1</v>
      </c>
      <c r="P2503" s="110">
        <v>26</v>
      </c>
      <c r="Q2503" s="110">
        <v>40</v>
      </c>
      <c r="R2503" s="68">
        <f t="shared" si="426"/>
        <v>0.65</v>
      </c>
      <c r="S2503" s="110">
        <v>40</v>
      </c>
      <c r="T2503" s="68">
        <f t="shared" si="427"/>
        <v>1</v>
      </c>
      <c r="U2503" s="110">
        <v>25</v>
      </c>
      <c r="V2503" s="284"/>
      <c r="W2503" s="110">
        <v>2</v>
      </c>
      <c r="X2503" s="110">
        <v>2</v>
      </c>
      <c r="Y2503" s="68">
        <f t="shared" si="423"/>
        <v>1</v>
      </c>
      <c r="Z2503" s="110">
        <v>1</v>
      </c>
      <c r="AA2503" s="284">
        <v>0.20689655172413793</v>
      </c>
    </row>
    <row r="2504" spans="9:27">
      <c r="I2504" s="57" t="str">
        <f t="shared" si="424"/>
        <v>All FFT ProvidersFFTDec-15</v>
      </c>
      <c r="J2504" t="s">
        <v>1027</v>
      </c>
      <c r="K2504" t="s">
        <v>372</v>
      </c>
      <c r="L2504" s="73">
        <v>42339</v>
      </c>
      <c r="M2504" s="110">
        <v>15</v>
      </c>
      <c r="N2504" s="110">
        <v>17</v>
      </c>
      <c r="O2504" s="68">
        <f t="shared" si="425"/>
        <v>0.88235294117647056</v>
      </c>
      <c r="P2504" s="110">
        <v>75</v>
      </c>
      <c r="Q2504" s="110">
        <v>125</v>
      </c>
      <c r="R2504" s="68">
        <f t="shared" si="426"/>
        <v>0.6</v>
      </c>
      <c r="S2504" s="110">
        <v>125</v>
      </c>
      <c r="T2504" s="68">
        <f t="shared" si="427"/>
        <v>1</v>
      </c>
      <c r="U2504" s="110">
        <v>50</v>
      </c>
      <c r="V2504" s="284">
        <v>1.0083333333333335</v>
      </c>
      <c r="W2504" s="110">
        <v>19</v>
      </c>
      <c r="X2504" s="110">
        <v>24</v>
      </c>
      <c r="Y2504" s="68">
        <f t="shared" si="423"/>
        <v>0.79166666666666663</v>
      </c>
      <c r="Z2504" s="110">
        <v>25</v>
      </c>
      <c r="AA2504" s="284">
        <v>1.0083333333333335</v>
      </c>
    </row>
    <row r="2505" spans="9:27">
      <c r="I2505" s="57" t="str">
        <f t="shared" si="424"/>
        <v>All MST ProvidersMSTDec-15</v>
      </c>
      <c r="J2505" t="s">
        <v>1028</v>
      </c>
      <c r="K2505" t="s">
        <v>374</v>
      </c>
      <c r="L2505" s="73">
        <v>42339</v>
      </c>
      <c r="M2505" s="110">
        <v>13</v>
      </c>
      <c r="N2505" s="110">
        <v>12</v>
      </c>
      <c r="O2505" s="68">
        <f t="shared" si="425"/>
        <v>1.0833333333333333</v>
      </c>
      <c r="P2505" s="110">
        <v>39</v>
      </c>
      <c r="Q2505" s="110">
        <v>36</v>
      </c>
      <c r="R2505" s="68">
        <f t="shared" si="426"/>
        <v>1.0833333333333333</v>
      </c>
      <c r="S2505" s="110">
        <v>40</v>
      </c>
      <c r="T2505" s="68">
        <f t="shared" si="427"/>
        <v>0.9</v>
      </c>
      <c r="U2505" s="110">
        <v>31</v>
      </c>
      <c r="V2505" s="284">
        <v>0.71530625000000003</v>
      </c>
      <c r="W2505" s="110">
        <v>2</v>
      </c>
      <c r="X2505" s="110">
        <v>3</v>
      </c>
      <c r="Y2505" s="68">
        <f t="shared" si="423"/>
        <v>0.66666666666666663</v>
      </c>
      <c r="Z2505" s="110">
        <v>8</v>
      </c>
      <c r="AA2505" s="284">
        <v>0.71530625000000003</v>
      </c>
    </row>
    <row r="2506" spans="9:27">
      <c r="I2506" s="57" t="str">
        <f t="shared" si="424"/>
        <v>All MST-PSB ProvidersMST-PSBDec-15</v>
      </c>
      <c r="J2506" t="s">
        <v>1029</v>
      </c>
      <c r="K2506" t="s">
        <v>375</v>
      </c>
      <c r="L2506" s="73">
        <v>42339</v>
      </c>
      <c r="M2506" s="110">
        <v>5</v>
      </c>
      <c r="N2506" s="110">
        <v>4</v>
      </c>
      <c r="O2506" s="68">
        <f t="shared" si="425"/>
        <v>1.25</v>
      </c>
      <c r="P2506" s="110">
        <v>4</v>
      </c>
      <c r="Q2506" s="110">
        <v>8</v>
      </c>
      <c r="R2506" s="68">
        <f t="shared" si="426"/>
        <v>0.5</v>
      </c>
      <c r="S2506" s="110">
        <v>8</v>
      </c>
      <c r="T2506" s="68">
        <f t="shared" si="427"/>
        <v>1</v>
      </c>
      <c r="U2506" s="110">
        <v>4</v>
      </c>
      <c r="V2506" s="284">
        <v>0.88890000000000002</v>
      </c>
      <c r="W2506" s="110">
        <v>0</v>
      </c>
      <c r="X2506" s="110">
        <v>0</v>
      </c>
      <c r="Y2506" s="68" t="e">
        <f t="shared" si="423"/>
        <v>#DIV/0!</v>
      </c>
      <c r="Z2506" s="110">
        <v>0</v>
      </c>
      <c r="AA2506" s="284">
        <v>0.88890000000000002</v>
      </c>
    </row>
    <row r="2507" spans="9:27">
      <c r="I2507" s="57" t="str">
        <f t="shared" si="424"/>
        <v>All PCIT ProvidersPCITDec-15</v>
      </c>
      <c r="J2507" t="s">
        <v>1030</v>
      </c>
      <c r="K2507" t="s">
        <v>376</v>
      </c>
      <c r="L2507" s="73">
        <v>42339</v>
      </c>
      <c r="M2507" s="110">
        <v>10</v>
      </c>
      <c r="N2507" s="110">
        <v>9</v>
      </c>
      <c r="O2507" s="68">
        <f t="shared" si="425"/>
        <v>1.1111111111111112</v>
      </c>
      <c r="P2507" s="110">
        <v>27</v>
      </c>
      <c r="Q2507" s="110">
        <v>34</v>
      </c>
      <c r="R2507" s="68">
        <f t="shared" si="426"/>
        <v>0.79411764705882348</v>
      </c>
      <c r="S2507" s="110">
        <v>39</v>
      </c>
      <c r="T2507" s="68">
        <f t="shared" si="427"/>
        <v>0.87179487179487181</v>
      </c>
      <c r="U2507" s="110">
        <v>23</v>
      </c>
      <c r="V2507" s="284"/>
      <c r="W2507" s="110">
        <v>0</v>
      </c>
      <c r="X2507" s="110">
        <v>2</v>
      </c>
      <c r="Y2507" s="68">
        <f t="shared" si="423"/>
        <v>0</v>
      </c>
      <c r="Z2507" s="110">
        <v>4</v>
      </c>
      <c r="AA2507" s="284">
        <v>0.98</v>
      </c>
    </row>
    <row r="2508" spans="9:27">
      <c r="I2508" s="57" t="str">
        <f t="shared" si="424"/>
        <v>All TF-CBT ProvidersTF-CBTDec-15</v>
      </c>
      <c r="J2508" t="s">
        <v>1031</v>
      </c>
      <c r="K2508" t="s">
        <v>377</v>
      </c>
      <c r="L2508" s="73">
        <v>42339</v>
      </c>
      <c r="M2508" s="110">
        <v>21</v>
      </c>
      <c r="N2508" s="110">
        <v>25</v>
      </c>
      <c r="O2508" s="68">
        <f t="shared" si="425"/>
        <v>0.84</v>
      </c>
      <c r="P2508" s="110">
        <v>49</v>
      </c>
      <c r="Q2508" s="110">
        <v>108</v>
      </c>
      <c r="R2508" s="68">
        <f t="shared" si="426"/>
        <v>0.45370370370370372</v>
      </c>
      <c r="S2508" s="110">
        <v>113</v>
      </c>
      <c r="T2508" s="68">
        <f t="shared" si="427"/>
        <v>0.95575221238938057</v>
      </c>
      <c r="U2508" s="110">
        <v>46</v>
      </c>
      <c r="V2508" s="284"/>
      <c r="W2508" s="110">
        <v>3</v>
      </c>
      <c r="X2508" s="110">
        <v>7</v>
      </c>
      <c r="Y2508" s="68">
        <f t="shared" si="423"/>
        <v>0.42857142857142855</v>
      </c>
      <c r="Z2508" s="110">
        <v>3</v>
      </c>
      <c r="AA2508" s="284">
        <v>0.59469696969696972</v>
      </c>
    </row>
    <row r="2509" spans="9:27">
      <c r="I2509" s="57" t="str">
        <f t="shared" si="424"/>
        <v>All TIP ProvidersTIPDec-15</v>
      </c>
      <c r="J2509" t="s">
        <v>1032</v>
      </c>
      <c r="K2509" t="s">
        <v>378</v>
      </c>
      <c r="L2509" s="73">
        <v>42339</v>
      </c>
      <c r="M2509" s="110">
        <v>52</v>
      </c>
      <c r="N2509" s="110">
        <v>48</v>
      </c>
      <c r="O2509" s="68">
        <f t="shared" si="425"/>
        <v>1.0833333333333333</v>
      </c>
      <c r="P2509" s="110">
        <v>442</v>
      </c>
      <c r="Q2509" s="110">
        <v>580</v>
      </c>
      <c r="R2509" s="68">
        <f t="shared" si="426"/>
        <v>0.76206896551724135</v>
      </c>
      <c r="S2509" s="110">
        <v>615</v>
      </c>
      <c r="T2509" s="68">
        <f t="shared" si="427"/>
        <v>0.94308943089430897</v>
      </c>
      <c r="U2509" s="110">
        <v>428</v>
      </c>
      <c r="V2509" s="284"/>
      <c r="W2509" s="110">
        <v>7</v>
      </c>
      <c r="X2509" s="110">
        <v>12</v>
      </c>
      <c r="Y2509" s="68">
        <f t="shared" si="423"/>
        <v>0.58333333333333337</v>
      </c>
      <c r="Z2509" s="110">
        <v>14</v>
      </c>
      <c r="AA2509" s="284"/>
    </row>
    <row r="2510" spans="9:27">
      <c r="I2510" s="57" t="str">
        <f t="shared" si="424"/>
        <v>All TST ProvidersTSTDec-15</v>
      </c>
      <c r="J2510" t="s">
        <v>1033</v>
      </c>
      <c r="K2510" t="s">
        <v>512</v>
      </c>
      <c r="L2510" s="73">
        <v>42339</v>
      </c>
      <c r="M2510" s="110">
        <v>0</v>
      </c>
      <c r="N2510" s="110">
        <v>0</v>
      </c>
      <c r="O2510" s="68" t="e">
        <f t="shared" si="425"/>
        <v>#DIV/0!</v>
      </c>
      <c r="P2510" s="110">
        <v>0</v>
      </c>
      <c r="Q2510" s="110">
        <v>0</v>
      </c>
      <c r="R2510" s="68" t="e">
        <f t="shared" si="426"/>
        <v>#DIV/0!</v>
      </c>
      <c r="S2510" s="110">
        <v>0</v>
      </c>
      <c r="T2510" s="68" t="e">
        <f t="shared" si="427"/>
        <v>#DIV/0!</v>
      </c>
      <c r="U2510" s="110">
        <v>0</v>
      </c>
      <c r="V2510" s="284"/>
      <c r="W2510" s="110">
        <v>0</v>
      </c>
      <c r="X2510" s="110">
        <v>0</v>
      </c>
      <c r="Y2510" s="68" t="e">
        <f t="shared" si="423"/>
        <v>#DIV/0!</v>
      </c>
      <c r="Z2510" s="110">
        <v>0</v>
      </c>
      <c r="AA2510" s="284"/>
    </row>
    <row r="2511" spans="9:27">
      <c r="I2511" s="57" t="str">
        <f t="shared" si="424"/>
        <v>AllAllDec-15</v>
      </c>
      <c r="J2511" t="s">
        <v>1034</v>
      </c>
      <c r="K2511" t="s">
        <v>367</v>
      </c>
      <c r="L2511" s="73">
        <v>42339</v>
      </c>
      <c r="M2511" s="110">
        <v>132</v>
      </c>
      <c r="N2511" s="110">
        <v>133</v>
      </c>
      <c r="O2511" s="68">
        <f t="shared" si="425"/>
        <v>0.99248120300751874</v>
      </c>
      <c r="P2511" s="110">
        <v>725</v>
      </c>
      <c r="Q2511" s="110">
        <v>990</v>
      </c>
      <c r="R2511" s="68">
        <f t="shared" si="426"/>
        <v>0.73232323232323238</v>
      </c>
      <c r="S2511" s="110">
        <v>1061</v>
      </c>
      <c r="T2511" s="68">
        <f t="shared" si="427"/>
        <v>0.93308199811498582</v>
      </c>
      <c r="U2511" s="110">
        <v>656</v>
      </c>
      <c r="V2511" s="284"/>
      <c r="W2511" s="110">
        <v>35</v>
      </c>
      <c r="X2511" s="110">
        <v>58</v>
      </c>
      <c r="Y2511" s="68">
        <f t="shared" si="423"/>
        <v>0.60344827586206895</v>
      </c>
      <c r="Z2511" s="110">
        <v>69</v>
      </c>
      <c r="AA2511" s="284">
        <v>0.73235551745907357</v>
      </c>
    </row>
    <row r="2512" spans="9:27">
      <c r="I2512" s="57" t="str">
        <f>K2512&amp;"Jan-16"</f>
        <v>HillcrestA-CRAJan-16</v>
      </c>
      <c r="J2512" t="s">
        <v>1036</v>
      </c>
      <c r="K2512" t="s">
        <v>336</v>
      </c>
      <c r="L2512" s="73">
        <v>42370</v>
      </c>
      <c r="M2512" s="110">
        <v>3</v>
      </c>
      <c r="N2512" s="110">
        <v>3</v>
      </c>
      <c r="O2512" s="68">
        <f t="shared" si="425"/>
        <v>1</v>
      </c>
      <c r="P2512" s="110">
        <v>38</v>
      </c>
      <c r="Q2512" s="110">
        <v>36</v>
      </c>
      <c r="R2512" s="68">
        <f t="shared" si="426"/>
        <v>1.0555555555555556</v>
      </c>
      <c r="S2512" s="110">
        <v>36</v>
      </c>
      <c r="T2512" s="68">
        <f t="shared" si="427"/>
        <v>1</v>
      </c>
      <c r="U2512" s="110">
        <v>32</v>
      </c>
      <c r="V2512" s="284"/>
      <c r="W2512" s="110">
        <v>3</v>
      </c>
      <c r="X2512" s="110">
        <v>10</v>
      </c>
      <c r="Y2512" s="68">
        <f t="shared" si="423"/>
        <v>0.3</v>
      </c>
      <c r="Z2512" s="110">
        <v>6</v>
      </c>
      <c r="AA2512" s="284"/>
    </row>
    <row r="2513" spans="9:27">
      <c r="I2513" s="57" t="str">
        <f t="shared" ref="I2513:I2569" si="428">K2513&amp;"Jan-16"</f>
        <v>LAYCA-CRAJan-16</v>
      </c>
      <c r="J2513" t="s">
        <v>1037</v>
      </c>
      <c r="K2513" t="s">
        <v>339</v>
      </c>
      <c r="L2513" s="73">
        <v>42370</v>
      </c>
      <c r="M2513" s="110">
        <v>2</v>
      </c>
      <c r="N2513" s="110">
        <v>3</v>
      </c>
      <c r="O2513" s="68">
        <f t="shared" si="425"/>
        <v>0.66666666666666663</v>
      </c>
      <c r="P2513" s="110">
        <v>13</v>
      </c>
      <c r="Q2513" s="110">
        <v>18</v>
      </c>
      <c r="R2513" s="68">
        <f t="shared" si="426"/>
        <v>0.72222222222222221</v>
      </c>
      <c r="S2513" s="110">
        <v>25</v>
      </c>
      <c r="T2513" s="68">
        <f t="shared" si="427"/>
        <v>0.72</v>
      </c>
      <c r="U2513" s="110">
        <v>8</v>
      </c>
      <c r="V2513" s="284"/>
      <c r="W2513" s="110">
        <v>3</v>
      </c>
      <c r="X2513" s="110">
        <v>3</v>
      </c>
      <c r="Y2513" s="68">
        <f t="shared" si="423"/>
        <v>1</v>
      </c>
      <c r="Z2513" s="110">
        <v>5</v>
      </c>
      <c r="AA2513" s="284"/>
    </row>
    <row r="2514" spans="9:27">
      <c r="I2514" s="57" t="str">
        <f t="shared" si="428"/>
        <v>RiversideA-CRAJan-16</v>
      </c>
      <c r="J2514" t="s">
        <v>1038</v>
      </c>
      <c r="K2514" t="s">
        <v>361</v>
      </c>
      <c r="L2514" s="73">
        <v>42370</v>
      </c>
      <c r="M2514" s="110">
        <v>2</v>
      </c>
      <c r="N2514" s="110">
        <v>2</v>
      </c>
      <c r="O2514" s="68">
        <f t="shared" si="425"/>
        <v>1</v>
      </c>
      <c r="P2514" s="110">
        <v>10</v>
      </c>
      <c r="Q2514" s="110">
        <v>15</v>
      </c>
      <c r="R2514" s="68">
        <f t="shared" si="426"/>
        <v>0.66666666666666663</v>
      </c>
      <c r="S2514" s="110">
        <v>15</v>
      </c>
      <c r="T2514" s="68">
        <f t="shared" si="427"/>
        <v>1</v>
      </c>
      <c r="U2514" s="110">
        <v>10</v>
      </c>
      <c r="V2514" s="284"/>
      <c r="W2514" s="110">
        <v>1</v>
      </c>
      <c r="X2514" s="110">
        <v>1</v>
      </c>
      <c r="Y2514" s="68">
        <f t="shared" si="423"/>
        <v>1</v>
      </c>
      <c r="Z2514" s="110">
        <v>0</v>
      </c>
      <c r="AA2514" s="284"/>
    </row>
    <row r="2515" spans="9:27">
      <c r="I2515" s="57" t="str">
        <f t="shared" si="428"/>
        <v>Federal CityA-CRAJan-16</v>
      </c>
      <c r="J2515" t="s">
        <v>1039</v>
      </c>
      <c r="K2515" t="s">
        <v>360</v>
      </c>
      <c r="L2515" s="73">
        <v>42370</v>
      </c>
      <c r="M2515" s="110">
        <v>3</v>
      </c>
      <c r="N2515" s="110">
        <v>3</v>
      </c>
      <c r="O2515" s="68">
        <f t="shared" si="425"/>
        <v>1</v>
      </c>
      <c r="P2515" s="110">
        <v>3</v>
      </c>
      <c r="Q2515" s="110">
        <v>30</v>
      </c>
      <c r="R2515" s="68">
        <f t="shared" si="426"/>
        <v>0.1</v>
      </c>
      <c r="S2515" s="110">
        <v>30</v>
      </c>
      <c r="T2515" s="68">
        <f t="shared" si="427"/>
        <v>1</v>
      </c>
      <c r="U2515" s="110">
        <v>0</v>
      </c>
      <c r="V2515" s="284"/>
      <c r="W2515" s="110">
        <v>0</v>
      </c>
      <c r="X2515" s="110">
        <v>0</v>
      </c>
      <c r="Y2515" s="68" t="e">
        <f t="shared" si="423"/>
        <v>#DIV/0!</v>
      </c>
      <c r="Z2515" s="110">
        <v>3</v>
      </c>
      <c r="AA2515" s="284"/>
    </row>
    <row r="2516" spans="9:27">
      <c r="I2516" s="57" t="str">
        <f t="shared" si="428"/>
        <v>PIECECPP-FVJan-16</v>
      </c>
      <c r="J2516" t="s">
        <v>1040</v>
      </c>
      <c r="K2516" t="s">
        <v>346</v>
      </c>
      <c r="L2516" s="73">
        <v>42370</v>
      </c>
      <c r="M2516" s="110">
        <v>5</v>
      </c>
      <c r="N2516" s="110">
        <v>5</v>
      </c>
      <c r="O2516" s="68">
        <f t="shared" si="425"/>
        <v>1</v>
      </c>
      <c r="P2516" s="110">
        <v>26</v>
      </c>
      <c r="Q2516" s="110">
        <v>25</v>
      </c>
      <c r="R2516" s="68">
        <f t="shared" si="426"/>
        <v>1.04</v>
      </c>
      <c r="S2516" s="110">
        <v>25</v>
      </c>
      <c r="T2516" s="68">
        <f t="shared" si="427"/>
        <v>1</v>
      </c>
      <c r="U2516" s="110">
        <v>25</v>
      </c>
      <c r="V2516" s="284"/>
      <c r="W2516" s="110">
        <v>0</v>
      </c>
      <c r="X2516" s="110">
        <v>0</v>
      </c>
      <c r="Y2516" s="68" t="e">
        <f t="shared" ref="Y2516:Y2579" si="429">W2516/X2516</f>
        <v>#DIV/0!</v>
      </c>
      <c r="Z2516" s="110">
        <v>1</v>
      </c>
      <c r="AA2516" s="284">
        <v>0.42307692307692307</v>
      </c>
    </row>
    <row r="2517" spans="9:27">
      <c r="I2517" s="57" t="str">
        <f t="shared" si="428"/>
        <v>Adoptions TogetherCPP-FVJan-16</v>
      </c>
      <c r="J2517" t="s">
        <v>1041</v>
      </c>
      <c r="K2517" t="s">
        <v>317</v>
      </c>
      <c r="L2517" s="73">
        <v>42370</v>
      </c>
      <c r="M2517" s="110">
        <v>3</v>
      </c>
      <c r="N2517" s="110">
        <v>3</v>
      </c>
      <c r="O2517" s="68">
        <f t="shared" si="425"/>
        <v>1</v>
      </c>
      <c r="P2517" s="110">
        <v>2</v>
      </c>
      <c r="Q2517" s="110">
        <v>15</v>
      </c>
      <c r="R2517" s="68">
        <f t="shared" si="426"/>
        <v>0.13333333333333333</v>
      </c>
      <c r="S2517" s="110">
        <v>15</v>
      </c>
      <c r="T2517" s="68">
        <f t="shared" si="427"/>
        <v>1</v>
      </c>
      <c r="U2517" s="110">
        <v>1</v>
      </c>
      <c r="V2517" s="284"/>
      <c r="W2517" s="110">
        <v>0</v>
      </c>
      <c r="X2517" s="110">
        <v>0</v>
      </c>
      <c r="Y2517" s="68" t="e">
        <f t="shared" si="429"/>
        <v>#DIV/0!</v>
      </c>
      <c r="Z2517" s="110">
        <v>1</v>
      </c>
      <c r="AA2517" s="284">
        <v>0.5</v>
      </c>
    </row>
    <row r="2518" spans="9:27">
      <c r="I2518" s="57" t="str">
        <f t="shared" si="428"/>
        <v>First Home CareFFTJan-16</v>
      </c>
      <c r="J2518" t="s">
        <v>1042</v>
      </c>
      <c r="K2518" t="s">
        <v>325</v>
      </c>
      <c r="L2518" s="73">
        <v>42370</v>
      </c>
      <c r="M2518" s="110">
        <v>2</v>
      </c>
      <c r="N2518" s="110">
        <v>3</v>
      </c>
      <c r="O2518" s="68">
        <f t="shared" si="425"/>
        <v>0.66666666666666663</v>
      </c>
      <c r="P2518" s="110">
        <v>15</v>
      </c>
      <c r="Q2518" s="110">
        <v>20</v>
      </c>
      <c r="R2518" s="68">
        <f t="shared" si="426"/>
        <v>0.75</v>
      </c>
      <c r="S2518" s="110">
        <v>30</v>
      </c>
      <c r="T2518" s="68">
        <f t="shared" si="427"/>
        <v>0.66666666666666663</v>
      </c>
      <c r="U2518" s="110">
        <v>11</v>
      </c>
      <c r="V2518" s="284">
        <v>1.3</v>
      </c>
      <c r="W2518" s="110">
        <v>2</v>
      </c>
      <c r="X2518" s="110">
        <v>2</v>
      </c>
      <c r="Y2518" s="68">
        <f t="shared" si="429"/>
        <v>1</v>
      </c>
      <c r="Z2518" s="110">
        <v>4</v>
      </c>
      <c r="AA2518" s="284">
        <v>1.3</v>
      </c>
    </row>
    <row r="2519" spans="9:27">
      <c r="I2519" s="57" t="str">
        <f t="shared" si="428"/>
        <v>HillcrestFFTJan-16</v>
      </c>
      <c r="J2519" t="s">
        <v>1043</v>
      </c>
      <c r="K2519" t="s">
        <v>335</v>
      </c>
      <c r="L2519" s="73">
        <v>42370</v>
      </c>
      <c r="M2519" s="110">
        <v>7</v>
      </c>
      <c r="N2519" s="110">
        <v>7</v>
      </c>
      <c r="O2519" s="68">
        <f t="shared" si="425"/>
        <v>1</v>
      </c>
      <c r="P2519" s="110">
        <v>29</v>
      </c>
      <c r="Q2519" s="110">
        <v>50</v>
      </c>
      <c r="R2519" s="68">
        <f t="shared" si="426"/>
        <v>0.57999999999999996</v>
      </c>
      <c r="S2519" s="110">
        <v>50</v>
      </c>
      <c r="T2519" s="68">
        <f t="shared" si="427"/>
        <v>1</v>
      </c>
      <c r="U2519" s="110">
        <v>27</v>
      </c>
      <c r="V2519" s="284">
        <v>0.8</v>
      </c>
      <c r="W2519" s="110">
        <v>0</v>
      </c>
      <c r="X2519" s="110">
        <v>0</v>
      </c>
      <c r="Y2519" s="68" t="e">
        <f t="shared" si="429"/>
        <v>#DIV/0!</v>
      </c>
      <c r="Z2519" s="110">
        <v>2</v>
      </c>
      <c r="AA2519" s="284">
        <v>0.8</v>
      </c>
    </row>
    <row r="2520" spans="9:27">
      <c r="I2520" s="57" t="str">
        <f t="shared" si="428"/>
        <v>PASSFFTJan-16</v>
      </c>
      <c r="J2520" t="s">
        <v>1044</v>
      </c>
      <c r="K2520" t="s">
        <v>343</v>
      </c>
      <c r="L2520" s="73">
        <v>42370</v>
      </c>
      <c r="M2520" s="110">
        <v>7</v>
      </c>
      <c r="N2520" s="110">
        <v>7</v>
      </c>
      <c r="O2520" s="68">
        <f t="shared" si="425"/>
        <v>1</v>
      </c>
      <c r="P2520" s="110">
        <v>34</v>
      </c>
      <c r="Q2520" s="110">
        <v>45</v>
      </c>
      <c r="R2520" s="68">
        <f t="shared" si="426"/>
        <v>0.75555555555555554</v>
      </c>
      <c r="S2520" s="110">
        <v>45</v>
      </c>
      <c r="T2520" s="68">
        <f t="shared" si="427"/>
        <v>1</v>
      </c>
      <c r="U2520" s="110">
        <v>22</v>
      </c>
      <c r="V2520" s="284">
        <v>1.075</v>
      </c>
      <c r="W2520" s="110">
        <v>4</v>
      </c>
      <c r="X2520" s="110">
        <v>5</v>
      </c>
      <c r="Y2520" s="68">
        <f t="shared" si="429"/>
        <v>0.8</v>
      </c>
      <c r="Z2520" s="110">
        <v>12</v>
      </c>
      <c r="AA2520" s="284">
        <v>1.075</v>
      </c>
    </row>
    <row r="2521" spans="9:27">
      <c r="I2521" s="57" t="str">
        <f t="shared" si="428"/>
        <v>Youth VillagesMSTJan-16</v>
      </c>
      <c r="J2521" t="s">
        <v>1045</v>
      </c>
      <c r="K2521" t="s">
        <v>353</v>
      </c>
      <c r="L2521" s="73">
        <v>42370</v>
      </c>
      <c r="M2521" s="110">
        <v>11</v>
      </c>
      <c r="N2521" s="110">
        <v>12</v>
      </c>
      <c r="O2521" s="68">
        <f t="shared" ref="O2521:O2584" si="430">M2521/N2521</f>
        <v>0.91666666666666663</v>
      </c>
      <c r="P2521" s="110">
        <v>31</v>
      </c>
      <c r="Q2521" s="110">
        <v>36</v>
      </c>
      <c r="R2521" s="68">
        <f t="shared" ref="R2521:R2584" si="431">P2521/Q2521</f>
        <v>0.86111111111111116</v>
      </c>
      <c r="S2521" s="110">
        <v>40</v>
      </c>
      <c r="T2521" s="68">
        <f t="shared" ref="T2521:T2584" si="432">Q2521/S2521</f>
        <v>0.9</v>
      </c>
      <c r="U2521" s="110">
        <v>25</v>
      </c>
      <c r="V2521" s="284">
        <v>0.71906666666666674</v>
      </c>
      <c r="W2521" s="110">
        <v>7</v>
      </c>
      <c r="X2521" s="110">
        <v>10</v>
      </c>
      <c r="Y2521" s="68">
        <f t="shared" si="429"/>
        <v>0.7</v>
      </c>
      <c r="Z2521" s="110">
        <v>6</v>
      </c>
      <c r="AA2521" s="284">
        <v>0.71906666666666674</v>
      </c>
    </row>
    <row r="2522" spans="9:27">
      <c r="I2522" s="57" t="str">
        <f t="shared" si="428"/>
        <v>Youth VillagesMST-PSBJan-16</v>
      </c>
      <c r="J2522" t="s">
        <v>1046</v>
      </c>
      <c r="K2522" t="s">
        <v>354</v>
      </c>
      <c r="L2522" s="73">
        <v>42370</v>
      </c>
      <c r="M2522" s="110">
        <v>4</v>
      </c>
      <c r="N2522" s="110">
        <v>4</v>
      </c>
      <c r="O2522" s="68">
        <f t="shared" si="430"/>
        <v>1</v>
      </c>
      <c r="P2522" s="110">
        <v>4</v>
      </c>
      <c r="Q2522" s="110">
        <v>8</v>
      </c>
      <c r="R2522" s="68">
        <f t="shared" si="431"/>
        <v>0.5</v>
      </c>
      <c r="S2522" s="110">
        <v>8</v>
      </c>
      <c r="T2522" s="68">
        <f t="shared" si="432"/>
        <v>1</v>
      </c>
      <c r="U2522" s="110">
        <v>2</v>
      </c>
      <c r="V2522" s="284">
        <v>0.82899999999999996</v>
      </c>
      <c r="W2522" s="110">
        <v>2</v>
      </c>
      <c r="X2522" s="110">
        <v>2</v>
      </c>
      <c r="Y2522" s="68">
        <f t="shared" si="429"/>
        <v>1</v>
      </c>
      <c r="Z2522" s="110">
        <v>2</v>
      </c>
      <c r="AA2522" s="284">
        <v>0.82899999999999996</v>
      </c>
    </row>
    <row r="2523" spans="9:27">
      <c r="I2523" s="57" t="str">
        <f t="shared" si="428"/>
        <v>Marys CenterPCITJan-16</v>
      </c>
      <c r="J2523" t="s">
        <v>1047</v>
      </c>
      <c r="K2523" t="s">
        <v>340</v>
      </c>
      <c r="L2523" s="73">
        <v>42370</v>
      </c>
      <c r="M2523" s="110">
        <v>3</v>
      </c>
      <c r="N2523" s="110">
        <v>4</v>
      </c>
      <c r="O2523" s="68">
        <f t="shared" si="430"/>
        <v>0.75</v>
      </c>
      <c r="P2523" s="110">
        <v>13</v>
      </c>
      <c r="Q2523" s="110">
        <v>9</v>
      </c>
      <c r="R2523" s="68">
        <f t="shared" si="431"/>
        <v>1.4444444444444444</v>
      </c>
      <c r="S2523" s="110">
        <v>14</v>
      </c>
      <c r="T2523" s="68">
        <f t="shared" si="432"/>
        <v>0.6428571428571429</v>
      </c>
      <c r="U2523" s="110">
        <v>12</v>
      </c>
      <c r="V2523" s="284"/>
      <c r="W2523" s="110">
        <v>0</v>
      </c>
      <c r="X2523" s="110">
        <v>2</v>
      </c>
      <c r="Y2523" s="68">
        <f t="shared" si="429"/>
        <v>0</v>
      </c>
      <c r="Z2523" s="110">
        <v>1</v>
      </c>
      <c r="AA2523" s="284">
        <v>0.82699999999999996</v>
      </c>
    </row>
    <row r="2524" spans="9:27">
      <c r="I2524" s="57" t="str">
        <f t="shared" si="428"/>
        <v>PIECEPCITJan-16</v>
      </c>
      <c r="J2524" t="s">
        <v>1048</v>
      </c>
      <c r="K2524" t="s">
        <v>347</v>
      </c>
      <c r="L2524" s="73">
        <v>42370</v>
      </c>
      <c r="M2524" s="110">
        <v>5</v>
      </c>
      <c r="N2524" s="110">
        <v>5</v>
      </c>
      <c r="O2524" s="68">
        <f t="shared" si="430"/>
        <v>1</v>
      </c>
      <c r="P2524" s="110">
        <v>13</v>
      </c>
      <c r="Q2524" s="110">
        <v>25</v>
      </c>
      <c r="R2524" s="68">
        <f t="shared" si="431"/>
        <v>0.52</v>
      </c>
      <c r="S2524" s="110">
        <v>25</v>
      </c>
      <c r="T2524" s="68">
        <f t="shared" si="432"/>
        <v>1</v>
      </c>
      <c r="U2524" s="110">
        <v>11</v>
      </c>
      <c r="V2524" s="284"/>
      <c r="W2524" s="110">
        <v>0</v>
      </c>
      <c r="X2524" s="110">
        <v>0</v>
      </c>
      <c r="Y2524" s="68" t="e">
        <f t="shared" si="429"/>
        <v>#DIV/0!</v>
      </c>
      <c r="Z2524" s="110">
        <v>2</v>
      </c>
      <c r="AA2524" s="284">
        <v>0.95299999999999996</v>
      </c>
    </row>
    <row r="2525" spans="9:27">
      <c r="I2525" s="57" t="str">
        <f t="shared" si="428"/>
        <v>Community ConnectionsTF-CBTJan-16</v>
      </c>
      <c r="J2525" t="s">
        <v>1049</v>
      </c>
      <c r="K2525" t="s">
        <v>320</v>
      </c>
      <c r="L2525" s="73">
        <v>42370</v>
      </c>
      <c r="M2525" s="110">
        <v>5</v>
      </c>
      <c r="N2525" s="110">
        <v>5</v>
      </c>
      <c r="O2525" s="68">
        <f t="shared" si="430"/>
        <v>1</v>
      </c>
      <c r="P2525" s="110">
        <v>9</v>
      </c>
      <c r="Q2525" s="110">
        <v>25</v>
      </c>
      <c r="R2525" s="68">
        <f t="shared" si="431"/>
        <v>0.36</v>
      </c>
      <c r="S2525" s="110">
        <v>25</v>
      </c>
      <c r="T2525" s="68">
        <f t="shared" si="432"/>
        <v>1</v>
      </c>
      <c r="U2525" s="110">
        <v>6</v>
      </c>
      <c r="V2525" s="284"/>
      <c r="W2525" s="110">
        <v>0</v>
      </c>
      <c r="X2525" s="110">
        <v>0</v>
      </c>
      <c r="Y2525" s="68" t="e">
        <f t="shared" si="429"/>
        <v>#DIV/0!</v>
      </c>
      <c r="Z2525" s="110">
        <v>3</v>
      </c>
      <c r="AA2525" s="284">
        <v>0.88888888888888884</v>
      </c>
    </row>
    <row r="2526" spans="9:27">
      <c r="I2526" s="57" t="str">
        <f t="shared" si="428"/>
        <v>First Home CareTF-CBTJan-16</v>
      </c>
      <c r="J2526" t="s">
        <v>1050</v>
      </c>
      <c r="K2526" t="s">
        <v>324</v>
      </c>
      <c r="L2526" s="73">
        <v>42370</v>
      </c>
      <c r="M2526" s="110">
        <v>6</v>
      </c>
      <c r="N2526" s="110">
        <v>7</v>
      </c>
      <c r="O2526" s="68">
        <f t="shared" si="430"/>
        <v>0.8571428571428571</v>
      </c>
      <c r="P2526" s="110">
        <v>4</v>
      </c>
      <c r="Q2526" s="110">
        <v>27</v>
      </c>
      <c r="R2526" s="68">
        <f t="shared" si="431"/>
        <v>0.14814814814814814</v>
      </c>
      <c r="S2526" s="110">
        <v>32</v>
      </c>
      <c r="T2526" s="68">
        <f t="shared" si="432"/>
        <v>0.84375</v>
      </c>
      <c r="U2526" s="110">
        <v>4</v>
      </c>
      <c r="V2526" s="284"/>
      <c r="W2526" s="110">
        <v>0</v>
      </c>
      <c r="X2526" s="110">
        <v>0</v>
      </c>
      <c r="Y2526" s="68" t="e">
        <f t="shared" si="429"/>
        <v>#DIV/0!</v>
      </c>
      <c r="Z2526" s="110">
        <v>0</v>
      </c>
      <c r="AA2526" s="284">
        <v>0.75</v>
      </c>
    </row>
    <row r="2527" spans="9:27">
      <c r="I2527" s="57" t="str">
        <f t="shared" si="428"/>
        <v>HillcrestTF-CBTJan-16</v>
      </c>
      <c r="J2527" t="s">
        <v>1051</v>
      </c>
      <c r="K2527" t="s">
        <v>332</v>
      </c>
      <c r="L2527" s="73">
        <v>42370</v>
      </c>
      <c r="M2527" s="110">
        <v>2</v>
      </c>
      <c r="N2527" s="110">
        <v>2</v>
      </c>
      <c r="O2527" s="68">
        <f t="shared" si="430"/>
        <v>1</v>
      </c>
      <c r="P2527" s="110">
        <v>15</v>
      </c>
      <c r="Q2527" s="110">
        <v>10</v>
      </c>
      <c r="R2527" s="68">
        <f t="shared" si="431"/>
        <v>1.5</v>
      </c>
      <c r="S2527" s="110">
        <v>10</v>
      </c>
      <c r="T2527" s="68">
        <f t="shared" si="432"/>
        <v>1</v>
      </c>
      <c r="U2527" s="110">
        <v>15</v>
      </c>
      <c r="V2527" s="284"/>
      <c r="W2527" s="110">
        <v>0</v>
      </c>
      <c r="X2527" s="110">
        <v>0</v>
      </c>
      <c r="Y2527" s="68" t="e">
        <f t="shared" si="429"/>
        <v>#DIV/0!</v>
      </c>
      <c r="Z2527" s="110">
        <v>0</v>
      </c>
      <c r="AA2527" s="284">
        <v>0.33333333333333331</v>
      </c>
    </row>
    <row r="2528" spans="9:27">
      <c r="I2528" s="57" t="str">
        <f t="shared" si="428"/>
        <v>MD Family ResourcesTF-CBTJan-16</v>
      </c>
      <c r="J2528" t="s">
        <v>1052</v>
      </c>
      <c r="K2528" t="s">
        <v>509</v>
      </c>
      <c r="L2528" s="73">
        <v>42370</v>
      </c>
      <c r="M2528" s="110">
        <v>10</v>
      </c>
      <c r="N2528" s="110">
        <v>10</v>
      </c>
      <c r="O2528" s="68">
        <f t="shared" si="430"/>
        <v>1</v>
      </c>
      <c r="P2528" s="110">
        <v>17</v>
      </c>
      <c r="Q2528" s="110">
        <v>26</v>
      </c>
      <c r="R2528" s="68">
        <f t="shared" si="431"/>
        <v>0.65384615384615385</v>
      </c>
      <c r="S2528" s="110">
        <v>26</v>
      </c>
      <c r="T2528" s="68">
        <f t="shared" si="432"/>
        <v>1</v>
      </c>
      <c r="U2528" s="110">
        <v>17</v>
      </c>
      <c r="V2528" s="284"/>
      <c r="W2528" s="110">
        <v>0</v>
      </c>
      <c r="X2528" s="110">
        <v>2</v>
      </c>
      <c r="Y2528" s="68">
        <f t="shared" si="429"/>
        <v>0</v>
      </c>
      <c r="Z2528" s="110">
        <v>0</v>
      </c>
      <c r="AA2528" s="284">
        <v>0.8</v>
      </c>
    </row>
    <row r="2529" spans="9:27">
      <c r="I2529" s="57" t="str">
        <f t="shared" si="428"/>
        <v>UniversalTF-CBTJan-16</v>
      </c>
      <c r="J2529" t="s">
        <v>1053</v>
      </c>
      <c r="K2529" t="s">
        <v>349</v>
      </c>
      <c r="L2529" s="73">
        <v>42370</v>
      </c>
      <c r="M2529" s="110">
        <v>4</v>
      </c>
      <c r="N2529" s="110">
        <v>4</v>
      </c>
      <c r="O2529" s="68">
        <f t="shared" si="430"/>
        <v>1</v>
      </c>
      <c r="P2529" s="110">
        <v>2</v>
      </c>
      <c r="Q2529" s="110">
        <v>20</v>
      </c>
      <c r="R2529" s="68">
        <f t="shared" si="431"/>
        <v>0.1</v>
      </c>
      <c r="S2529" s="110">
        <v>20</v>
      </c>
      <c r="T2529" s="68">
        <f t="shared" si="432"/>
        <v>1</v>
      </c>
      <c r="U2529" s="110">
        <v>2</v>
      </c>
      <c r="V2529" s="284"/>
      <c r="W2529" s="110">
        <v>0</v>
      </c>
      <c r="X2529" s="110">
        <v>0</v>
      </c>
      <c r="Y2529" s="68" t="e">
        <f t="shared" si="429"/>
        <v>#DIV/0!</v>
      </c>
      <c r="Z2529" s="110">
        <v>0</v>
      </c>
      <c r="AA2529" s="284"/>
    </row>
    <row r="2530" spans="9:27">
      <c r="I2530" s="57" t="str">
        <f t="shared" si="428"/>
        <v>Community ConnectionsTIPJan-16</v>
      </c>
      <c r="J2530" t="s">
        <v>1054</v>
      </c>
      <c r="K2530" t="s">
        <v>322</v>
      </c>
      <c r="L2530" s="73">
        <v>42370</v>
      </c>
      <c r="M2530" s="110">
        <v>9</v>
      </c>
      <c r="N2530" s="110">
        <v>9</v>
      </c>
      <c r="O2530" s="68">
        <f t="shared" si="430"/>
        <v>1</v>
      </c>
      <c r="P2530" s="110">
        <v>109</v>
      </c>
      <c r="Q2530" s="110">
        <v>100</v>
      </c>
      <c r="R2530" s="68">
        <f t="shared" si="431"/>
        <v>1.0900000000000001</v>
      </c>
      <c r="S2530" s="110">
        <v>100</v>
      </c>
      <c r="T2530" s="68">
        <f t="shared" si="432"/>
        <v>1</v>
      </c>
      <c r="U2530" s="110">
        <v>107</v>
      </c>
      <c r="V2530" s="284"/>
      <c r="W2530" s="110">
        <v>0</v>
      </c>
      <c r="X2530" s="110">
        <v>0</v>
      </c>
      <c r="Y2530" s="68" t="e">
        <f t="shared" si="429"/>
        <v>#DIV/0!</v>
      </c>
      <c r="Z2530" s="110">
        <v>2</v>
      </c>
      <c r="AA2530" s="284"/>
    </row>
    <row r="2531" spans="9:27">
      <c r="I2531" s="57" t="str">
        <f t="shared" si="428"/>
        <v>FPSTIPJan-16</v>
      </c>
      <c r="J2531" t="s">
        <v>1055</v>
      </c>
      <c r="K2531" t="s">
        <v>356</v>
      </c>
      <c r="L2531" s="73">
        <v>42370</v>
      </c>
      <c r="M2531" s="110">
        <v>5</v>
      </c>
      <c r="N2531" s="110">
        <v>6</v>
      </c>
      <c r="O2531" s="68">
        <f t="shared" si="430"/>
        <v>0.83333333333333337</v>
      </c>
      <c r="P2531" s="110">
        <v>53</v>
      </c>
      <c r="Q2531" s="110">
        <v>75</v>
      </c>
      <c r="R2531" s="68">
        <f t="shared" si="431"/>
        <v>0.70666666666666667</v>
      </c>
      <c r="S2531" s="110">
        <v>90</v>
      </c>
      <c r="T2531" s="68">
        <f t="shared" si="432"/>
        <v>0.83333333333333337</v>
      </c>
      <c r="U2531" s="110">
        <v>53</v>
      </c>
      <c r="V2531" s="284"/>
      <c r="W2531" s="110">
        <v>0</v>
      </c>
      <c r="X2531" s="110">
        <v>0</v>
      </c>
      <c r="Y2531" s="68" t="e">
        <f t="shared" si="429"/>
        <v>#DIV/0!</v>
      </c>
      <c r="Z2531" s="110">
        <v>0</v>
      </c>
      <c r="AA2531" s="284"/>
    </row>
    <row r="2532" spans="9:27">
      <c r="I2532" s="57" t="str">
        <f t="shared" si="428"/>
        <v>FWCTIPJan-16</v>
      </c>
      <c r="J2532" t="s">
        <v>1056</v>
      </c>
      <c r="K2532" t="s">
        <v>761</v>
      </c>
      <c r="L2532" s="73">
        <v>42370</v>
      </c>
      <c r="M2532" s="110">
        <v>2</v>
      </c>
      <c r="N2532" s="110">
        <v>2</v>
      </c>
      <c r="O2532" s="68">
        <f t="shared" si="430"/>
        <v>1</v>
      </c>
      <c r="P2532" s="110">
        <v>4</v>
      </c>
      <c r="Q2532" s="110">
        <v>10</v>
      </c>
      <c r="R2532" s="68">
        <f t="shared" si="431"/>
        <v>0.4</v>
      </c>
      <c r="S2532" s="110">
        <v>10</v>
      </c>
      <c r="T2532" s="68">
        <f t="shared" si="432"/>
        <v>1</v>
      </c>
      <c r="U2532" s="110">
        <v>4</v>
      </c>
      <c r="V2532" s="284"/>
      <c r="W2532" s="110">
        <v>0</v>
      </c>
      <c r="X2532" s="110">
        <v>0</v>
      </c>
      <c r="Y2532" s="68" t="e">
        <f t="shared" si="429"/>
        <v>#DIV/0!</v>
      </c>
      <c r="Z2532" s="110">
        <v>0</v>
      </c>
      <c r="AA2532" s="284"/>
    </row>
    <row r="2533" spans="9:27">
      <c r="I2533" s="57" t="str">
        <f t="shared" si="428"/>
        <v>Green DoorTIPJan-16</v>
      </c>
      <c r="J2533" t="s">
        <v>1057</v>
      </c>
      <c r="K2533" t="s">
        <v>882</v>
      </c>
      <c r="L2533" s="73">
        <v>42370</v>
      </c>
      <c r="M2533" s="110">
        <v>4</v>
      </c>
      <c r="N2533" s="110">
        <v>5</v>
      </c>
      <c r="O2533" s="68">
        <f t="shared" si="430"/>
        <v>0.8</v>
      </c>
      <c r="P2533" s="110">
        <v>4</v>
      </c>
      <c r="Q2533" s="110">
        <v>21</v>
      </c>
      <c r="R2533" s="68">
        <f t="shared" si="431"/>
        <v>0.19047619047619047</v>
      </c>
      <c r="S2533" s="110">
        <v>21</v>
      </c>
      <c r="T2533" s="68">
        <f t="shared" si="432"/>
        <v>1</v>
      </c>
      <c r="U2533" s="110">
        <v>4</v>
      </c>
      <c r="V2533" s="284"/>
      <c r="W2533" s="110">
        <v>0</v>
      </c>
      <c r="X2533" s="110">
        <v>0</v>
      </c>
      <c r="Y2533" s="68" t="e">
        <f t="shared" si="429"/>
        <v>#DIV/0!</v>
      </c>
      <c r="Z2533" s="110">
        <v>0</v>
      </c>
      <c r="AA2533" s="284"/>
    </row>
    <row r="2534" spans="9:27">
      <c r="I2534" s="57" t="str">
        <f t="shared" si="428"/>
        <v>LESTIPJan-16</v>
      </c>
      <c r="J2534" t="s">
        <v>1058</v>
      </c>
      <c r="K2534" t="s">
        <v>358</v>
      </c>
      <c r="L2534" s="73">
        <v>42370</v>
      </c>
      <c r="M2534" s="110">
        <v>3</v>
      </c>
      <c r="N2534" s="110">
        <v>5</v>
      </c>
      <c r="O2534" s="68">
        <f t="shared" si="430"/>
        <v>0.6</v>
      </c>
      <c r="P2534" s="110">
        <v>36</v>
      </c>
      <c r="Q2534" s="110">
        <v>30</v>
      </c>
      <c r="R2534" s="68">
        <f t="shared" si="431"/>
        <v>1.2</v>
      </c>
      <c r="S2534" s="110">
        <v>50</v>
      </c>
      <c r="T2534" s="68">
        <f t="shared" si="432"/>
        <v>0.6</v>
      </c>
      <c r="U2534" s="110">
        <v>36</v>
      </c>
      <c r="V2534" s="284"/>
      <c r="W2534" s="110">
        <v>0</v>
      </c>
      <c r="X2534" s="110">
        <v>0</v>
      </c>
      <c r="Y2534" s="68" t="e">
        <f t="shared" si="429"/>
        <v>#DIV/0!</v>
      </c>
      <c r="Z2534" s="110">
        <v>0</v>
      </c>
      <c r="AA2534" s="284"/>
    </row>
    <row r="2535" spans="9:27">
      <c r="I2535" s="57" t="str">
        <f t="shared" si="428"/>
        <v>MBI HSTIPJan-16</v>
      </c>
      <c r="J2535" t="s">
        <v>1059</v>
      </c>
      <c r="K2535" t="s">
        <v>363</v>
      </c>
      <c r="L2535" s="73">
        <v>42370</v>
      </c>
      <c r="M2535" s="110">
        <v>13</v>
      </c>
      <c r="N2535" s="110">
        <v>14</v>
      </c>
      <c r="O2535" s="68">
        <f t="shared" si="430"/>
        <v>0.9285714285714286</v>
      </c>
      <c r="P2535" s="110">
        <v>96</v>
      </c>
      <c r="Q2535" s="110">
        <v>124</v>
      </c>
      <c r="R2535" s="68">
        <f t="shared" si="431"/>
        <v>0.77419354838709675</v>
      </c>
      <c r="S2535" s="110">
        <v>134</v>
      </c>
      <c r="T2535" s="68">
        <f t="shared" si="432"/>
        <v>0.92537313432835822</v>
      </c>
      <c r="U2535" s="110">
        <v>96</v>
      </c>
      <c r="V2535" s="284"/>
      <c r="W2535" s="110">
        <v>0</v>
      </c>
      <c r="X2535" s="110">
        <v>0</v>
      </c>
      <c r="Y2535" s="68" t="e">
        <f t="shared" si="429"/>
        <v>#DIV/0!</v>
      </c>
      <c r="Z2535" s="110">
        <v>0</v>
      </c>
      <c r="AA2535" s="284"/>
    </row>
    <row r="2536" spans="9:27">
      <c r="I2536" s="57" t="str">
        <f t="shared" si="428"/>
        <v>PASSTIPJan-16</v>
      </c>
      <c r="J2536" t="s">
        <v>1060</v>
      </c>
      <c r="K2536" t="s">
        <v>344</v>
      </c>
      <c r="L2536" s="73">
        <v>42370</v>
      </c>
      <c r="M2536" s="110">
        <v>10</v>
      </c>
      <c r="N2536" s="110">
        <v>10</v>
      </c>
      <c r="O2536" s="68">
        <f t="shared" si="430"/>
        <v>1</v>
      </c>
      <c r="P2536" s="110">
        <v>74</v>
      </c>
      <c r="Q2536" s="110">
        <v>100</v>
      </c>
      <c r="R2536" s="68">
        <f t="shared" si="431"/>
        <v>0.74</v>
      </c>
      <c r="S2536" s="110">
        <v>100</v>
      </c>
      <c r="T2536" s="68">
        <f t="shared" si="432"/>
        <v>1</v>
      </c>
      <c r="U2536" s="110">
        <v>66</v>
      </c>
      <c r="V2536" s="284"/>
      <c r="W2536" s="110">
        <v>4</v>
      </c>
      <c r="X2536" s="110">
        <v>8</v>
      </c>
      <c r="Y2536" s="68">
        <f t="shared" si="429"/>
        <v>0.5</v>
      </c>
      <c r="Z2536" s="110">
        <v>8</v>
      </c>
      <c r="AA2536" s="284"/>
    </row>
    <row r="2537" spans="9:27">
      <c r="I2537" s="57" t="str">
        <f t="shared" si="428"/>
        <v>TFCCTIPJan-16</v>
      </c>
      <c r="J2537" t="s">
        <v>1061</v>
      </c>
      <c r="K2537" t="s">
        <v>365</v>
      </c>
      <c r="L2537" s="73">
        <v>42370</v>
      </c>
      <c r="M2537" s="110">
        <v>3</v>
      </c>
      <c r="N2537" s="110">
        <v>3</v>
      </c>
      <c r="O2537" s="68">
        <f t="shared" si="430"/>
        <v>1</v>
      </c>
      <c r="P2537" s="110">
        <v>10</v>
      </c>
      <c r="Q2537" s="110">
        <v>30</v>
      </c>
      <c r="R2537" s="68">
        <f t="shared" si="431"/>
        <v>0.33333333333333331</v>
      </c>
      <c r="S2537" s="110">
        <v>30</v>
      </c>
      <c r="T2537" s="68">
        <f t="shared" si="432"/>
        <v>1</v>
      </c>
      <c r="U2537" s="110">
        <v>10</v>
      </c>
      <c r="V2537" s="284"/>
      <c r="W2537" s="110">
        <v>0</v>
      </c>
      <c r="X2537" s="110">
        <v>0</v>
      </c>
      <c r="Y2537" s="68" t="e">
        <f t="shared" si="429"/>
        <v>#DIV/0!</v>
      </c>
      <c r="Z2537" s="110">
        <v>0</v>
      </c>
      <c r="AA2537" s="284"/>
    </row>
    <row r="2538" spans="9:27">
      <c r="I2538" s="57" t="str">
        <f t="shared" si="428"/>
        <v>UniversalTIPJan-16</v>
      </c>
      <c r="J2538" t="s">
        <v>1062</v>
      </c>
      <c r="K2538" t="s">
        <v>351</v>
      </c>
      <c r="L2538" s="73">
        <v>42370</v>
      </c>
      <c r="M2538" s="110">
        <v>5</v>
      </c>
      <c r="N2538" s="110">
        <v>5</v>
      </c>
      <c r="O2538" s="68">
        <f t="shared" si="430"/>
        <v>1</v>
      </c>
      <c r="P2538" s="110">
        <v>15</v>
      </c>
      <c r="Q2538" s="110">
        <v>40</v>
      </c>
      <c r="R2538" s="68">
        <f t="shared" si="431"/>
        <v>0.375</v>
      </c>
      <c r="S2538" s="110">
        <v>40</v>
      </c>
      <c r="T2538" s="68">
        <f t="shared" si="432"/>
        <v>1</v>
      </c>
      <c r="U2538" s="110">
        <v>15</v>
      </c>
      <c r="V2538" s="284"/>
      <c r="W2538" s="110">
        <v>0</v>
      </c>
      <c r="X2538" s="110">
        <v>0</v>
      </c>
      <c r="Y2538" s="68" t="e">
        <f t="shared" si="429"/>
        <v>#DIV/0!</v>
      </c>
      <c r="Z2538" s="110">
        <v>0</v>
      </c>
      <c r="AA2538" s="284"/>
    </row>
    <row r="2539" spans="9:27">
      <c r="I2539" s="57" t="str">
        <f t="shared" si="428"/>
        <v>Wayne CenterTIPJan-16</v>
      </c>
      <c r="J2539" t="s">
        <v>1063</v>
      </c>
      <c r="K2539" t="s">
        <v>768</v>
      </c>
      <c r="L2539" s="73">
        <v>42370</v>
      </c>
      <c r="M2539" s="110">
        <v>4</v>
      </c>
      <c r="N2539" s="110">
        <v>4</v>
      </c>
      <c r="O2539" s="68">
        <f t="shared" si="430"/>
        <v>1</v>
      </c>
      <c r="P2539" s="110">
        <v>22</v>
      </c>
      <c r="Q2539" s="110">
        <v>40</v>
      </c>
      <c r="R2539" s="68">
        <f t="shared" si="431"/>
        <v>0.55000000000000004</v>
      </c>
      <c r="S2539" s="110">
        <v>40</v>
      </c>
      <c r="T2539" s="68">
        <f t="shared" si="432"/>
        <v>1</v>
      </c>
      <c r="U2539" s="110">
        <v>22</v>
      </c>
      <c r="V2539" s="284"/>
      <c r="W2539" s="110">
        <v>1</v>
      </c>
      <c r="X2539" s="110">
        <v>1</v>
      </c>
      <c r="Y2539" s="68">
        <f t="shared" si="429"/>
        <v>1</v>
      </c>
      <c r="Z2539" s="110">
        <v>0</v>
      </c>
      <c r="AA2539" s="284"/>
    </row>
    <row r="2540" spans="9:27">
      <c r="I2540" s="57" t="str">
        <f t="shared" si="428"/>
        <v>Marys CenterAllJan-16</v>
      </c>
      <c r="J2540" t="s">
        <v>1064</v>
      </c>
      <c r="K2540" t="s">
        <v>341</v>
      </c>
      <c r="L2540" s="73">
        <v>42370</v>
      </c>
      <c r="M2540" s="110">
        <v>3</v>
      </c>
      <c r="N2540" s="110">
        <v>4</v>
      </c>
      <c r="O2540" s="68">
        <f t="shared" si="430"/>
        <v>0.75</v>
      </c>
      <c r="P2540" s="110">
        <v>13</v>
      </c>
      <c r="Q2540" s="110">
        <v>9</v>
      </c>
      <c r="R2540" s="68">
        <f t="shared" si="431"/>
        <v>1.4444444444444444</v>
      </c>
      <c r="S2540" s="110">
        <v>14</v>
      </c>
      <c r="T2540" s="68">
        <f t="shared" si="432"/>
        <v>0.6428571428571429</v>
      </c>
      <c r="U2540" s="110">
        <v>12</v>
      </c>
      <c r="V2540" s="284"/>
      <c r="W2540" s="110">
        <v>0</v>
      </c>
      <c r="X2540" s="110">
        <v>2</v>
      </c>
      <c r="Y2540" s="68">
        <f t="shared" si="429"/>
        <v>0</v>
      </c>
      <c r="Z2540" s="110">
        <v>1</v>
      </c>
      <c r="AA2540" s="284">
        <v>0.82699999999999996</v>
      </c>
    </row>
    <row r="2541" spans="9:27">
      <c r="I2541" s="57" t="str">
        <f t="shared" si="428"/>
        <v>PIECEAllJan-16</v>
      </c>
      <c r="J2541" t="s">
        <v>1065</v>
      </c>
      <c r="K2541" t="s">
        <v>345</v>
      </c>
      <c r="L2541" s="73">
        <v>42370</v>
      </c>
      <c r="M2541" s="110">
        <v>10</v>
      </c>
      <c r="N2541" s="110">
        <v>10</v>
      </c>
      <c r="O2541" s="68">
        <f t="shared" si="430"/>
        <v>1</v>
      </c>
      <c r="P2541" s="110">
        <v>39</v>
      </c>
      <c r="Q2541" s="110">
        <v>50</v>
      </c>
      <c r="R2541" s="68">
        <f t="shared" si="431"/>
        <v>0.78</v>
      </c>
      <c r="S2541" s="110">
        <v>50</v>
      </c>
      <c r="T2541" s="68">
        <f t="shared" si="432"/>
        <v>1</v>
      </c>
      <c r="U2541" s="110">
        <v>36</v>
      </c>
      <c r="V2541" s="284"/>
      <c r="W2541" s="110">
        <v>0</v>
      </c>
      <c r="X2541" s="110">
        <v>0</v>
      </c>
      <c r="Y2541" s="68" t="e">
        <f t="shared" si="429"/>
        <v>#DIV/0!</v>
      </c>
      <c r="Z2541" s="110">
        <v>3</v>
      </c>
      <c r="AA2541" s="284">
        <v>0.68803846153846149</v>
      </c>
    </row>
    <row r="2542" spans="9:27">
      <c r="I2542" s="57" t="str">
        <f t="shared" si="428"/>
        <v>Community ConnectionsAllJan-16</v>
      </c>
      <c r="J2542" t="s">
        <v>1066</v>
      </c>
      <c r="K2542" t="s">
        <v>319</v>
      </c>
      <c r="L2542" s="73">
        <v>42370</v>
      </c>
      <c r="M2542" s="110">
        <v>14</v>
      </c>
      <c r="N2542" s="110">
        <v>14</v>
      </c>
      <c r="O2542" s="68">
        <f t="shared" si="430"/>
        <v>1</v>
      </c>
      <c r="P2542" s="110">
        <v>118</v>
      </c>
      <c r="Q2542" s="110">
        <v>125</v>
      </c>
      <c r="R2542" s="68">
        <f t="shared" si="431"/>
        <v>0.94399999999999995</v>
      </c>
      <c r="S2542" s="110">
        <v>125</v>
      </c>
      <c r="T2542" s="68">
        <f t="shared" si="432"/>
        <v>1</v>
      </c>
      <c r="U2542" s="110">
        <v>113</v>
      </c>
      <c r="V2542" s="284"/>
      <c r="W2542" s="110">
        <v>0</v>
      </c>
      <c r="X2542" s="110">
        <v>0</v>
      </c>
      <c r="Y2542" s="68" t="e">
        <f t="shared" si="429"/>
        <v>#DIV/0!</v>
      </c>
      <c r="Z2542" s="110">
        <v>5</v>
      </c>
      <c r="AA2542" s="284">
        <v>0.88888888888888884</v>
      </c>
    </row>
    <row r="2543" spans="9:27">
      <c r="I2543" s="57" t="str">
        <f t="shared" si="428"/>
        <v>Federal CityAllJan-16</v>
      </c>
      <c r="J2543" t="s">
        <v>1067</v>
      </c>
      <c r="K2543" t="s">
        <v>359</v>
      </c>
      <c r="L2543" s="73">
        <v>42370</v>
      </c>
      <c r="M2543" s="110">
        <v>3</v>
      </c>
      <c r="N2543" s="110">
        <v>3</v>
      </c>
      <c r="O2543" s="68">
        <f t="shared" si="430"/>
        <v>1</v>
      </c>
      <c r="P2543" s="110">
        <v>3</v>
      </c>
      <c r="Q2543" s="110">
        <v>30</v>
      </c>
      <c r="R2543" s="68">
        <f t="shared" si="431"/>
        <v>0.1</v>
      </c>
      <c r="S2543" s="110">
        <v>30</v>
      </c>
      <c r="T2543" s="68">
        <f t="shared" si="432"/>
        <v>1</v>
      </c>
      <c r="U2543" s="110">
        <v>0</v>
      </c>
      <c r="V2543" s="284"/>
      <c r="W2543" s="110">
        <v>0</v>
      </c>
      <c r="X2543" s="110">
        <v>0</v>
      </c>
      <c r="Y2543" s="68" t="e">
        <f t="shared" si="429"/>
        <v>#DIV/0!</v>
      </c>
      <c r="Z2543" s="110">
        <v>3</v>
      </c>
      <c r="AA2543" s="284"/>
    </row>
    <row r="2544" spans="9:27">
      <c r="I2544" s="57" t="str">
        <f t="shared" si="428"/>
        <v>FWCAllJan-16</v>
      </c>
      <c r="J2544" t="s">
        <v>1068</v>
      </c>
      <c r="K2544" t="s">
        <v>774</v>
      </c>
      <c r="L2544" s="73">
        <v>42370</v>
      </c>
      <c r="M2544" s="110">
        <v>2</v>
      </c>
      <c r="N2544" s="110">
        <v>2</v>
      </c>
      <c r="O2544" s="68">
        <f t="shared" si="430"/>
        <v>1</v>
      </c>
      <c r="P2544" s="110">
        <v>4</v>
      </c>
      <c r="Q2544" s="110">
        <v>10</v>
      </c>
      <c r="R2544" s="68">
        <f t="shared" si="431"/>
        <v>0.4</v>
      </c>
      <c r="S2544" s="110">
        <v>10</v>
      </c>
      <c r="T2544" s="68">
        <f t="shared" si="432"/>
        <v>1</v>
      </c>
      <c r="U2544" s="110">
        <v>4</v>
      </c>
      <c r="V2544" s="284"/>
      <c r="W2544" s="110">
        <v>0</v>
      </c>
      <c r="X2544" s="110">
        <v>0</v>
      </c>
      <c r="Y2544" s="68" t="e">
        <f t="shared" si="429"/>
        <v>#DIV/0!</v>
      </c>
      <c r="Z2544" s="110">
        <v>0</v>
      </c>
      <c r="AA2544" s="284"/>
    </row>
    <row r="2545" spans="9:27">
      <c r="I2545" s="57" t="str">
        <f t="shared" si="428"/>
        <v>Green DoorAllJan-16</v>
      </c>
      <c r="J2545" t="s">
        <v>1069</v>
      </c>
      <c r="K2545" t="s">
        <v>895</v>
      </c>
      <c r="L2545" s="73">
        <v>42370</v>
      </c>
      <c r="M2545" s="110">
        <v>4</v>
      </c>
      <c r="N2545" s="110">
        <v>5</v>
      </c>
      <c r="O2545" s="68">
        <f t="shared" si="430"/>
        <v>0.8</v>
      </c>
      <c r="P2545" s="110">
        <v>4</v>
      </c>
      <c r="Q2545" s="110">
        <v>21</v>
      </c>
      <c r="R2545" s="68">
        <f t="shared" si="431"/>
        <v>0.19047619047619047</v>
      </c>
      <c r="S2545" s="110">
        <v>21</v>
      </c>
      <c r="T2545" s="68">
        <f t="shared" si="432"/>
        <v>1</v>
      </c>
      <c r="U2545" s="110">
        <v>4</v>
      </c>
      <c r="V2545" s="284"/>
      <c r="W2545" s="110">
        <v>0</v>
      </c>
      <c r="X2545" s="110">
        <v>0</v>
      </c>
      <c r="Y2545" s="68" t="e">
        <f t="shared" si="429"/>
        <v>#DIV/0!</v>
      </c>
      <c r="Z2545" s="110">
        <v>0</v>
      </c>
      <c r="AA2545" s="284"/>
    </row>
    <row r="2546" spans="9:27">
      <c r="I2546" s="57" t="str">
        <f t="shared" si="428"/>
        <v>HillcrestAllJan-16</v>
      </c>
      <c r="J2546" t="s">
        <v>1070</v>
      </c>
      <c r="K2546" t="s">
        <v>331</v>
      </c>
      <c r="L2546" s="73">
        <v>42370</v>
      </c>
      <c r="M2546" s="110">
        <v>12</v>
      </c>
      <c r="N2546" s="110">
        <v>12</v>
      </c>
      <c r="O2546" s="68">
        <f t="shared" si="430"/>
        <v>1</v>
      </c>
      <c r="P2546" s="110">
        <v>82</v>
      </c>
      <c r="Q2546" s="110">
        <v>96</v>
      </c>
      <c r="R2546" s="68">
        <f t="shared" si="431"/>
        <v>0.85416666666666663</v>
      </c>
      <c r="S2546" s="110">
        <v>96</v>
      </c>
      <c r="T2546" s="68">
        <f t="shared" si="432"/>
        <v>1</v>
      </c>
      <c r="U2546" s="110">
        <v>74</v>
      </c>
      <c r="V2546" s="284"/>
      <c r="W2546" s="110">
        <v>3</v>
      </c>
      <c r="X2546" s="110">
        <v>10</v>
      </c>
      <c r="Y2546" s="68">
        <f t="shared" si="429"/>
        <v>0.3</v>
      </c>
      <c r="Z2546" s="110">
        <v>8</v>
      </c>
      <c r="AA2546" s="284">
        <v>0.56666666666666665</v>
      </c>
    </row>
    <row r="2547" spans="9:27">
      <c r="I2547" s="57" t="str">
        <f t="shared" si="428"/>
        <v>LAYCAllJan-16</v>
      </c>
      <c r="J2547" t="s">
        <v>1071</v>
      </c>
      <c r="K2547" t="s">
        <v>337</v>
      </c>
      <c r="L2547" s="73">
        <v>42370</v>
      </c>
      <c r="M2547" s="110">
        <v>2</v>
      </c>
      <c r="N2547" s="110">
        <v>3</v>
      </c>
      <c r="O2547" s="68">
        <f t="shared" si="430"/>
        <v>0.66666666666666663</v>
      </c>
      <c r="P2547" s="110">
        <v>13</v>
      </c>
      <c r="Q2547" s="110">
        <v>18</v>
      </c>
      <c r="R2547" s="68">
        <f t="shared" si="431"/>
        <v>0.72222222222222221</v>
      </c>
      <c r="S2547" s="110">
        <v>25</v>
      </c>
      <c r="T2547" s="68">
        <f t="shared" si="432"/>
        <v>0.72</v>
      </c>
      <c r="U2547" s="110">
        <v>8</v>
      </c>
      <c r="V2547" s="284"/>
      <c r="W2547" s="110">
        <v>3</v>
      </c>
      <c r="X2547" s="110">
        <v>3</v>
      </c>
      <c r="Y2547" s="68">
        <f t="shared" si="429"/>
        <v>1</v>
      </c>
      <c r="Z2547" s="110">
        <v>5</v>
      </c>
      <c r="AA2547" s="284"/>
    </row>
    <row r="2548" spans="9:27">
      <c r="I2548" s="57" t="str">
        <f t="shared" si="428"/>
        <v>RiversideAllJan-16</v>
      </c>
      <c r="J2548" t="s">
        <v>1072</v>
      </c>
      <c r="K2548" t="s">
        <v>362</v>
      </c>
      <c r="L2548" s="73">
        <v>42370</v>
      </c>
      <c r="M2548" s="110">
        <v>2</v>
      </c>
      <c r="N2548" s="110">
        <v>2</v>
      </c>
      <c r="O2548" s="68">
        <f t="shared" si="430"/>
        <v>1</v>
      </c>
      <c r="P2548" s="110">
        <v>10</v>
      </c>
      <c r="Q2548" s="110">
        <v>15</v>
      </c>
      <c r="R2548" s="68">
        <f t="shared" si="431"/>
        <v>0.66666666666666663</v>
      </c>
      <c r="S2548" s="110">
        <v>15</v>
      </c>
      <c r="T2548" s="68">
        <f t="shared" si="432"/>
        <v>1</v>
      </c>
      <c r="U2548" s="110">
        <v>10</v>
      </c>
      <c r="V2548" s="284"/>
      <c r="W2548" s="110">
        <v>1</v>
      </c>
      <c r="X2548" s="110">
        <v>1</v>
      </c>
      <c r="Y2548" s="68">
        <f t="shared" si="429"/>
        <v>1</v>
      </c>
      <c r="Z2548" s="110">
        <v>0</v>
      </c>
      <c r="AA2548" s="284"/>
    </row>
    <row r="2549" spans="9:27">
      <c r="I2549" s="57" t="str">
        <f t="shared" si="428"/>
        <v>Adoptions TogetherAllJan-16</v>
      </c>
      <c r="J2549" t="s">
        <v>1073</v>
      </c>
      <c r="K2549" t="s">
        <v>318</v>
      </c>
      <c r="L2549" s="73">
        <v>42370</v>
      </c>
      <c r="M2549" s="110">
        <v>3</v>
      </c>
      <c r="N2549" s="110">
        <v>3</v>
      </c>
      <c r="O2549" s="68">
        <f t="shared" si="430"/>
        <v>1</v>
      </c>
      <c r="P2549" s="110">
        <v>2</v>
      </c>
      <c r="Q2549" s="110">
        <v>15</v>
      </c>
      <c r="R2549" s="68">
        <f t="shared" si="431"/>
        <v>0.13333333333333333</v>
      </c>
      <c r="S2549" s="110">
        <v>15</v>
      </c>
      <c r="T2549" s="68">
        <f t="shared" si="432"/>
        <v>1</v>
      </c>
      <c r="U2549" s="110">
        <v>1</v>
      </c>
      <c r="V2549" s="284"/>
      <c r="W2549" s="110">
        <v>0</v>
      </c>
      <c r="X2549" s="110">
        <v>0</v>
      </c>
      <c r="Y2549" s="68" t="e">
        <f t="shared" si="429"/>
        <v>#DIV/0!</v>
      </c>
      <c r="Z2549" s="110">
        <v>1</v>
      </c>
      <c r="AA2549" s="284">
        <v>0.5</v>
      </c>
    </row>
    <row r="2550" spans="9:27">
      <c r="I2550" s="57" t="str">
        <f t="shared" si="428"/>
        <v>First Home CareAllJan-16</v>
      </c>
      <c r="J2550" t="s">
        <v>1074</v>
      </c>
      <c r="K2550" t="s">
        <v>323</v>
      </c>
      <c r="L2550" s="73">
        <v>42370</v>
      </c>
      <c r="M2550" s="110">
        <v>8</v>
      </c>
      <c r="N2550" s="110">
        <v>10</v>
      </c>
      <c r="O2550" s="68">
        <f t="shared" si="430"/>
        <v>0.8</v>
      </c>
      <c r="P2550" s="110">
        <v>19</v>
      </c>
      <c r="Q2550" s="110">
        <v>47</v>
      </c>
      <c r="R2550" s="68">
        <f t="shared" si="431"/>
        <v>0.40425531914893614</v>
      </c>
      <c r="S2550" s="110">
        <v>62</v>
      </c>
      <c r="T2550" s="68">
        <f t="shared" si="432"/>
        <v>0.75806451612903225</v>
      </c>
      <c r="U2550" s="110">
        <v>15</v>
      </c>
      <c r="V2550" s="284"/>
      <c r="W2550" s="110">
        <v>2</v>
      </c>
      <c r="X2550" s="110">
        <v>2</v>
      </c>
      <c r="Y2550" s="68">
        <f t="shared" si="429"/>
        <v>1</v>
      </c>
      <c r="Z2550" s="110">
        <v>4</v>
      </c>
      <c r="AA2550" s="284">
        <v>1.0249999999999999</v>
      </c>
    </row>
    <row r="2551" spans="9:27">
      <c r="I2551" s="57" t="str">
        <f t="shared" si="428"/>
        <v>PASSAllJan-16</v>
      </c>
      <c r="J2551" t="s">
        <v>1075</v>
      </c>
      <c r="K2551" t="s">
        <v>342</v>
      </c>
      <c r="L2551" s="73">
        <v>42370</v>
      </c>
      <c r="M2551" s="110">
        <v>17</v>
      </c>
      <c r="N2551" s="110">
        <v>17</v>
      </c>
      <c r="O2551" s="68">
        <f t="shared" si="430"/>
        <v>1</v>
      </c>
      <c r="P2551" s="110">
        <v>108</v>
      </c>
      <c r="Q2551" s="110">
        <v>145</v>
      </c>
      <c r="R2551" s="68">
        <f t="shared" si="431"/>
        <v>0.7448275862068966</v>
      </c>
      <c r="S2551" s="110">
        <v>145</v>
      </c>
      <c r="T2551" s="68">
        <f t="shared" si="432"/>
        <v>1</v>
      </c>
      <c r="U2551" s="110">
        <v>88</v>
      </c>
      <c r="V2551" s="284"/>
      <c r="W2551" s="110">
        <v>8</v>
      </c>
      <c r="X2551" s="110">
        <v>13</v>
      </c>
      <c r="Y2551" s="68">
        <f t="shared" si="429"/>
        <v>0.61538461538461542</v>
      </c>
      <c r="Z2551" s="110">
        <v>20</v>
      </c>
      <c r="AA2551" s="284">
        <v>1.075</v>
      </c>
    </row>
    <row r="2552" spans="9:27">
      <c r="I2552" s="57" t="str">
        <f t="shared" si="428"/>
        <v>Youth VillagesAllJan-16</v>
      </c>
      <c r="J2552" t="s">
        <v>1076</v>
      </c>
      <c r="K2552" t="s">
        <v>352</v>
      </c>
      <c r="L2552" s="73">
        <v>42370</v>
      </c>
      <c r="M2552" s="110">
        <v>15</v>
      </c>
      <c r="N2552" s="110">
        <v>16</v>
      </c>
      <c r="O2552" s="68">
        <f t="shared" si="430"/>
        <v>0.9375</v>
      </c>
      <c r="P2552" s="110">
        <v>35</v>
      </c>
      <c r="Q2552" s="110">
        <v>44</v>
      </c>
      <c r="R2552" s="68">
        <f t="shared" si="431"/>
        <v>0.79545454545454541</v>
      </c>
      <c r="S2552" s="110">
        <v>48</v>
      </c>
      <c r="T2552" s="68">
        <f t="shared" si="432"/>
        <v>0.91666666666666663</v>
      </c>
      <c r="U2552" s="110">
        <v>27</v>
      </c>
      <c r="V2552" s="284"/>
      <c r="W2552" s="110">
        <v>9</v>
      </c>
      <c r="X2552" s="110">
        <v>12</v>
      </c>
      <c r="Y2552" s="68">
        <f t="shared" si="429"/>
        <v>0.75</v>
      </c>
      <c r="Z2552" s="110">
        <v>8</v>
      </c>
      <c r="AA2552" s="284">
        <v>0.77403333333333335</v>
      </c>
    </row>
    <row r="2553" spans="9:27">
      <c r="I2553" s="57" t="str">
        <f t="shared" si="428"/>
        <v>MD Family ResourcesAllJan-16</v>
      </c>
      <c r="J2553" t="s">
        <v>1077</v>
      </c>
      <c r="K2553" t="s">
        <v>510</v>
      </c>
      <c r="L2553" s="73">
        <v>42370</v>
      </c>
      <c r="M2553" s="110">
        <v>10</v>
      </c>
      <c r="N2553" s="110">
        <v>10</v>
      </c>
      <c r="O2553" s="68">
        <f t="shared" si="430"/>
        <v>1</v>
      </c>
      <c r="P2553" s="110">
        <v>17</v>
      </c>
      <c r="Q2553" s="110">
        <v>26</v>
      </c>
      <c r="R2553" s="68">
        <f t="shared" si="431"/>
        <v>0.65384615384615385</v>
      </c>
      <c r="S2553" s="110">
        <v>26</v>
      </c>
      <c r="T2553" s="68">
        <f t="shared" si="432"/>
        <v>1</v>
      </c>
      <c r="U2553" s="110">
        <v>17</v>
      </c>
      <c r="V2553" s="284"/>
      <c r="W2553" s="110">
        <v>0</v>
      </c>
      <c r="X2553" s="110">
        <v>2</v>
      </c>
      <c r="Y2553" s="68">
        <f t="shared" si="429"/>
        <v>0</v>
      </c>
      <c r="Z2553" s="110">
        <v>0</v>
      </c>
      <c r="AA2553" s="284">
        <v>0.8</v>
      </c>
    </row>
    <row r="2554" spans="9:27">
      <c r="I2554" s="57" t="str">
        <f t="shared" si="428"/>
        <v>UniversalAllJan-16</v>
      </c>
      <c r="J2554" t="s">
        <v>1078</v>
      </c>
      <c r="K2554" t="s">
        <v>348</v>
      </c>
      <c r="L2554" s="73">
        <v>42370</v>
      </c>
      <c r="M2554" s="110">
        <v>9</v>
      </c>
      <c r="N2554" s="110">
        <v>9</v>
      </c>
      <c r="O2554" s="68">
        <f t="shared" si="430"/>
        <v>1</v>
      </c>
      <c r="P2554" s="110">
        <v>17</v>
      </c>
      <c r="Q2554" s="110">
        <v>60</v>
      </c>
      <c r="R2554" s="68">
        <f t="shared" si="431"/>
        <v>0.28333333333333333</v>
      </c>
      <c r="S2554" s="110">
        <v>60</v>
      </c>
      <c r="T2554" s="68">
        <f t="shared" si="432"/>
        <v>1</v>
      </c>
      <c r="U2554" s="110">
        <v>17</v>
      </c>
      <c r="V2554" s="284"/>
      <c r="W2554" s="110">
        <v>0</v>
      </c>
      <c r="X2554" s="110">
        <v>0</v>
      </c>
      <c r="Y2554" s="68" t="e">
        <f t="shared" si="429"/>
        <v>#DIV/0!</v>
      </c>
      <c r="Z2554" s="110">
        <v>0</v>
      </c>
      <c r="AA2554" s="284"/>
    </row>
    <row r="2555" spans="9:27">
      <c r="I2555" s="57" t="str">
        <f t="shared" si="428"/>
        <v>FPSAllJan-16</v>
      </c>
      <c r="J2555" t="s">
        <v>1079</v>
      </c>
      <c r="K2555" t="s">
        <v>355</v>
      </c>
      <c r="L2555" s="73">
        <v>42370</v>
      </c>
      <c r="M2555" s="110">
        <v>5</v>
      </c>
      <c r="N2555" s="110">
        <v>6</v>
      </c>
      <c r="O2555" s="68">
        <f t="shared" si="430"/>
        <v>0.83333333333333337</v>
      </c>
      <c r="P2555" s="110">
        <v>53</v>
      </c>
      <c r="Q2555" s="110">
        <v>75</v>
      </c>
      <c r="R2555" s="68">
        <f t="shared" si="431"/>
        <v>0.70666666666666667</v>
      </c>
      <c r="S2555" s="110">
        <v>90</v>
      </c>
      <c r="T2555" s="68">
        <f t="shared" si="432"/>
        <v>0.83333333333333337</v>
      </c>
      <c r="U2555" s="110">
        <v>53</v>
      </c>
      <c r="V2555" s="284"/>
      <c r="W2555" s="110">
        <v>0</v>
      </c>
      <c r="X2555" s="110">
        <v>0</v>
      </c>
      <c r="Y2555" s="68" t="e">
        <f t="shared" si="429"/>
        <v>#DIV/0!</v>
      </c>
      <c r="Z2555" s="110">
        <v>0</v>
      </c>
      <c r="AA2555" s="284"/>
    </row>
    <row r="2556" spans="9:27">
      <c r="I2556" s="57" t="str">
        <f t="shared" si="428"/>
        <v>LESAllJan-16</v>
      </c>
      <c r="J2556" t="s">
        <v>1080</v>
      </c>
      <c r="K2556" t="s">
        <v>357</v>
      </c>
      <c r="L2556" s="73">
        <v>42370</v>
      </c>
      <c r="M2556" s="110">
        <v>3</v>
      </c>
      <c r="N2556" s="110">
        <v>5</v>
      </c>
      <c r="O2556" s="68">
        <f t="shared" si="430"/>
        <v>0.6</v>
      </c>
      <c r="P2556" s="110">
        <v>36</v>
      </c>
      <c r="Q2556" s="110">
        <v>30</v>
      </c>
      <c r="R2556" s="68">
        <f t="shared" si="431"/>
        <v>1.2</v>
      </c>
      <c r="S2556" s="110">
        <v>50</v>
      </c>
      <c r="T2556" s="68">
        <f t="shared" si="432"/>
        <v>0.6</v>
      </c>
      <c r="U2556" s="110">
        <v>36</v>
      </c>
      <c r="V2556" s="284"/>
      <c r="W2556" s="110">
        <v>0</v>
      </c>
      <c r="X2556" s="110">
        <v>0</v>
      </c>
      <c r="Y2556" s="68" t="e">
        <f t="shared" si="429"/>
        <v>#DIV/0!</v>
      </c>
      <c r="Z2556" s="110">
        <v>0</v>
      </c>
      <c r="AA2556" s="284"/>
    </row>
    <row r="2557" spans="9:27">
      <c r="I2557" s="57" t="str">
        <f t="shared" si="428"/>
        <v>MBI HSAllJan-16</v>
      </c>
      <c r="J2557" t="s">
        <v>1081</v>
      </c>
      <c r="K2557" t="s">
        <v>364</v>
      </c>
      <c r="L2557" s="73">
        <v>42370</v>
      </c>
      <c r="M2557" s="110">
        <v>13</v>
      </c>
      <c r="N2557" s="110">
        <v>14</v>
      </c>
      <c r="O2557" s="68">
        <f t="shared" si="430"/>
        <v>0.9285714285714286</v>
      </c>
      <c r="P2557" s="110">
        <v>96</v>
      </c>
      <c r="Q2557" s="110">
        <v>124</v>
      </c>
      <c r="R2557" s="68">
        <f t="shared" si="431"/>
        <v>0.77419354838709675</v>
      </c>
      <c r="S2557" s="110">
        <v>134</v>
      </c>
      <c r="T2557" s="68">
        <f t="shared" si="432"/>
        <v>0.92537313432835822</v>
      </c>
      <c r="U2557" s="110">
        <v>96</v>
      </c>
      <c r="V2557" s="284"/>
      <c r="W2557" s="110">
        <v>0</v>
      </c>
      <c r="X2557" s="110">
        <v>0</v>
      </c>
      <c r="Y2557" s="68" t="e">
        <f t="shared" si="429"/>
        <v>#DIV/0!</v>
      </c>
      <c r="Z2557" s="110">
        <v>0</v>
      </c>
      <c r="AA2557" s="284"/>
    </row>
    <row r="2558" spans="9:27">
      <c r="I2558" s="57" t="str">
        <f t="shared" si="428"/>
        <v>TFCCAllJan-16</v>
      </c>
      <c r="J2558" t="s">
        <v>1082</v>
      </c>
      <c r="K2558" t="s">
        <v>366</v>
      </c>
      <c r="L2558" s="73">
        <v>42370</v>
      </c>
      <c r="M2558" s="110">
        <v>3</v>
      </c>
      <c r="N2558" s="110">
        <v>3</v>
      </c>
      <c r="O2558" s="68">
        <f t="shared" si="430"/>
        <v>1</v>
      </c>
      <c r="P2558" s="110">
        <v>10</v>
      </c>
      <c r="Q2558" s="110">
        <v>30</v>
      </c>
      <c r="R2558" s="68">
        <f t="shared" si="431"/>
        <v>0.33333333333333331</v>
      </c>
      <c r="S2558" s="110">
        <v>30</v>
      </c>
      <c r="T2558" s="68">
        <f t="shared" si="432"/>
        <v>1</v>
      </c>
      <c r="U2558" s="110">
        <v>10</v>
      </c>
      <c r="V2558" s="284"/>
      <c r="W2558" s="110">
        <v>0</v>
      </c>
      <c r="X2558" s="110">
        <v>0</v>
      </c>
      <c r="Y2558" s="68" t="e">
        <f t="shared" si="429"/>
        <v>#DIV/0!</v>
      </c>
      <c r="Z2558" s="110">
        <v>0</v>
      </c>
      <c r="AA2558" s="284"/>
    </row>
    <row r="2559" spans="9:27">
      <c r="I2559" s="57" t="str">
        <f t="shared" si="428"/>
        <v>Wayne CenterAllJan-16</v>
      </c>
      <c r="J2559" t="s">
        <v>1083</v>
      </c>
      <c r="K2559" t="s">
        <v>789</v>
      </c>
      <c r="L2559" s="73">
        <v>42370</v>
      </c>
      <c r="M2559" s="110">
        <v>4</v>
      </c>
      <c r="N2559" s="110">
        <v>4</v>
      </c>
      <c r="O2559" s="68">
        <f t="shared" si="430"/>
        <v>1</v>
      </c>
      <c r="P2559" s="110">
        <v>22</v>
      </c>
      <c r="Q2559" s="110">
        <v>40</v>
      </c>
      <c r="R2559" s="68">
        <f t="shared" si="431"/>
        <v>0.55000000000000004</v>
      </c>
      <c r="S2559" s="110">
        <v>40</v>
      </c>
      <c r="T2559" s="68">
        <f t="shared" si="432"/>
        <v>1</v>
      </c>
      <c r="U2559" s="110">
        <v>37</v>
      </c>
      <c r="V2559" s="284"/>
      <c r="W2559" s="110">
        <v>1</v>
      </c>
      <c r="X2559" s="110">
        <v>1</v>
      </c>
      <c r="Y2559" s="68">
        <f t="shared" si="429"/>
        <v>1</v>
      </c>
      <c r="Z2559" s="110">
        <v>0</v>
      </c>
      <c r="AA2559" s="284"/>
    </row>
    <row r="2560" spans="9:27">
      <c r="I2560" s="57" t="str">
        <f t="shared" si="428"/>
        <v>All A-CRA ProvidersA-CRAJan-16</v>
      </c>
      <c r="J2560" t="s">
        <v>1084</v>
      </c>
      <c r="K2560" t="s">
        <v>379</v>
      </c>
      <c r="L2560" s="73">
        <v>42370</v>
      </c>
      <c r="M2560" s="110">
        <v>10</v>
      </c>
      <c r="N2560" s="110">
        <v>11</v>
      </c>
      <c r="O2560" s="68">
        <f t="shared" si="430"/>
        <v>0.90909090909090906</v>
      </c>
      <c r="P2560" s="110">
        <v>64</v>
      </c>
      <c r="Q2560" s="110">
        <v>99</v>
      </c>
      <c r="R2560" s="68">
        <f t="shared" si="431"/>
        <v>0.64646464646464652</v>
      </c>
      <c r="S2560" s="110">
        <v>106</v>
      </c>
      <c r="T2560" s="68">
        <f t="shared" si="432"/>
        <v>0.93396226415094341</v>
      </c>
      <c r="U2560" s="110">
        <v>50</v>
      </c>
      <c r="V2560" s="284"/>
      <c r="W2560" s="110">
        <v>7</v>
      </c>
      <c r="X2560" s="110">
        <v>14</v>
      </c>
      <c r="Y2560" s="68">
        <f t="shared" si="429"/>
        <v>0.5</v>
      </c>
      <c r="Z2560" s="110">
        <v>14</v>
      </c>
      <c r="AA2560" s="284"/>
    </row>
    <row r="2561" spans="9:27">
      <c r="I2561" s="57" t="str">
        <f t="shared" si="428"/>
        <v>All CPP-FV ProvidersCPP-FVJan-16</v>
      </c>
      <c r="J2561" t="s">
        <v>1085</v>
      </c>
      <c r="K2561" t="s">
        <v>373</v>
      </c>
      <c r="L2561" s="73">
        <v>42370</v>
      </c>
      <c r="M2561" s="110">
        <v>8</v>
      </c>
      <c r="N2561" s="110">
        <v>8</v>
      </c>
      <c r="O2561" s="68">
        <f t="shared" si="430"/>
        <v>1</v>
      </c>
      <c r="P2561" s="110">
        <v>28</v>
      </c>
      <c r="Q2561" s="110">
        <v>40</v>
      </c>
      <c r="R2561" s="68">
        <f t="shared" si="431"/>
        <v>0.7</v>
      </c>
      <c r="S2561" s="110">
        <v>40</v>
      </c>
      <c r="T2561" s="68">
        <f t="shared" si="432"/>
        <v>1</v>
      </c>
      <c r="U2561" s="110">
        <v>26</v>
      </c>
      <c r="V2561" s="284"/>
      <c r="W2561" s="110">
        <v>0</v>
      </c>
      <c r="X2561" s="110">
        <v>0</v>
      </c>
      <c r="Y2561" s="68" t="e">
        <f t="shared" si="429"/>
        <v>#DIV/0!</v>
      </c>
      <c r="Z2561" s="110">
        <v>2</v>
      </c>
      <c r="AA2561" s="284">
        <v>0.46153846153846156</v>
      </c>
    </row>
    <row r="2562" spans="9:27">
      <c r="I2562" s="57" t="str">
        <f t="shared" si="428"/>
        <v>All FFT ProvidersFFTJan-16</v>
      </c>
      <c r="J2562" t="s">
        <v>1086</v>
      </c>
      <c r="K2562" t="s">
        <v>372</v>
      </c>
      <c r="L2562" s="73">
        <v>42370</v>
      </c>
      <c r="M2562" s="110">
        <v>16</v>
      </c>
      <c r="N2562" s="110">
        <v>17</v>
      </c>
      <c r="O2562" s="68">
        <f t="shared" si="430"/>
        <v>0.94117647058823528</v>
      </c>
      <c r="P2562" s="110">
        <v>78</v>
      </c>
      <c r="Q2562" s="110">
        <v>115</v>
      </c>
      <c r="R2562" s="68">
        <f t="shared" si="431"/>
        <v>0.67826086956521736</v>
      </c>
      <c r="S2562" s="110">
        <v>125</v>
      </c>
      <c r="T2562" s="68">
        <f t="shared" si="432"/>
        <v>0.92</v>
      </c>
      <c r="U2562" s="110">
        <v>60</v>
      </c>
      <c r="V2562" s="284">
        <v>1.0583333333333333</v>
      </c>
      <c r="W2562" s="110">
        <v>6</v>
      </c>
      <c r="X2562" s="110">
        <v>7</v>
      </c>
      <c r="Y2562" s="68">
        <f t="shared" si="429"/>
        <v>0.8571428571428571</v>
      </c>
      <c r="Z2562" s="110">
        <v>18</v>
      </c>
      <c r="AA2562" s="284">
        <v>1.0583333333333333</v>
      </c>
    </row>
    <row r="2563" spans="9:27">
      <c r="I2563" s="57" t="str">
        <f t="shared" si="428"/>
        <v>All MST ProvidersMSTJan-16</v>
      </c>
      <c r="J2563" t="s">
        <v>1087</v>
      </c>
      <c r="K2563" t="s">
        <v>374</v>
      </c>
      <c r="L2563" s="73">
        <v>42370</v>
      </c>
      <c r="M2563" s="110">
        <v>11</v>
      </c>
      <c r="N2563" s="110">
        <v>12</v>
      </c>
      <c r="O2563" s="68">
        <f t="shared" si="430"/>
        <v>0.91666666666666663</v>
      </c>
      <c r="P2563" s="110">
        <v>31</v>
      </c>
      <c r="Q2563" s="110">
        <v>36</v>
      </c>
      <c r="R2563" s="68">
        <f t="shared" si="431"/>
        <v>0.86111111111111116</v>
      </c>
      <c r="S2563" s="110">
        <v>40</v>
      </c>
      <c r="T2563" s="68">
        <f t="shared" si="432"/>
        <v>0.9</v>
      </c>
      <c r="U2563" s="110">
        <v>25</v>
      </c>
      <c r="V2563" s="284">
        <v>0.71906666666666674</v>
      </c>
      <c r="W2563" s="110">
        <v>7</v>
      </c>
      <c r="X2563" s="110">
        <v>10</v>
      </c>
      <c r="Y2563" s="68">
        <f t="shared" si="429"/>
        <v>0.7</v>
      </c>
      <c r="Z2563" s="110">
        <v>6</v>
      </c>
      <c r="AA2563" s="284">
        <v>0.71906666666666674</v>
      </c>
    </row>
    <row r="2564" spans="9:27">
      <c r="I2564" s="57" t="str">
        <f t="shared" si="428"/>
        <v>All MST-PSB ProvidersMST-PSBJan-16</v>
      </c>
      <c r="J2564" t="s">
        <v>1088</v>
      </c>
      <c r="K2564" t="s">
        <v>375</v>
      </c>
      <c r="L2564" s="73">
        <v>42370</v>
      </c>
      <c r="M2564" s="110">
        <v>4</v>
      </c>
      <c r="N2564" s="110">
        <v>4</v>
      </c>
      <c r="O2564" s="68">
        <f t="shared" si="430"/>
        <v>1</v>
      </c>
      <c r="P2564" s="110">
        <v>4</v>
      </c>
      <c r="Q2564" s="110">
        <v>8</v>
      </c>
      <c r="R2564" s="68">
        <f t="shared" si="431"/>
        <v>0.5</v>
      </c>
      <c r="S2564" s="110">
        <v>8</v>
      </c>
      <c r="T2564" s="68">
        <f t="shared" si="432"/>
        <v>1</v>
      </c>
      <c r="U2564" s="110">
        <v>2</v>
      </c>
      <c r="V2564" s="284">
        <v>0.82899999999999996</v>
      </c>
      <c r="W2564" s="110">
        <v>2</v>
      </c>
      <c r="X2564" s="110">
        <v>2</v>
      </c>
      <c r="Y2564" s="68">
        <f t="shared" si="429"/>
        <v>1</v>
      </c>
      <c r="Z2564" s="110">
        <v>2</v>
      </c>
      <c r="AA2564" s="284">
        <v>0.82899999999999996</v>
      </c>
    </row>
    <row r="2565" spans="9:27">
      <c r="I2565" s="57" t="str">
        <f t="shared" si="428"/>
        <v>All PCIT ProvidersPCITJan-16</v>
      </c>
      <c r="J2565" t="s">
        <v>1089</v>
      </c>
      <c r="K2565" t="s">
        <v>376</v>
      </c>
      <c r="L2565" s="73">
        <v>42370</v>
      </c>
      <c r="M2565" s="110">
        <v>8</v>
      </c>
      <c r="N2565" s="110">
        <v>9</v>
      </c>
      <c r="O2565" s="68">
        <f t="shared" si="430"/>
        <v>0.88888888888888884</v>
      </c>
      <c r="P2565" s="110">
        <v>26</v>
      </c>
      <c r="Q2565" s="110">
        <v>34</v>
      </c>
      <c r="R2565" s="68">
        <f t="shared" si="431"/>
        <v>0.76470588235294112</v>
      </c>
      <c r="S2565" s="110">
        <v>39</v>
      </c>
      <c r="T2565" s="68">
        <f t="shared" si="432"/>
        <v>0.87179487179487181</v>
      </c>
      <c r="U2565" s="110">
        <v>23</v>
      </c>
      <c r="V2565" s="284"/>
      <c r="W2565" s="110">
        <v>0</v>
      </c>
      <c r="X2565" s="110">
        <v>2</v>
      </c>
      <c r="Y2565" s="68">
        <f t="shared" si="429"/>
        <v>0</v>
      </c>
      <c r="Z2565" s="110">
        <v>3</v>
      </c>
      <c r="AA2565" s="284">
        <v>0.8899999999999999</v>
      </c>
    </row>
    <row r="2566" spans="9:27">
      <c r="I2566" s="57" t="str">
        <f t="shared" si="428"/>
        <v>All TF-CBT ProvidersTF-CBTJan-16</v>
      </c>
      <c r="J2566" t="s">
        <v>1090</v>
      </c>
      <c r="K2566" t="s">
        <v>377</v>
      </c>
      <c r="L2566" s="73">
        <v>42370</v>
      </c>
      <c r="M2566" s="110">
        <v>27</v>
      </c>
      <c r="N2566" s="110">
        <v>28</v>
      </c>
      <c r="O2566" s="68">
        <f t="shared" si="430"/>
        <v>0.9642857142857143</v>
      </c>
      <c r="P2566" s="110">
        <v>47</v>
      </c>
      <c r="Q2566" s="110">
        <v>108</v>
      </c>
      <c r="R2566" s="68">
        <f t="shared" si="431"/>
        <v>0.43518518518518517</v>
      </c>
      <c r="S2566" s="110">
        <v>113</v>
      </c>
      <c r="T2566" s="68">
        <f t="shared" si="432"/>
        <v>0.95575221238938057</v>
      </c>
      <c r="U2566" s="110">
        <v>44</v>
      </c>
      <c r="V2566" s="284"/>
      <c r="W2566" s="110">
        <v>0</v>
      </c>
      <c r="X2566" s="110">
        <v>2</v>
      </c>
      <c r="Y2566" s="68">
        <f t="shared" si="429"/>
        <v>0</v>
      </c>
      <c r="Z2566" s="110">
        <v>3</v>
      </c>
      <c r="AA2566" s="284">
        <v>0.69305555555555554</v>
      </c>
    </row>
    <row r="2567" spans="9:27">
      <c r="I2567" s="57" t="str">
        <f t="shared" si="428"/>
        <v>All TIP ProvidersTIPJan-16</v>
      </c>
      <c r="J2567" t="s">
        <v>1091</v>
      </c>
      <c r="K2567" t="s">
        <v>378</v>
      </c>
      <c r="L2567" s="73">
        <v>42370</v>
      </c>
      <c r="M2567" s="110">
        <v>58</v>
      </c>
      <c r="N2567" s="110">
        <v>63</v>
      </c>
      <c r="O2567" s="68">
        <f t="shared" si="430"/>
        <v>0.92063492063492058</v>
      </c>
      <c r="P2567" s="110">
        <v>423</v>
      </c>
      <c r="Q2567" s="110">
        <v>570</v>
      </c>
      <c r="R2567" s="68">
        <f t="shared" si="431"/>
        <v>0.74210526315789471</v>
      </c>
      <c r="S2567" s="110">
        <v>615</v>
      </c>
      <c r="T2567" s="68">
        <f t="shared" si="432"/>
        <v>0.92682926829268297</v>
      </c>
      <c r="U2567" s="110">
        <v>413</v>
      </c>
      <c r="V2567" s="284"/>
      <c r="W2567" s="110">
        <v>5</v>
      </c>
      <c r="X2567" s="110">
        <v>9</v>
      </c>
      <c r="Y2567" s="68">
        <f t="shared" si="429"/>
        <v>0.55555555555555558</v>
      </c>
      <c r="Z2567" s="110">
        <v>10</v>
      </c>
      <c r="AA2567" s="284"/>
    </row>
    <row r="2568" spans="9:27">
      <c r="I2568" s="57" t="str">
        <f t="shared" si="428"/>
        <v>All TST ProvidersTSTJan-16</v>
      </c>
      <c r="J2568" t="s">
        <v>1092</v>
      </c>
      <c r="K2568" t="s">
        <v>512</v>
      </c>
      <c r="L2568" s="73">
        <v>42370</v>
      </c>
      <c r="M2568" s="110">
        <v>0</v>
      </c>
      <c r="N2568" s="110">
        <v>0</v>
      </c>
      <c r="O2568" s="68" t="e">
        <f t="shared" si="430"/>
        <v>#DIV/0!</v>
      </c>
      <c r="P2568" s="110">
        <v>0</v>
      </c>
      <c r="Q2568" s="110">
        <v>0</v>
      </c>
      <c r="R2568" s="68" t="e">
        <f t="shared" si="431"/>
        <v>#DIV/0!</v>
      </c>
      <c r="S2568" s="110">
        <v>0</v>
      </c>
      <c r="T2568" s="68" t="e">
        <f t="shared" si="432"/>
        <v>#DIV/0!</v>
      </c>
      <c r="U2568" s="110">
        <v>0</v>
      </c>
      <c r="V2568" s="284"/>
      <c r="W2568" s="110">
        <v>0</v>
      </c>
      <c r="X2568" s="110">
        <v>0</v>
      </c>
      <c r="Y2568" s="68" t="e">
        <f t="shared" si="429"/>
        <v>#DIV/0!</v>
      </c>
      <c r="Z2568" s="110">
        <v>0</v>
      </c>
      <c r="AA2568" s="284"/>
    </row>
    <row r="2569" spans="9:27">
      <c r="I2569" s="57" t="str">
        <f t="shared" si="428"/>
        <v>AllAllJan-16</v>
      </c>
      <c r="J2569" t="s">
        <v>1093</v>
      </c>
      <c r="K2569" t="s">
        <v>367</v>
      </c>
      <c r="L2569" s="73">
        <v>42370</v>
      </c>
      <c r="M2569" s="110">
        <v>142</v>
      </c>
      <c r="N2569" s="110">
        <v>152</v>
      </c>
      <c r="O2569" s="68">
        <f t="shared" si="430"/>
        <v>0.93421052631578949</v>
      </c>
      <c r="P2569" s="110">
        <v>701</v>
      </c>
      <c r="Q2569" s="110">
        <v>1010</v>
      </c>
      <c r="R2569" s="68">
        <f t="shared" si="431"/>
        <v>0.69405940594059401</v>
      </c>
      <c r="S2569" s="110">
        <v>1086</v>
      </c>
      <c r="T2569" s="68">
        <f t="shared" si="432"/>
        <v>0.93001841620626147</v>
      </c>
      <c r="U2569" s="110">
        <v>643</v>
      </c>
      <c r="V2569" s="284"/>
      <c r="W2569" s="110">
        <v>27</v>
      </c>
      <c r="X2569" s="110">
        <v>46</v>
      </c>
      <c r="Y2569" s="68">
        <f t="shared" si="429"/>
        <v>0.58695652173913049</v>
      </c>
      <c r="Z2569" s="110">
        <v>58</v>
      </c>
      <c r="AA2569" s="284">
        <v>0.77516566951566945</v>
      </c>
    </row>
    <row r="2570" spans="9:27">
      <c r="I2570" s="57" t="str">
        <f>K2570&amp;"Feb-16"</f>
        <v>HillcrestA-CRAFeb-16</v>
      </c>
      <c r="J2570" t="s">
        <v>1094</v>
      </c>
      <c r="K2570" t="s">
        <v>336</v>
      </c>
      <c r="L2570" s="73">
        <v>42401</v>
      </c>
      <c r="M2570" s="110">
        <v>3</v>
      </c>
      <c r="N2570" s="110">
        <v>3</v>
      </c>
      <c r="O2570" s="68">
        <f t="shared" si="430"/>
        <v>1</v>
      </c>
      <c r="P2570" s="110">
        <v>42</v>
      </c>
      <c r="Q2570" s="110">
        <v>36</v>
      </c>
      <c r="R2570" s="68">
        <f t="shared" si="431"/>
        <v>1.1666666666666667</v>
      </c>
      <c r="S2570" s="110">
        <v>36</v>
      </c>
      <c r="T2570" s="68">
        <f t="shared" si="432"/>
        <v>1</v>
      </c>
      <c r="U2570" s="110">
        <v>35</v>
      </c>
      <c r="V2570" s="284"/>
      <c r="W2570" s="110">
        <v>3</v>
      </c>
      <c r="X2570" s="110">
        <v>4</v>
      </c>
      <c r="Y2570" s="68">
        <f t="shared" si="429"/>
        <v>0.75</v>
      </c>
      <c r="Z2570" s="110">
        <v>7</v>
      </c>
      <c r="AA2570" s="284"/>
    </row>
    <row r="2571" spans="9:27">
      <c r="I2571" s="57" t="str">
        <f t="shared" ref="I2571:I2627" si="433">K2571&amp;"Feb-16"</f>
        <v>LAYCA-CRAFeb-16</v>
      </c>
      <c r="J2571" t="s">
        <v>1095</v>
      </c>
      <c r="K2571" t="s">
        <v>339</v>
      </c>
      <c r="L2571" s="73">
        <v>42401</v>
      </c>
      <c r="M2571" s="110">
        <v>2</v>
      </c>
      <c r="N2571" s="110">
        <v>3</v>
      </c>
      <c r="O2571" s="68">
        <f t="shared" si="430"/>
        <v>0.66666666666666663</v>
      </c>
      <c r="P2571" s="110">
        <v>16</v>
      </c>
      <c r="Q2571" s="110">
        <v>18</v>
      </c>
      <c r="R2571" s="68">
        <f t="shared" si="431"/>
        <v>0.88888888888888884</v>
      </c>
      <c r="S2571" s="110">
        <v>25</v>
      </c>
      <c r="T2571" s="68">
        <f t="shared" si="432"/>
        <v>0.72</v>
      </c>
      <c r="U2571" s="110">
        <v>11</v>
      </c>
      <c r="V2571" s="284"/>
      <c r="W2571" s="110">
        <v>1</v>
      </c>
      <c r="X2571" s="110">
        <v>3</v>
      </c>
      <c r="Y2571" s="68">
        <f t="shared" si="429"/>
        <v>0.33333333333333331</v>
      </c>
      <c r="Z2571" s="110">
        <v>5</v>
      </c>
      <c r="AA2571" s="284"/>
    </row>
    <row r="2572" spans="9:27">
      <c r="I2572" s="57" t="str">
        <f t="shared" si="433"/>
        <v>RiversideA-CRAFeb-16</v>
      </c>
      <c r="J2572" t="s">
        <v>1096</v>
      </c>
      <c r="K2572" t="s">
        <v>361</v>
      </c>
      <c r="L2572" s="73">
        <v>42401</v>
      </c>
      <c r="M2572" s="110">
        <v>2</v>
      </c>
      <c r="N2572" s="110">
        <v>2</v>
      </c>
      <c r="O2572" s="68">
        <f t="shared" si="430"/>
        <v>1</v>
      </c>
      <c r="P2572" s="110">
        <v>8</v>
      </c>
      <c r="Q2572" s="110">
        <v>15</v>
      </c>
      <c r="R2572" s="68">
        <f t="shared" si="431"/>
        <v>0.53333333333333333</v>
      </c>
      <c r="S2572" s="110">
        <v>15</v>
      </c>
      <c r="T2572" s="68">
        <f t="shared" si="432"/>
        <v>1</v>
      </c>
      <c r="U2572" s="110">
        <v>4</v>
      </c>
      <c r="V2572" s="284"/>
      <c r="W2572" s="110">
        <v>2</v>
      </c>
      <c r="X2572" s="110">
        <v>2</v>
      </c>
      <c r="Y2572" s="68">
        <f t="shared" si="429"/>
        <v>1</v>
      </c>
      <c r="Z2572" s="110">
        <v>4</v>
      </c>
      <c r="AA2572" s="284"/>
    </row>
    <row r="2573" spans="9:27">
      <c r="I2573" s="57" t="str">
        <f t="shared" si="433"/>
        <v>Federal CityA-CRAFeb-16</v>
      </c>
      <c r="J2573" t="s">
        <v>1097</v>
      </c>
      <c r="K2573" t="s">
        <v>360</v>
      </c>
      <c r="L2573" s="73">
        <v>42401</v>
      </c>
      <c r="M2573" s="110">
        <v>3</v>
      </c>
      <c r="N2573" s="110">
        <v>3</v>
      </c>
      <c r="O2573" s="68">
        <f t="shared" si="430"/>
        <v>1</v>
      </c>
      <c r="P2573" s="110">
        <v>4</v>
      </c>
      <c r="Q2573" s="110">
        <v>30</v>
      </c>
      <c r="R2573" s="68">
        <f t="shared" si="431"/>
        <v>0.13333333333333333</v>
      </c>
      <c r="S2573" s="110">
        <v>30</v>
      </c>
      <c r="T2573" s="68">
        <f t="shared" si="432"/>
        <v>1</v>
      </c>
      <c r="U2573" s="110">
        <v>3</v>
      </c>
      <c r="V2573" s="284"/>
      <c r="W2573" s="110">
        <v>0</v>
      </c>
      <c r="X2573" s="110">
        <v>0</v>
      </c>
      <c r="Y2573" s="68" t="e">
        <f t="shared" si="429"/>
        <v>#DIV/0!</v>
      </c>
      <c r="Z2573" s="110">
        <v>1</v>
      </c>
      <c r="AA2573" s="284"/>
    </row>
    <row r="2574" spans="9:27">
      <c r="I2574" s="57" t="str">
        <f t="shared" si="433"/>
        <v>PIECECPP-FVFeb-16</v>
      </c>
      <c r="J2574" t="s">
        <v>1098</v>
      </c>
      <c r="K2574" t="s">
        <v>346</v>
      </c>
      <c r="L2574" s="73">
        <v>42401</v>
      </c>
      <c r="M2574" s="110">
        <v>5</v>
      </c>
      <c r="N2574" s="110">
        <v>5</v>
      </c>
      <c r="O2574" s="68">
        <f t="shared" si="430"/>
        <v>1</v>
      </c>
      <c r="P2574" s="110">
        <v>25</v>
      </c>
      <c r="Q2574" s="110">
        <v>25</v>
      </c>
      <c r="R2574" s="68">
        <f t="shared" si="431"/>
        <v>1</v>
      </c>
      <c r="S2574" s="110">
        <v>25</v>
      </c>
      <c r="T2574" s="68">
        <f t="shared" si="432"/>
        <v>1</v>
      </c>
      <c r="U2574" s="110">
        <v>24</v>
      </c>
      <c r="V2574" s="284"/>
      <c r="W2574" s="110">
        <v>0</v>
      </c>
      <c r="X2574" s="110">
        <v>4</v>
      </c>
      <c r="Y2574" s="68">
        <f t="shared" si="429"/>
        <v>0</v>
      </c>
      <c r="Z2574" s="110">
        <v>1</v>
      </c>
      <c r="AA2574" s="284">
        <v>0.37037037037037035</v>
      </c>
    </row>
    <row r="2575" spans="9:27">
      <c r="I2575" s="57" t="str">
        <f t="shared" si="433"/>
        <v>Adoptions TogetherCPP-FVFeb-16</v>
      </c>
      <c r="J2575" t="s">
        <v>1099</v>
      </c>
      <c r="K2575" t="s">
        <v>317</v>
      </c>
      <c r="L2575" s="73">
        <v>42401</v>
      </c>
      <c r="M2575" s="110">
        <v>1</v>
      </c>
      <c r="N2575" s="110">
        <v>3</v>
      </c>
      <c r="O2575" s="68">
        <f t="shared" si="430"/>
        <v>0.33333333333333331</v>
      </c>
      <c r="P2575" s="110">
        <v>3</v>
      </c>
      <c r="Q2575" s="110">
        <v>5</v>
      </c>
      <c r="R2575" s="68">
        <f t="shared" si="431"/>
        <v>0.6</v>
      </c>
      <c r="S2575" s="110">
        <v>15</v>
      </c>
      <c r="T2575" s="68">
        <f t="shared" si="432"/>
        <v>0.33333333333333331</v>
      </c>
      <c r="U2575" s="110">
        <v>2</v>
      </c>
      <c r="V2575" s="284"/>
      <c r="W2575" s="110">
        <v>0</v>
      </c>
      <c r="X2575" s="110">
        <v>0</v>
      </c>
      <c r="Y2575" s="68" t="e">
        <f t="shared" si="429"/>
        <v>#DIV/0!</v>
      </c>
      <c r="Z2575" s="110">
        <v>1</v>
      </c>
      <c r="AA2575" s="284">
        <v>0.2857142857142857</v>
      </c>
    </row>
    <row r="2576" spans="9:27">
      <c r="I2576" s="57" t="str">
        <f t="shared" si="433"/>
        <v>First Home CareFFTFeb-16</v>
      </c>
      <c r="J2576" t="s">
        <v>1100</v>
      </c>
      <c r="K2576" t="s">
        <v>325</v>
      </c>
      <c r="L2576" s="73">
        <v>42401</v>
      </c>
      <c r="M2576" s="110">
        <v>2</v>
      </c>
      <c r="N2576" s="110">
        <v>3</v>
      </c>
      <c r="O2576" s="68">
        <f t="shared" si="430"/>
        <v>0.66666666666666663</v>
      </c>
      <c r="P2576" s="110">
        <v>17</v>
      </c>
      <c r="Q2576" s="110">
        <v>20</v>
      </c>
      <c r="R2576" s="68">
        <f t="shared" si="431"/>
        <v>0.85</v>
      </c>
      <c r="S2576" s="110">
        <v>30</v>
      </c>
      <c r="T2576" s="68">
        <f t="shared" si="432"/>
        <v>0.66666666666666663</v>
      </c>
      <c r="U2576" s="110">
        <v>11</v>
      </c>
      <c r="V2576" s="284">
        <v>1.0625</v>
      </c>
      <c r="W2576" s="110">
        <v>3</v>
      </c>
      <c r="X2576" s="110">
        <v>4</v>
      </c>
      <c r="Y2576" s="68">
        <f t="shared" si="429"/>
        <v>0.75</v>
      </c>
      <c r="Z2576" s="110">
        <v>6</v>
      </c>
      <c r="AA2576" s="284">
        <v>1.0625</v>
      </c>
    </row>
    <row r="2577" spans="9:27">
      <c r="I2577" s="57" t="str">
        <f t="shared" si="433"/>
        <v>HillcrestFFTFeb-16</v>
      </c>
      <c r="J2577" t="s">
        <v>1101</v>
      </c>
      <c r="K2577" t="s">
        <v>335</v>
      </c>
      <c r="L2577" s="73">
        <v>42401</v>
      </c>
      <c r="M2577" s="110">
        <v>7</v>
      </c>
      <c r="N2577" s="110">
        <v>7</v>
      </c>
      <c r="O2577" s="68">
        <f t="shared" si="430"/>
        <v>1</v>
      </c>
      <c r="P2577" s="110">
        <v>23</v>
      </c>
      <c r="Q2577" s="110">
        <v>50</v>
      </c>
      <c r="R2577" s="68">
        <f t="shared" si="431"/>
        <v>0.46</v>
      </c>
      <c r="S2577" s="110">
        <v>50</v>
      </c>
      <c r="T2577" s="68">
        <f t="shared" si="432"/>
        <v>1</v>
      </c>
      <c r="U2577" s="110">
        <v>20</v>
      </c>
      <c r="V2577" s="284">
        <v>1</v>
      </c>
      <c r="W2577" s="110">
        <v>2</v>
      </c>
      <c r="X2577" s="110">
        <v>3</v>
      </c>
      <c r="Y2577" s="68">
        <f t="shared" si="429"/>
        <v>0.66666666666666663</v>
      </c>
      <c r="Z2577" s="110">
        <v>3</v>
      </c>
      <c r="AA2577" s="284">
        <v>1</v>
      </c>
    </row>
    <row r="2578" spans="9:27">
      <c r="I2578" s="57" t="str">
        <f t="shared" si="433"/>
        <v>PASSFFTFeb-16</v>
      </c>
      <c r="J2578" t="s">
        <v>1102</v>
      </c>
      <c r="K2578" t="s">
        <v>343</v>
      </c>
      <c r="L2578" s="73">
        <v>42401</v>
      </c>
      <c r="M2578" s="110">
        <v>7</v>
      </c>
      <c r="N2578" s="110">
        <v>7</v>
      </c>
      <c r="O2578" s="68">
        <f t="shared" si="430"/>
        <v>1</v>
      </c>
      <c r="P2578" s="110">
        <v>35</v>
      </c>
      <c r="Q2578" s="110">
        <v>45</v>
      </c>
      <c r="R2578" s="68">
        <f t="shared" si="431"/>
        <v>0.77777777777777779</v>
      </c>
      <c r="S2578" s="110">
        <v>45</v>
      </c>
      <c r="T2578" s="68">
        <f t="shared" si="432"/>
        <v>1</v>
      </c>
      <c r="U2578" s="110">
        <v>27</v>
      </c>
      <c r="V2578" s="284">
        <v>0.95</v>
      </c>
      <c r="W2578" s="110">
        <v>9</v>
      </c>
      <c r="X2578" s="110">
        <v>10</v>
      </c>
      <c r="Y2578" s="68">
        <f t="shared" si="429"/>
        <v>0.9</v>
      </c>
      <c r="Z2578" s="110">
        <v>8</v>
      </c>
      <c r="AA2578" s="284">
        <v>0.95</v>
      </c>
    </row>
    <row r="2579" spans="9:27">
      <c r="I2579" s="57" t="str">
        <f t="shared" si="433"/>
        <v>Youth VillagesMSTFeb-16</v>
      </c>
      <c r="J2579" t="s">
        <v>1103</v>
      </c>
      <c r="K2579" t="s">
        <v>353</v>
      </c>
      <c r="L2579" s="73">
        <v>42401</v>
      </c>
      <c r="M2579" s="110">
        <v>11</v>
      </c>
      <c r="N2579" s="110">
        <v>12</v>
      </c>
      <c r="O2579" s="68">
        <f t="shared" si="430"/>
        <v>0.91666666666666663</v>
      </c>
      <c r="P2579" s="110">
        <v>32</v>
      </c>
      <c r="Q2579" s="110">
        <v>36</v>
      </c>
      <c r="R2579" s="68">
        <f t="shared" si="431"/>
        <v>0.88888888888888884</v>
      </c>
      <c r="S2579" s="110">
        <v>40</v>
      </c>
      <c r="T2579" s="68">
        <f t="shared" si="432"/>
        <v>0.9</v>
      </c>
      <c r="U2579" s="110">
        <v>22</v>
      </c>
      <c r="V2579" s="284">
        <v>0.73109090909090912</v>
      </c>
      <c r="W2579" s="110">
        <v>10</v>
      </c>
      <c r="X2579" s="110">
        <v>13</v>
      </c>
      <c r="Y2579" s="68">
        <f t="shared" si="429"/>
        <v>0.76923076923076927</v>
      </c>
      <c r="Z2579" s="110">
        <v>10</v>
      </c>
      <c r="AA2579" s="284">
        <v>0.73109090909090912</v>
      </c>
    </row>
    <row r="2580" spans="9:27">
      <c r="I2580" s="57" t="str">
        <f t="shared" si="433"/>
        <v>Youth VillagesMST-PSBFeb-16</v>
      </c>
      <c r="J2580" t="s">
        <v>1104</v>
      </c>
      <c r="K2580" t="s">
        <v>354</v>
      </c>
      <c r="L2580" s="73">
        <v>42401</v>
      </c>
      <c r="M2580" s="110">
        <v>4</v>
      </c>
      <c r="N2580" s="110">
        <v>4</v>
      </c>
      <c r="O2580" s="68">
        <f t="shared" si="430"/>
        <v>1</v>
      </c>
      <c r="P2580" s="110">
        <v>3</v>
      </c>
      <c r="Q2580" s="110">
        <v>8</v>
      </c>
      <c r="R2580" s="68">
        <f t="shared" si="431"/>
        <v>0.375</v>
      </c>
      <c r="S2580" s="110">
        <v>8</v>
      </c>
      <c r="T2580" s="68">
        <f t="shared" si="432"/>
        <v>1</v>
      </c>
      <c r="U2580" s="110">
        <v>3</v>
      </c>
      <c r="V2580" s="284">
        <v>0.83299999999999996</v>
      </c>
      <c r="W2580" s="110">
        <v>1</v>
      </c>
      <c r="X2580" s="110">
        <v>1</v>
      </c>
      <c r="Y2580" s="68">
        <f t="shared" ref="Y2580:Y2643" si="434">W2580/X2580</f>
        <v>1</v>
      </c>
      <c r="Z2580" s="110">
        <v>0</v>
      </c>
      <c r="AA2580" s="284">
        <v>0.83299999999999996</v>
      </c>
    </row>
    <row r="2581" spans="9:27">
      <c r="I2581" s="57" t="str">
        <f t="shared" si="433"/>
        <v>Marys CenterPCITFeb-16</v>
      </c>
      <c r="J2581" t="s">
        <v>1105</v>
      </c>
      <c r="K2581" t="s">
        <v>340</v>
      </c>
      <c r="L2581" s="73">
        <v>42401</v>
      </c>
      <c r="M2581" s="110">
        <v>3</v>
      </c>
      <c r="N2581" s="110">
        <v>4</v>
      </c>
      <c r="O2581" s="68">
        <f t="shared" si="430"/>
        <v>0.75</v>
      </c>
      <c r="P2581" s="110">
        <v>20</v>
      </c>
      <c r="Q2581" s="110">
        <v>9</v>
      </c>
      <c r="R2581" s="68">
        <f t="shared" si="431"/>
        <v>2.2222222222222223</v>
      </c>
      <c r="S2581" s="110">
        <v>14</v>
      </c>
      <c r="T2581" s="68">
        <f t="shared" si="432"/>
        <v>0.6428571428571429</v>
      </c>
      <c r="U2581" s="110">
        <v>11</v>
      </c>
      <c r="V2581" s="284"/>
      <c r="W2581" s="110">
        <v>0</v>
      </c>
      <c r="X2581" s="110">
        <v>1</v>
      </c>
      <c r="Y2581" s="68">
        <f t="shared" si="434"/>
        <v>0</v>
      </c>
      <c r="Z2581" s="110">
        <v>9</v>
      </c>
      <c r="AA2581" s="284">
        <v>0.82699999999999996</v>
      </c>
    </row>
    <row r="2582" spans="9:27">
      <c r="I2582" s="57" t="str">
        <f t="shared" si="433"/>
        <v>PIECEPCITFeb-16</v>
      </c>
      <c r="J2582" t="s">
        <v>1106</v>
      </c>
      <c r="K2582" t="s">
        <v>347</v>
      </c>
      <c r="L2582" s="73">
        <v>42401</v>
      </c>
      <c r="M2582" s="110">
        <v>5</v>
      </c>
      <c r="N2582" s="110">
        <v>5</v>
      </c>
      <c r="O2582" s="68">
        <f t="shared" si="430"/>
        <v>1</v>
      </c>
      <c r="P2582" s="110">
        <v>16</v>
      </c>
      <c r="Q2582" s="110">
        <v>25</v>
      </c>
      <c r="R2582" s="68">
        <f t="shared" si="431"/>
        <v>0.64</v>
      </c>
      <c r="S2582" s="110">
        <v>25</v>
      </c>
      <c r="T2582" s="68">
        <f t="shared" si="432"/>
        <v>1</v>
      </c>
      <c r="U2582" s="110">
        <v>15</v>
      </c>
      <c r="V2582" s="284"/>
      <c r="W2582" s="110">
        <v>0</v>
      </c>
      <c r="X2582" s="110">
        <v>1</v>
      </c>
      <c r="Y2582" s="68">
        <f t="shared" si="434"/>
        <v>0</v>
      </c>
      <c r="Z2582" s="110">
        <v>1</v>
      </c>
      <c r="AA2582" s="284">
        <v>0.95299999999999996</v>
      </c>
    </row>
    <row r="2583" spans="9:27">
      <c r="I2583" s="57" t="str">
        <f t="shared" si="433"/>
        <v>Community ConnectionsTF-CBTFeb-16</v>
      </c>
      <c r="J2583" t="s">
        <v>1107</v>
      </c>
      <c r="K2583" t="s">
        <v>320</v>
      </c>
      <c r="L2583" s="73">
        <v>42401</v>
      </c>
      <c r="M2583" s="110">
        <v>5</v>
      </c>
      <c r="N2583" s="110">
        <v>5</v>
      </c>
      <c r="O2583" s="68">
        <f t="shared" si="430"/>
        <v>1</v>
      </c>
      <c r="P2583" s="110">
        <v>9</v>
      </c>
      <c r="Q2583" s="110">
        <v>25</v>
      </c>
      <c r="R2583" s="68">
        <f t="shared" si="431"/>
        <v>0.36</v>
      </c>
      <c r="S2583" s="110">
        <v>25</v>
      </c>
      <c r="T2583" s="68">
        <f t="shared" si="432"/>
        <v>1</v>
      </c>
      <c r="U2583" s="110">
        <v>9</v>
      </c>
      <c r="V2583" s="284"/>
      <c r="W2583" s="110">
        <v>1</v>
      </c>
      <c r="X2583" s="110">
        <v>2</v>
      </c>
      <c r="Y2583" s="68">
        <f t="shared" si="434"/>
        <v>0.5</v>
      </c>
      <c r="Z2583" s="110">
        <v>0</v>
      </c>
      <c r="AA2583" s="284">
        <v>0.66666666666666663</v>
      </c>
    </row>
    <row r="2584" spans="9:27">
      <c r="I2584" s="57" t="str">
        <f t="shared" si="433"/>
        <v>First Home CareTF-CBTFeb-16</v>
      </c>
      <c r="J2584" t="s">
        <v>1108</v>
      </c>
      <c r="K2584" t="s">
        <v>324</v>
      </c>
      <c r="L2584" s="73">
        <v>42401</v>
      </c>
      <c r="M2584" s="110">
        <v>6</v>
      </c>
      <c r="N2584" s="110">
        <v>7</v>
      </c>
      <c r="O2584" s="68">
        <f t="shared" si="430"/>
        <v>0.8571428571428571</v>
      </c>
      <c r="P2584" s="110">
        <v>4</v>
      </c>
      <c r="Q2584" s="110">
        <v>27</v>
      </c>
      <c r="R2584" s="68">
        <f t="shared" si="431"/>
        <v>0.14814814814814814</v>
      </c>
      <c r="S2584" s="110">
        <v>32</v>
      </c>
      <c r="T2584" s="68">
        <f t="shared" si="432"/>
        <v>0.84375</v>
      </c>
      <c r="U2584" s="110">
        <v>4</v>
      </c>
      <c r="V2584" s="284"/>
      <c r="W2584" s="110">
        <v>0</v>
      </c>
      <c r="X2584" s="110">
        <v>0</v>
      </c>
      <c r="Y2584" s="68" t="e">
        <f t="shared" si="434"/>
        <v>#DIV/0!</v>
      </c>
      <c r="Z2584" s="110">
        <v>0</v>
      </c>
      <c r="AA2584" s="284">
        <v>0.75</v>
      </c>
    </row>
    <row r="2585" spans="9:27">
      <c r="I2585" s="57" t="str">
        <f t="shared" si="433"/>
        <v>HillcrestTF-CBTFeb-16</v>
      </c>
      <c r="J2585" t="s">
        <v>1109</v>
      </c>
      <c r="K2585" t="s">
        <v>332</v>
      </c>
      <c r="L2585" s="73">
        <v>42401</v>
      </c>
      <c r="M2585" s="110">
        <v>2</v>
      </c>
      <c r="N2585" s="110">
        <v>2</v>
      </c>
      <c r="O2585" s="68">
        <f t="shared" ref="O2585:O2648" si="435">M2585/N2585</f>
        <v>1</v>
      </c>
      <c r="P2585" s="110">
        <v>15</v>
      </c>
      <c r="Q2585" s="110">
        <v>10</v>
      </c>
      <c r="R2585" s="68">
        <f t="shared" ref="R2585:R2648" si="436">P2585/Q2585</f>
        <v>1.5</v>
      </c>
      <c r="S2585" s="110">
        <v>10</v>
      </c>
      <c r="T2585" s="68">
        <f t="shared" ref="T2585:T2648" si="437">Q2585/S2585</f>
        <v>1</v>
      </c>
      <c r="U2585" s="110">
        <v>15</v>
      </c>
      <c r="V2585" s="284"/>
      <c r="W2585" s="110">
        <v>0</v>
      </c>
      <c r="X2585" s="110">
        <v>0</v>
      </c>
      <c r="Y2585" s="68" t="e">
        <f t="shared" si="434"/>
        <v>#DIV/0!</v>
      </c>
      <c r="Z2585" s="110">
        <v>0</v>
      </c>
      <c r="AA2585" s="284">
        <v>0.33333333333333331</v>
      </c>
    </row>
    <row r="2586" spans="9:27">
      <c r="I2586" s="57" t="str">
        <f t="shared" si="433"/>
        <v>MD Family ResourcesTF-CBTFeb-16</v>
      </c>
      <c r="J2586" t="s">
        <v>1110</v>
      </c>
      <c r="K2586" t="s">
        <v>509</v>
      </c>
      <c r="L2586" s="73">
        <v>42401</v>
      </c>
      <c r="M2586" s="110">
        <v>10</v>
      </c>
      <c r="N2586" s="110">
        <v>10</v>
      </c>
      <c r="O2586" s="68">
        <f t="shared" si="435"/>
        <v>1</v>
      </c>
      <c r="P2586" s="110">
        <v>17</v>
      </c>
      <c r="Q2586" s="110">
        <v>26</v>
      </c>
      <c r="R2586" s="68">
        <f t="shared" si="436"/>
        <v>0.65384615384615385</v>
      </c>
      <c r="S2586" s="110">
        <v>26</v>
      </c>
      <c r="T2586" s="68">
        <f t="shared" si="437"/>
        <v>1</v>
      </c>
      <c r="U2586" s="110">
        <v>17</v>
      </c>
      <c r="V2586" s="284"/>
      <c r="W2586" s="110">
        <v>0</v>
      </c>
      <c r="X2586" s="110">
        <v>2</v>
      </c>
      <c r="Y2586" s="68">
        <f t="shared" si="434"/>
        <v>0</v>
      </c>
      <c r="Z2586" s="110">
        <v>0</v>
      </c>
      <c r="AA2586" s="284">
        <v>0.8666666666666667</v>
      </c>
    </row>
    <row r="2587" spans="9:27">
      <c r="I2587" s="57" t="str">
        <f t="shared" si="433"/>
        <v>UniversalTF-CBTFeb-16</v>
      </c>
      <c r="J2587" t="s">
        <v>1111</v>
      </c>
      <c r="K2587" t="s">
        <v>349</v>
      </c>
      <c r="L2587" s="73">
        <v>42401</v>
      </c>
      <c r="M2587" s="110">
        <v>4</v>
      </c>
      <c r="N2587" s="110">
        <v>4</v>
      </c>
      <c r="O2587" s="68">
        <f t="shared" si="435"/>
        <v>1</v>
      </c>
      <c r="P2587" s="110">
        <v>2</v>
      </c>
      <c r="Q2587" s="110">
        <v>20</v>
      </c>
      <c r="R2587" s="68">
        <f t="shared" si="436"/>
        <v>0.1</v>
      </c>
      <c r="S2587" s="110">
        <v>20</v>
      </c>
      <c r="T2587" s="68">
        <f t="shared" si="437"/>
        <v>1</v>
      </c>
      <c r="U2587" s="110">
        <v>2</v>
      </c>
      <c r="V2587" s="284"/>
      <c r="W2587" s="110">
        <v>0</v>
      </c>
      <c r="X2587" s="110">
        <v>0</v>
      </c>
      <c r="Y2587" s="68" t="e">
        <f t="shared" si="434"/>
        <v>#DIV/0!</v>
      </c>
      <c r="Z2587" s="110">
        <v>0</v>
      </c>
      <c r="AA2587" s="284"/>
    </row>
    <row r="2588" spans="9:27">
      <c r="I2588" s="57" t="str">
        <f t="shared" si="433"/>
        <v>Community ConnectionsTIPFeb-16</v>
      </c>
      <c r="J2588" t="s">
        <v>1112</v>
      </c>
      <c r="K2588" t="s">
        <v>322</v>
      </c>
      <c r="L2588" s="73">
        <v>42401</v>
      </c>
      <c r="M2588" s="110">
        <v>9</v>
      </c>
      <c r="N2588" s="110">
        <v>9</v>
      </c>
      <c r="O2588" s="68">
        <f t="shared" si="435"/>
        <v>1</v>
      </c>
      <c r="P2588" s="110">
        <v>113</v>
      </c>
      <c r="Q2588" s="110">
        <v>100</v>
      </c>
      <c r="R2588" s="68">
        <f t="shared" si="436"/>
        <v>1.1299999999999999</v>
      </c>
      <c r="S2588" s="110">
        <v>100</v>
      </c>
      <c r="T2588" s="68">
        <f t="shared" si="437"/>
        <v>1</v>
      </c>
      <c r="U2588" s="110">
        <v>112</v>
      </c>
      <c r="V2588" s="284"/>
      <c r="W2588" s="110">
        <v>0</v>
      </c>
      <c r="X2588" s="110">
        <v>0</v>
      </c>
      <c r="Y2588" s="68" t="e">
        <f t="shared" si="434"/>
        <v>#DIV/0!</v>
      </c>
      <c r="Z2588" s="110">
        <v>1</v>
      </c>
      <c r="AA2588" s="284">
        <v>0.91150442477876104</v>
      </c>
    </row>
    <row r="2589" spans="9:27">
      <c r="I2589" s="57" t="str">
        <f t="shared" si="433"/>
        <v>FPSTIPFeb-16</v>
      </c>
      <c r="J2589" t="s">
        <v>1113</v>
      </c>
      <c r="K2589" t="s">
        <v>356</v>
      </c>
      <c r="L2589" s="73">
        <v>42401</v>
      </c>
      <c r="M2589" s="110">
        <v>5</v>
      </c>
      <c r="N2589" s="110">
        <v>6</v>
      </c>
      <c r="O2589" s="68">
        <f t="shared" si="435"/>
        <v>0.83333333333333337</v>
      </c>
      <c r="P2589" s="110">
        <v>56</v>
      </c>
      <c r="Q2589" s="110">
        <v>75</v>
      </c>
      <c r="R2589" s="68">
        <f t="shared" si="436"/>
        <v>0.7466666666666667</v>
      </c>
      <c r="S2589" s="110">
        <v>90</v>
      </c>
      <c r="T2589" s="68">
        <f t="shared" si="437"/>
        <v>0.83333333333333337</v>
      </c>
      <c r="U2589" s="110">
        <v>52</v>
      </c>
      <c r="V2589" s="284"/>
      <c r="W2589" s="110">
        <v>0</v>
      </c>
      <c r="X2589" s="110">
        <v>0</v>
      </c>
      <c r="Y2589" s="68" t="e">
        <f t="shared" si="434"/>
        <v>#DIV/0!</v>
      </c>
      <c r="Z2589" s="110">
        <v>4</v>
      </c>
      <c r="AA2589" s="284"/>
    </row>
    <row r="2590" spans="9:27">
      <c r="I2590" s="57" t="str">
        <f t="shared" si="433"/>
        <v>FWCTIPFeb-16</v>
      </c>
      <c r="J2590" t="s">
        <v>1114</v>
      </c>
      <c r="K2590" t="s">
        <v>761</v>
      </c>
      <c r="L2590" s="73">
        <v>42401</v>
      </c>
      <c r="O2590" s="68" t="e">
        <f t="shared" si="435"/>
        <v>#DIV/0!</v>
      </c>
      <c r="R2590" s="68" t="e">
        <f t="shared" si="436"/>
        <v>#DIV/0!</v>
      </c>
      <c r="T2590" s="68" t="e">
        <f t="shared" si="437"/>
        <v>#DIV/0!</v>
      </c>
      <c r="V2590" s="284"/>
      <c r="X2590" s="110">
        <v>0</v>
      </c>
      <c r="Y2590" s="68" t="e">
        <f t="shared" si="434"/>
        <v>#DIV/0!</v>
      </c>
      <c r="AA2590" s="284"/>
    </row>
    <row r="2591" spans="9:27">
      <c r="I2591" s="57" t="str">
        <f t="shared" si="433"/>
        <v>Green DoorTIPFeb-16</v>
      </c>
      <c r="J2591" t="s">
        <v>1115</v>
      </c>
      <c r="K2591" t="s">
        <v>882</v>
      </c>
      <c r="L2591" s="73">
        <v>42401</v>
      </c>
      <c r="M2591" s="110">
        <v>4</v>
      </c>
      <c r="N2591" s="110">
        <v>5</v>
      </c>
      <c r="O2591" s="68">
        <f t="shared" si="435"/>
        <v>0.8</v>
      </c>
      <c r="P2591" s="110">
        <v>12</v>
      </c>
      <c r="Q2591" s="110">
        <v>21</v>
      </c>
      <c r="R2591" s="68">
        <f t="shared" si="436"/>
        <v>0.5714285714285714</v>
      </c>
      <c r="S2591" s="110">
        <v>21</v>
      </c>
      <c r="T2591" s="68">
        <f t="shared" si="437"/>
        <v>1</v>
      </c>
      <c r="U2591" s="110">
        <v>8</v>
      </c>
      <c r="V2591" s="284"/>
      <c r="W2591" s="110">
        <v>0</v>
      </c>
      <c r="X2591" s="110">
        <v>0</v>
      </c>
      <c r="Y2591" s="68" t="e">
        <f t="shared" si="434"/>
        <v>#DIV/0!</v>
      </c>
      <c r="Z2591" s="110">
        <v>4</v>
      </c>
      <c r="AA2591" s="284"/>
    </row>
    <row r="2592" spans="9:27">
      <c r="I2592" s="57" t="str">
        <f t="shared" si="433"/>
        <v>LESTIPFeb-16</v>
      </c>
      <c r="J2592" t="s">
        <v>1116</v>
      </c>
      <c r="K2592" t="s">
        <v>358</v>
      </c>
      <c r="L2592" s="73">
        <v>42401</v>
      </c>
      <c r="M2592" s="110">
        <v>3</v>
      </c>
      <c r="N2592" s="110">
        <v>5</v>
      </c>
      <c r="O2592" s="68">
        <f t="shared" si="435"/>
        <v>0.6</v>
      </c>
      <c r="P2592" s="110">
        <v>36</v>
      </c>
      <c r="Q2592" s="110">
        <v>30</v>
      </c>
      <c r="R2592" s="68">
        <f t="shared" si="436"/>
        <v>1.2</v>
      </c>
      <c r="S2592" s="110">
        <v>50</v>
      </c>
      <c r="T2592" s="68">
        <f t="shared" si="437"/>
        <v>0.6</v>
      </c>
      <c r="U2592" s="110">
        <v>36</v>
      </c>
      <c r="V2592" s="284"/>
      <c r="W2592" s="110">
        <v>0</v>
      </c>
      <c r="X2592" s="110">
        <v>0</v>
      </c>
      <c r="Y2592" s="68" t="e">
        <f t="shared" si="434"/>
        <v>#DIV/0!</v>
      </c>
      <c r="Z2592" s="110">
        <v>0</v>
      </c>
      <c r="AA2592" s="284"/>
    </row>
    <row r="2593" spans="9:27">
      <c r="I2593" s="57" t="str">
        <f t="shared" si="433"/>
        <v>MBI HSTIPFeb-16</v>
      </c>
      <c r="J2593" t="s">
        <v>1117</v>
      </c>
      <c r="K2593" t="s">
        <v>363</v>
      </c>
      <c r="L2593" s="73">
        <v>42401</v>
      </c>
      <c r="M2593" s="110">
        <v>13</v>
      </c>
      <c r="N2593" s="110">
        <v>14</v>
      </c>
      <c r="O2593" s="68">
        <f t="shared" si="435"/>
        <v>0.9285714285714286</v>
      </c>
      <c r="P2593" s="110">
        <v>107</v>
      </c>
      <c r="Q2593" s="110">
        <v>124</v>
      </c>
      <c r="R2593" s="68">
        <f t="shared" si="436"/>
        <v>0.86290322580645162</v>
      </c>
      <c r="S2593" s="110">
        <v>134</v>
      </c>
      <c r="T2593" s="68">
        <f t="shared" si="437"/>
        <v>0.92537313432835822</v>
      </c>
      <c r="U2593" s="110">
        <v>100</v>
      </c>
      <c r="V2593" s="284"/>
      <c r="W2593" s="110">
        <v>0</v>
      </c>
      <c r="X2593" s="110">
        <v>0</v>
      </c>
      <c r="Y2593" s="68" t="e">
        <f t="shared" si="434"/>
        <v>#DIV/0!</v>
      </c>
      <c r="Z2593" s="110">
        <v>7</v>
      </c>
      <c r="AA2593" s="284"/>
    </row>
    <row r="2594" spans="9:27">
      <c r="I2594" s="57" t="str">
        <f t="shared" si="433"/>
        <v>PASSTIPFeb-16</v>
      </c>
      <c r="J2594" t="s">
        <v>1118</v>
      </c>
      <c r="K2594" t="s">
        <v>344</v>
      </c>
      <c r="L2594" s="73">
        <v>42401</v>
      </c>
      <c r="M2594" s="110">
        <v>10</v>
      </c>
      <c r="N2594" s="110">
        <v>10</v>
      </c>
      <c r="O2594" s="68">
        <f t="shared" si="435"/>
        <v>1</v>
      </c>
      <c r="P2594" s="110">
        <v>74</v>
      </c>
      <c r="Q2594" s="110">
        <v>100</v>
      </c>
      <c r="R2594" s="68">
        <f t="shared" si="436"/>
        <v>0.74</v>
      </c>
      <c r="S2594" s="110">
        <v>100</v>
      </c>
      <c r="T2594" s="68">
        <f t="shared" si="437"/>
        <v>1</v>
      </c>
      <c r="U2594" s="110">
        <v>64</v>
      </c>
      <c r="V2594" s="284"/>
      <c r="W2594" s="110">
        <v>2</v>
      </c>
      <c r="X2594" s="110">
        <v>7</v>
      </c>
      <c r="Y2594" s="68">
        <f t="shared" si="434"/>
        <v>0.2857142857142857</v>
      </c>
      <c r="Z2594" s="110">
        <v>10</v>
      </c>
      <c r="AA2594" s="284"/>
    </row>
    <row r="2595" spans="9:27">
      <c r="I2595" s="57" t="str">
        <f t="shared" si="433"/>
        <v>TFCCTIPFeb-16</v>
      </c>
      <c r="J2595" t="s">
        <v>1119</v>
      </c>
      <c r="K2595" t="s">
        <v>365</v>
      </c>
      <c r="L2595" s="73">
        <v>42401</v>
      </c>
      <c r="M2595" s="110">
        <v>3</v>
      </c>
      <c r="N2595" s="110">
        <v>3</v>
      </c>
      <c r="O2595" s="68">
        <f t="shared" si="435"/>
        <v>1</v>
      </c>
      <c r="P2595" s="110">
        <v>10</v>
      </c>
      <c r="Q2595" s="110">
        <v>30</v>
      </c>
      <c r="R2595" s="68">
        <f t="shared" si="436"/>
        <v>0.33333333333333331</v>
      </c>
      <c r="S2595" s="110">
        <v>30</v>
      </c>
      <c r="T2595" s="68">
        <f t="shared" si="437"/>
        <v>1</v>
      </c>
      <c r="U2595" s="110">
        <v>10</v>
      </c>
      <c r="V2595" s="284"/>
      <c r="W2595" s="110">
        <v>0</v>
      </c>
      <c r="X2595" s="110">
        <v>0</v>
      </c>
      <c r="Y2595" s="68" t="e">
        <f t="shared" si="434"/>
        <v>#DIV/0!</v>
      </c>
      <c r="Z2595" s="110">
        <v>0</v>
      </c>
      <c r="AA2595" s="284"/>
    </row>
    <row r="2596" spans="9:27">
      <c r="I2596" s="57" t="str">
        <f t="shared" si="433"/>
        <v>UniversalTIPFeb-16</v>
      </c>
      <c r="J2596" t="s">
        <v>1120</v>
      </c>
      <c r="K2596" t="s">
        <v>351</v>
      </c>
      <c r="L2596" s="73">
        <v>42401</v>
      </c>
      <c r="O2596" s="68" t="e">
        <f t="shared" si="435"/>
        <v>#DIV/0!</v>
      </c>
      <c r="R2596" s="68" t="e">
        <f t="shared" si="436"/>
        <v>#DIV/0!</v>
      </c>
      <c r="T2596" s="68" t="e">
        <f t="shared" si="437"/>
        <v>#DIV/0!</v>
      </c>
      <c r="V2596" s="284"/>
      <c r="Y2596" s="68" t="e">
        <f t="shared" si="434"/>
        <v>#DIV/0!</v>
      </c>
      <c r="AA2596" s="284"/>
    </row>
    <row r="2597" spans="9:27">
      <c r="I2597" s="57" t="str">
        <f t="shared" si="433"/>
        <v>Wayne CenterTIPFeb-16</v>
      </c>
      <c r="J2597" t="s">
        <v>1121</v>
      </c>
      <c r="K2597" t="s">
        <v>768</v>
      </c>
      <c r="L2597" s="73">
        <v>42401</v>
      </c>
      <c r="M2597" s="110">
        <v>4</v>
      </c>
      <c r="N2597" s="110">
        <v>4</v>
      </c>
      <c r="O2597" s="68">
        <f t="shared" si="435"/>
        <v>1</v>
      </c>
      <c r="P2597" s="110">
        <v>21</v>
      </c>
      <c r="Q2597" s="110">
        <v>40</v>
      </c>
      <c r="R2597" s="68">
        <f t="shared" si="436"/>
        <v>0.52500000000000002</v>
      </c>
      <c r="S2597" s="110">
        <v>40</v>
      </c>
      <c r="T2597" s="68">
        <f t="shared" si="437"/>
        <v>1</v>
      </c>
      <c r="U2597" s="110">
        <v>21</v>
      </c>
      <c r="V2597" s="284"/>
      <c r="W2597" s="110">
        <v>0</v>
      </c>
      <c r="X2597" s="110">
        <v>0</v>
      </c>
      <c r="Y2597" s="68" t="e">
        <f t="shared" si="434"/>
        <v>#DIV/0!</v>
      </c>
      <c r="Z2597" s="110">
        <v>0</v>
      </c>
      <c r="AA2597" s="284"/>
    </row>
    <row r="2598" spans="9:27">
      <c r="I2598" s="57" t="str">
        <f t="shared" si="433"/>
        <v>Marys CenterAllFeb-16</v>
      </c>
      <c r="J2598" t="s">
        <v>1122</v>
      </c>
      <c r="K2598" t="s">
        <v>341</v>
      </c>
      <c r="L2598" s="73">
        <v>42401</v>
      </c>
      <c r="M2598" s="110">
        <v>3</v>
      </c>
      <c r="N2598" s="110">
        <v>4</v>
      </c>
      <c r="O2598" s="68">
        <f t="shared" si="435"/>
        <v>0.75</v>
      </c>
      <c r="P2598" s="110">
        <v>20</v>
      </c>
      <c r="Q2598" s="110">
        <v>9</v>
      </c>
      <c r="R2598" s="68">
        <f t="shared" si="436"/>
        <v>2.2222222222222223</v>
      </c>
      <c r="S2598" s="110">
        <v>14</v>
      </c>
      <c r="T2598" s="68">
        <f t="shared" si="437"/>
        <v>0.6428571428571429</v>
      </c>
      <c r="U2598" s="110">
        <v>11</v>
      </c>
      <c r="V2598" s="284"/>
      <c r="W2598" s="110">
        <v>0</v>
      </c>
      <c r="X2598" s="110">
        <v>1</v>
      </c>
      <c r="Y2598" s="68">
        <f t="shared" si="434"/>
        <v>0</v>
      </c>
      <c r="Z2598" s="110">
        <v>9</v>
      </c>
      <c r="AA2598" s="284">
        <v>0.82699999999999996</v>
      </c>
    </row>
    <row r="2599" spans="9:27">
      <c r="I2599" s="57" t="str">
        <f t="shared" si="433"/>
        <v>PIECEAllFeb-16</v>
      </c>
      <c r="J2599" t="s">
        <v>1123</v>
      </c>
      <c r="K2599" t="s">
        <v>345</v>
      </c>
      <c r="L2599" s="73">
        <v>42401</v>
      </c>
      <c r="M2599" s="110">
        <v>10</v>
      </c>
      <c r="N2599" s="110">
        <v>10</v>
      </c>
      <c r="O2599" s="68">
        <f t="shared" si="435"/>
        <v>1</v>
      </c>
      <c r="P2599" s="110">
        <v>41</v>
      </c>
      <c r="Q2599" s="110">
        <v>50</v>
      </c>
      <c r="R2599" s="68">
        <f t="shared" si="436"/>
        <v>0.82</v>
      </c>
      <c r="S2599" s="110">
        <v>50</v>
      </c>
      <c r="T2599" s="68">
        <f t="shared" si="437"/>
        <v>1</v>
      </c>
      <c r="U2599" s="110">
        <v>39</v>
      </c>
      <c r="V2599" s="284"/>
      <c r="W2599" s="110">
        <v>0</v>
      </c>
      <c r="X2599" s="110">
        <v>5</v>
      </c>
      <c r="Y2599" s="68">
        <f t="shared" si="434"/>
        <v>0</v>
      </c>
      <c r="Z2599" s="110">
        <v>2</v>
      </c>
      <c r="AA2599" s="284">
        <v>0.66168518518518515</v>
      </c>
    </row>
    <row r="2600" spans="9:27">
      <c r="I2600" s="57" t="str">
        <f t="shared" si="433"/>
        <v>Community ConnectionsAllFeb-16</v>
      </c>
      <c r="J2600" t="s">
        <v>1124</v>
      </c>
      <c r="K2600" t="s">
        <v>319</v>
      </c>
      <c r="L2600" s="73">
        <v>42401</v>
      </c>
      <c r="M2600" s="110">
        <v>14</v>
      </c>
      <c r="N2600" s="110">
        <v>14</v>
      </c>
      <c r="O2600" s="68">
        <f t="shared" si="435"/>
        <v>1</v>
      </c>
      <c r="P2600" s="110">
        <v>122</v>
      </c>
      <c r="Q2600" s="110">
        <v>125</v>
      </c>
      <c r="R2600" s="68">
        <f t="shared" si="436"/>
        <v>0.97599999999999998</v>
      </c>
      <c r="S2600" s="110">
        <v>125</v>
      </c>
      <c r="T2600" s="68">
        <f t="shared" si="437"/>
        <v>1</v>
      </c>
      <c r="U2600" s="110">
        <v>121</v>
      </c>
      <c r="V2600" s="284"/>
      <c r="W2600" s="110">
        <v>1</v>
      </c>
      <c r="X2600" s="110">
        <v>2</v>
      </c>
      <c r="Y2600" s="68">
        <f t="shared" si="434"/>
        <v>0.5</v>
      </c>
      <c r="Z2600" s="110">
        <v>1</v>
      </c>
      <c r="AA2600" s="284">
        <v>0.78908554572271383</v>
      </c>
    </row>
    <row r="2601" spans="9:27">
      <c r="I2601" s="57" t="str">
        <f t="shared" si="433"/>
        <v>Federal CityAllFeb-16</v>
      </c>
      <c r="J2601" t="s">
        <v>1125</v>
      </c>
      <c r="K2601" t="s">
        <v>359</v>
      </c>
      <c r="L2601" s="73">
        <v>42401</v>
      </c>
      <c r="M2601" s="110">
        <v>3</v>
      </c>
      <c r="N2601" s="110">
        <v>3</v>
      </c>
      <c r="O2601" s="68">
        <f t="shared" si="435"/>
        <v>1</v>
      </c>
      <c r="P2601" s="110">
        <v>4</v>
      </c>
      <c r="Q2601" s="110">
        <v>30</v>
      </c>
      <c r="R2601" s="68">
        <f t="shared" si="436"/>
        <v>0.13333333333333333</v>
      </c>
      <c r="S2601" s="110">
        <v>30</v>
      </c>
      <c r="T2601" s="68">
        <f t="shared" si="437"/>
        <v>1</v>
      </c>
      <c r="U2601" s="110">
        <v>3</v>
      </c>
      <c r="V2601" s="284"/>
      <c r="W2601" s="110">
        <v>0</v>
      </c>
      <c r="X2601" s="110">
        <v>0</v>
      </c>
      <c r="Y2601" s="68" t="e">
        <f t="shared" si="434"/>
        <v>#DIV/0!</v>
      </c>
      <c r="Z2601" s="110">
        <v>1</v>
      </c>
      <c r="AA2601" s="284"/>
    </row>
    <row r="2602" spans="9:27">
      <c r="I2602" s="57" t="str">
        <f t="shared" si="433"/>
        <v>FWCAllFeb-16</v>
      </c>
      <c r="J2602" t="s">
        <v>1126</v>
      </c>
      <c r="K2602" t="s">
        <v>774</v>
      </c>
      <c r="L2602" s="73">
        <v>42401</v>
      </c>
      <c r="M2602" s="110">
        <v>0</v>
      </c>
      <c r="N2602" s="110">
        <v>0</v>
      </c>
      <c r="O2602" s="68" t="e">
        <f t="shared" si="435"/>
        <v>#DIV/0!</v>
      </c>
      <c r="P2602" s="110">
        <v>0</v>
      </c>
      <c r="Q2602" s="110">
        <v>0</v>
      </c>
      <c r="R2602" s="68" t="e">
        <f t="shared" si="436"/>
        <v>#DIV/0!</v>
      </c>
      <c r="S2602" s="110">
        <v>0</v>
      </c>
      <c r="T2602" s="68" t="e">
        <f t="shared" si="437"/>
        <v>#DIV/0!</v>
      </c>
      <c r="U2602" s="110">
        <v>0</v>
      </c>
      <c r="V2602" s="284"/>
      <c r="W2602" s="110">
        <v>0</v>
      </c>
      <c r="X2602" s="110">
        <v>0</v>
      </c>
      <c r="Y2602" s="68" t="e">
        <f t="shared" si="434"/>
        <v>#DIV/0!</v>
      </c>
      <c r="Z2602" s="110">
        <v>0</v>
      </c>
      <c r="AA2602" s="284"/>
    </row>
    <row r="2603" spans="9:27">
      <c r="I2603" s="57" t="str">
        <f t="shared" si="433"/>
        <v>Green DoorAllFeb-16</v>
      </c>
      <c r="J2603" t="s">
        <v>1127</v>
      </c>
      <c r="K2603" t="s">
        <v>895</v>
      </c>
      <c r="L2603" s="73">
        <v>42401</v>
      </c>
      <c r="M2603" s="110">
        <v>4</v>
      </c>
      <c r="N2603" s="110">
        <v>5</v>
      </c>
      <c r="O2603" s="68">
        <f t="shared" si="435"/>
        <v>0.8</v>
      </c>
      <c r="P2603" s="110">
        <v>12</v>
      </c>
      <c r="Q2603" s="110">
        <v>21</v>
      </c>
      <c r="R2603" s="68">
        <f t="shared" si="436"/>
        <v>0.5714285714285714</v>
      </c>
      <c r="S2603" s="110">
        <v>21</v>
      </c>
      <c r="T2603" s="68">
        <f t="shared" si="437"/>
        <v>1</v>
      </c>
      <c r="U2603" s="110">
        <v>8</v>
      </c>
      <c r="V2603" s="284"/>
      <c r="W2603" s="110">
        <v>0</v>
      </c>
      <c r="X2603" s="110">
        <v>0</v>
      </c>
      <c r="Y2603" s="68" t="e">
        <f t="shared" si="434"/>
        <v>#DIV/0!</v>
      </c>
      <c r="Z2603" s="110">
        <v>4</v>
      </c>
      <c r="AA2603" s="284"/>
    </row>
    <row r="2604" spans="9:27">
      <c r="I2604" s="57" t="str">
        <f t="shared" si="433"/>
        <v>HillcrestAllFeb-16</v>
      </c>
      <c r="J2604" t="s">
        <v>1128</v>
      </c>
      <c r="K2604" t="s">
        <v>331</v>
      </c>
      <c r="L2604" s="73">
        <v>42401</v>
      </c>
      <c r="M2604" s="110">
        <v>12</v>
      </c>
      <c r="N2604" s="110">
        <v>12</v>
      </c>
      <c r="O2604" s="68">
        <f t="shared" si="435"/>
        <v>1</v>
      </c>
      <c r="P2604" s="110">
        <v>80</v>
      </c>
      <c r="Q2604" s="110">
        <v>96</v>
      </c>
      <c r="R2604" s="68">
        <f t="shared" si="436"/>
        <v>0.83333333333333337</v>
      </c>
      <c r="S2604" s="110">
        <v>96</v>
      </c>
      <c r="T2604" s="68">
        <f t="shared" si="437"/>
        <v>1</v>
      </c>
      <c r="U2604" s="110">
        <v>70</v>
      </c>
      <c r="V2604" s="284"/>
      <c r="W2604" s="110">
        <v>5</v>
      </c>
      <c r="X2604" s="110">
        <v>7</v>
      </c>
      <c r="Y2604" s="68">
        <f t="shared" si="434"/>
        <v>0.7142857142857143</v>
      </c>
      <c r="Z2604" s="110">
        <v>10</v>
      </c>
      <c r="AA2604" s="284">
        <v>0.66666666666666663</v>
      </c>
    </row>
    <row r="2605" spans="9:27">
      <c r="I2605" s="57" t="str">
        <f t="shared" si="433"/>
        <v>LAYCAllFeb-16</v>
      </c>
      <c r="J2605" t="s">
        <v>1129</v>
      </c>
      <c r="K2605" t="s">
        <v>337</v>
      </c>
      <c r="L2605" s="73">
        <v>42401</v>
      </c>
      <c r="M2605" s="110">
        <v>2</v>
      </c>
      <c r="N2605" s="110">
        <v>3</v>
      </c>
      <c r="O2605" s="68">
        <f t="shared" si="435"/>
        <v>0.66666666666666663</v>
      </c>
      <c r="P2605" s="110">
        <v>16</v>
      </c>
      <c r="Q2605" s="110">
        <v>18</v>
      </c>
      <c r="R2605" s="68">
        <f t="shared" si="436"/>
        <v>0.88888888888888884</v>
      </c>
      <c r="S2605" s="110">
        <v>25</v>
      </c>
      <c r="T2605" s="68">
        <f t="shared" si="437"/>
        <v>0.72</v>
      </c>
      <c r="U2605" s="110">
        <v>11</v>
      </c>
      <c r="V2605" s="284"/>
      <c r="W2605" s="110">
        <v>1</v>
      </c>
      <c r="X2605" s="110">
        <v>3</v>
      </c>
      <c r="Y2605" s="68">
        <f t="shared" si="434"/>
        <v>0.33333333333333331</v>
      </c>
      <c r="Z2605" s="110">
        <v>5</v>
      </c>
      <c r="AA2605" s="284"/>
    </row>
    <row r="2606" spans="9:27">
      <c r="I2606" s="57" t="str">
        <f t="shared" si="433"/>
        <v>RiversideAllFeb-16</v>
      </c>
      <c r="J2606" t="s">
        <v>1130</v>
      </c>
      <c r="K2606" t="s">
        <v>362</v>
      </c>
      <c r="L2606" s="73">
        <v>42401</v>
      </c>
      <c r="M2606" s="110">
        <v>2</v>
      </c>
      <c r="N2606" s="110">
        <v>2</v>
      </c>
      <c r="O2606" s="68">
        <f t="shared" si="435"/>
        <v>1</v>
      </c>
      <c r="P2606" s="110">
        <v>8</v>
      </c>
      <c r="Q2606" s="110">
        <v>15</v>
      </c>
      <c r="R2606" s="68">
        <f t="shared" si="436"/>
        <v>0.53333333333333333</v>
      </c>
      <c r="S2606" s="110">
        <v>15</v>
      </c>
      <c r="T2606" s="68">
        <f t="shared" si="437"/>
        <v>1</v>
      </c>
      <c r="U2606" s="110">
        <v>4</v>
      </c>
      <c r="V2606" s="284"/>
      <c r="W2606" s="110">
        <v>2</v>
      </c>
      <c r="X2606" s="110">
        <v>2</v>
      </c>
      <c r="Y2606" s="68">
        <f t="shared" si="434"/>
        <v>1</v>
      </c>
      <c r="Z2606" s="110">
        <v>4</v>
      </c>
      <c r="AA2606" s="284"/>
    </row>
    <row r="2607" spans="9:27">
      <c r="I2607" s="57" t="str">
        <f t="shared" si="433"/>
        <v>Adoptions TogetherAllFeb-16</v>
      </c>
      <c r="J2607" t="s">
        <v>1131</v>
      </c>
      <c r="K2607" t="s">
        <v>318</v>
      </c>
      <c r="L2607" s="73">
        <v>42401</v>
      </c>
      <c r="M2607" s="110">
        <v>1</v>
      </c>
      <c r="N2607" s="110">
        <v>3</v>
      </c>
      <c r="O2607" s="68">
        <f t="shared" si="435"/>
        <v>0.33333333333333331</v>
      </c>
      <c r="P2607" s="110">
        <v>3</v>
      </c>
      <c r="Q2607" s="110">
        <v>5</v>
      </c>
      <c r="R2607" s="68">
        <f t="shared" si="436"/>
        <v>0.6</v>
      </c>
      <c r="S2607" s="110">
        <v>15</v>
      </c>
      <c r="T2607" s="68">
        <f t="shared" si="437"/>
        <v>0.33333333333333331</v>
      </c>
      <c r="U2607" s="110">
        <v>2</v>
      </c>
      <c r="V2607" s="284"/>
      <c r="W2607" s="110">
        <v>0</v>
      </c>
      <c r="X2607" s="110">
        <v>0</v>
      </c>
      <c r="Y2607" s="68" t="e">
        <f t="shared" si="434"/>
        <v>#DIV/0!</v>
      </c>
      <c r="Z2607" s="110">
        <v>1</v>
      </c>
      <c r="AA2607" s="284">
        <v>0.2857142857142857</v>
      </c>
    </row>
    <row r="2608" spans="9:27">
      <c r="I2608" s="57" t="str">
        <f t="shared" si="433"/>
        <v>First Home CareAllFeb-16</v>
      </c>
      <c r="J2608" t="s">
        <v>1132</v>
      </c>
      <c r="K2608" t="s">
        <v>323</v>
      </c>
      <c r="L2608" s="73">
        <v>42401</v>
      </c>
      <c r="M2608" s="110">
        <v>8</v>
      </c>
      <c r="N2608" s="110">
        <v>10</v>
      </c>
      <c r="O2608" s="68">
        <f t="shared" si="435"/>
        <v>0.8</v>
      </c>
      <c r="P2608" s="110">
        <v>21</v>
      </c>
      <c r="Q2608" s="110">
        <v>47</v>
      </c>
      <c r="R2608" s="68">
        <f t="shared" si="436"/>
        <v>0.44680851063829785</v>
      </c>
      <c r="S2608" s="110">
        <v>62</v>
      </c>
      <c r="T2608" s="68">
        <f t="shared" si="437"/>
        <v>0.75806451612903225</v>
      </c>
      <c r="U2608" s="110">
        <v>15</v>
      </c>
      <c r="V2608" s="284"/>
      <c r="W2608" s="110">
        <v>3</v>
      </c>
      <c r="X2608" s="110">
        <v>4</v>
      </c>
      <c r="Y2608" s="68">
        <f t="shared" si="434"/>
        <v>0.75</v>
      </c>
      <c r="Z2608" s="110">
        <v>6</v>
      </c>
      <c r="AA2608" s="284">
        <v>0.90625</v>
      </c>
    </row>
    <row r="2609" spans="9:27">
      <c r="I2609" s="57" t="str">
        <f t="shared" si="433"/>
        <v>PASSAllFeb-16</v>
      </c>
      <c r="J2609" t="s">
        <v>1133</v>
      </c>
      <c r="K2609" t="s">
        <v>342</v>
      </c>
      <c r="L2609" s="73">
        <v>42401</v>
      </c>
      <c r="M2609" s="110">
        <v>17</v>
      </c>
      <c r="N2609" s="110">
        <v>17</v>
      </c>
      <c r="O2609" s="68">
        <f t="shared" si="435"/>
        <v>1</v>
      </c>
      <c r="P2609" s="110">
        <v>109</v>
      </c>
      <c r="Q2609" s="110">
        <v>145</v>
      </c>
      <c r="R2609" s="68">
        <f t="shared" si="436"/>
        <v>0.75172413793103443</v>
      </c>
      <c r="S2609" s="110">
        <v>145</v>
      </c>
      <c r="T2609" s="68">
        <f t="shared" si="437"/>
        <v>1</v>
      </c>
      <c r="U2609" s="110">
        <v>91</v>
      </c>
      <c r="V2609" s="284"/>
      <c r="W2609" s="110">
        <v>11</v>
      </c>
      <c r="X2609" s="110">
        <v>17</v>
      </c>
      <c r="Y2609" s="68">
        <f t="shared" si="434"/>
        <v>0.6470588235294118</v>
      </c>
      <c r="Z2609" s="110">
        <v>18</v>
      </c>
      <c r="AA2609" s="284">
        <v>0.95</v>
      </c>
    </row>
    <row r="2610" spans="9:27">
      <c r="I2610" s="57" t="str">
        <f t="shared" si="433"/>
        <v>Youth VillagesAllFeb-16</v>
      </c>
      <c r="J2610" t="s">
        <v>1134</v>
      </c>
      <c r="K2610" t="s">
        <v>352</v>
      </c>
      <c r="L2610" s="73">
        <v>42401</v>
      </c>
      <c r="M2610" s="110">
        <v>15</v>
      </c>
      <c r="N2610" s="110">
        <v>16</v>
      </c>
      <c r="O2610" s="68">
        <f t="shared" si="435"/>
        <v>0.9375</v>
      </c>
      <c r="P2610" s="110">
        <v>35</v>
      </c>
      <c r="Q2610" s="110">
        <v>44</v>
      </c>
      <c r="R2610" s="68">
        <f t="shared" si="436"/>
        <v>0.79545454545454541</v>
      </c>
      <c r="S2610" s="110">
        <v>48</v>
      </c>
      <c r="T2610" s="68">
        <f t="shared" si="437"/>
        <v>0.91666666666666663</v>
      </c>
      <c r="U2610" s="110">
        <v>25</v>
      </c>
      <c r="V2610" s="284"/>
      <c r="W2610" s="110">
        <v>11</v>
      </c>
      <c r="X2610" s="110">
        <v>14</v>
      </c>
      <c r="Y2610" s="68">
        <f t="shared" si="434"/>
        <v>0.7857142857142857</v>
      </c>
      <c r="Z2610" s="110">
        <v>10</v>
      </c>
      <c r="AA2610" s="284">
        <v>0.78204545454545449</v>
      </c>
    </row>
    <row r="2611" spans="9:27">
      <c r="I2611" s="57" t="str">
        <f t="shared" si="433"/>
        <v>MD Family ResourcesAllFeb-16</v>
      </c>
      <c r="J2611" t="s">
        <v>1135</v>
      </c>
      <c r="K2611" t="s">
        <v>510</v>
      </c>
      <c r="L2611" s="73">
        <v>42401</v>
      </c>
      <c r="M2611" s="110">
        <v>10</v>
      </c>
      <c r="N2611" s="110">
        <v>10</v>
      </c>
      <c r="O2611" s="68">
        <f t="shared" si="435"/>
        <v>1</v>
      </c>
      <c r="P2611" s="110">
        <v>17</v>
      </c>
      <c r="Q2611" s="110">
        <v>26</v>
      </c>
      <c r="R2611" s="68">
        <f t="shared" si="436"/>
        <v>0.65384615384615385</v>
      </c>
      <c r="S2611" s="110">
        <v>26</v>
      </c>
      <c r="T2611" s="68">
        <f t="shared" si="437"/>
        <v>1</v>
      </c>
      <c r="U2611" s="110">
        <v>17</v>
      </c>
      <c r="V2611" s="284"/>
      <c r="W2611" s="110">
        <v>0</v>
      </c>
      <c r="X2611" s="110">
        <v>2</v>
      </c>
      <c r="Y2611" s="68">
        <f t="shared" si="434"/>
        <v>0</v>
      </c>
      <c r="Z2611" s="110">
        <v>0</v>
      </c>
      <c r="AA2611" s="284">
        <v>0.8666666666666667</v>
      </c>
    </row>
    <row r="2612" spans="9:27">
      <c r="I2612" s="57" t="str">
        <f t="shared" si="433"/>
        <v>UniversalAllFeb-16</v>
      </c>
      <c r="J2612" t="s">
        <v>1136</v>
      </c>
      <c r="K2612" t="s">
        <v>348</v>
      </c>
      <c r="L2612" s="73">
        <v>42401</v>
      </c>
      <c r="M2612" s="110">
        <v>4</v>
      </c>
      <c r="N2612" s="110">
        <v>4</v>
      </c>
      <c r="O2612" s="68">
        <f t="shared" si="435"/>
        <v>1</v>
      </c>
      <c r="P2612" s="110">
        <v>2</v>
      </c>
      <c r="Q2612" s="110">
        <v>20</v>
      </c>
      <c r="R2612" s="68">
        <f t="shared" si="436"/>
        <v>0.1</v>
      </c>
      <c r="S2612" s="110">
        <v>20</v>
      </c>
      <c r="T2612" s="68">
        <f t="shared" si="437"/>
        <v>1</v>
      </c>
      <c r="U2612" s="110">
        <v>2</v>
      </c>
      <c r="V2612" s="284"/>
      <c r="W2612" s="110">
        <v>0</v>
      </c>
      <c r="X2612" s="110">
        <v>0</v>
      </c>
      <c r="Y2612" s="68" t="e">
        <f t="shared" si="434"/>
        <v>#DIV/0!</v>
      </c>
      <c r="Z2612" s="110">
        <v>0</v>
      </c>
      <c r="AA2612" s="284"/>
    </row>
    <row r="2613" spans="9:27">
      <c r="I2613" s="57" t="str">
        <f t="shared" si="433"/>
        <v>FPSAllFeb-16</v>
      </c>
      <c r="J2613" t="s">
        <v>1137</v>
      </c>
      <c r="K2613" t="s">
        <v>355</v>
      </c>
      <c r="L2613" s="73">
        <v>42401</v>
      </c>
      <c r="M2613" s="110">
        <v>5</v>
      </c>
      <c r="N2613" s="110">
        <v>6</v>
      </c>
      <c r="O2613" s="68">
        <f t="shared" si="435"/>
        <v>0.83333333333333337</v>
      </c>
      <c r="P2613" s="110">
        <v>56</v>
      </c>
      <c r="Q2613" s="110">
        <v>75</v>
      </c>
      <c r="R2613" s="68">
        <f t="shared" si="436"/>
        <v>0.7466666666666667</v>
      </c>
      <c r="S2613" s="110">
        <v>90</v>
      </c>
      <c r="T2613" s="68">
        <f t="shared" si="437"/>
        <v>0.83333333333333337</v>
      </c>
      <c r="U2613" s="110">
        <v>52</v>
      </c>
      <c r="V2613" s="284"/>
      <c r="W2613" s="110">
        <v>0</v>
      </c>
      <c r="X2613" s="110">
        <v>0</v>
      </c>
      <c r="Y2613" s="68" t="e">
        <f t="shared" si="434"/>
        <v>#DIV/0!</v>
      </c>
      <c r="Z2613" s="110">
        <v>4</v>
      </c>
      <c r="AA2613" s="284"/>
    </row>
    <row r="2614" spans="9:27">
      <c r="I2614" s="57" t="str">
        <f t="shared" si="433"/>
        <v>LESAllFeb-16</v>
      </c>
      <c r="J2614" t="s">
        <v>1138</v>
      </c>
      <c r="K2614" t="s">
        <v>357</v>
      </c>
      <c r="L2614" s="73">
        <v>42401</v>
      </c>
      <c r="M2614" s="110">
        <v>3</v>
      </c>
      <c r="N2614" s="110">
        <v>5</v>
      </c>
      <c r="O2614" s="68">
        <f t="shared" si="435"/>
        <v>0.6</v>
      </c>
      <c r="P2614" s="110">
        <v>36</v>
      </c>
      <c r="Q2614" s="110">
        <v>30</v>
      </c>
      <c r="R2614" s="68">
        <f t="shared" si="436"/>
        <v>1.2</v>
      </c>
      <c r="S2614" s="110">
        <v>50</v>
      </c>
      <c r="T2614" s="68">
        <f t="shared" si="437"/>
        <v>0.6</v>
      </c>
      <c r="U2614" s="110">
        <v>36</v>
      </c>
      <c r="V2614" s="284"/>
      <c r="W2614" s="110">
        <v>0</v>
      </c>
      <c r="X2614" s="110">
        <v>0</v>
      </c>
      <c r="Y2614" s="68" t="e">
        <f t="shared" si="434"/>
        <v>#DIV/0!</v>
      </c>
      <c r="Z2614" s="110">
        <v>0</v>
      </c>
      <c r="AA2614" s="284"/>
    </row>
    <row r="2615" spans="9:27">
      <c r="I2615" s="57" t="str">
        <f t="shared" si="433"/>
        <v>MBI HSAllFeb-16</v>
      </c>
      <c r="J2615" t="s">
        <v>1139</v>
      </c>
      <c r="K2615" t="s">
        <v>364</v>
      </c>
      <c r="L2615" s="73">
        <v>42401</v>
      </c>
      <c r="M2615" s="110">
        <v>13</v>
      </c>
      <c r="N2615" s="110">
        <v>14</v>
      </c>
      <c r="O2615" s="68">
        <f t="shared" si="435"/>
        <v>0.9285714285714286</v>
      </c>
      <c r="P2615" s="110">
        <v>107</v>
      </c>
      <c r="Q2615" s="110">
        <v>124</v>
      </c>
      <c r="R2615" s="68">
        <f t="shared" si="436"/>
        <v>0.86290322580645162</v>
      </c>
      <c r="S2615" s="110">
        <v>134</v>
      </c>
      <c r="T2615" s="68">
        <f t="shared" si="437"/>
        <v>0.92537313432835822</v>
      </c>
      <c r="U2615" s="110">
        <v>100</v>
      </c>
      <c r="V2615" s="284"/>
      <c r="W2615" s="110">
        <v>0</v>
      </c>
      <c r="X2615" s="110">
        <v>0</v>
      </c>
      <c r="Y2615" s="68" t="e">
        <f t="shared" si="434"/>
        <v>#DIV/0!</v>
      </c>
      <c r="Z2615" s="110">
        <v>7</v>
      </c>
      <c r="AA2615" s="284"/>
    </row>
    <row r="2616" spans="9:27">
      <c r="I2616" s="57" t="str">
        <f t="shared" si="433"/>
        <v>TFCCAllFeb-16</v>
      </c>
      <c r="J2616" t="s">
        <v>1140</v>
      </c>
      <c r="K2616" t="s">
        <v>366</v>
      </c>
      <c r="L2616" s="73">
        <v>42401</v>
      </c>
      <c r="M2616" s="110">
        <v>3</v>
      </c>
      <c r="N2616" s="110">
        <v>3</v>
      </c>
      <c r="O2616" s="68">
        <f t="shared" si="435"/>
        <v>1</v>
      </c>
      <c r="P2616" s="110">
        <v>10</v>
      </c>
      <c r="Q2616" s="110">
        <v>30</v>
      </c>
      <c r="R2616" s="68">
        <f t="shared" si="436"/>
        <v>0.33333333333333331</v>
      </c>
      <c r="S2616" s="110">
        <v>30</v>
      </c>
      <c r="T2616" s="68">
        <f t="shared" si="437"/>
        <v>1</v>
      </c>
      <c r="U2616" s="110">
        <v>10</v>
      </c>
      <c r="V2616" s="284"/>
      <c r="W2616" s="110">
        <v>0</v>
      </c>
      <c r="X2616" s="110">
        <v>0</v>
      </c>
      <c r="Y2616" s="68" t="e">
        <f t="shared" si="434"/>
        <v>#DIV/0!</v>
      </c>
      <c r="Z2616" s="110">
        <v>0</v>
      </c>
      <c r="AA2616" s="284"/>
    </row>
    <row r="2617" spans="9:27">
      <c r="I2617" s="57" t="str">
        <f t="shared" si="433"/>
        <v>Wayne CenterAllFeb-16</v>
      </c>
      <c r="J2617" t="s">
        <v>1141</v>
      </c>
      <c r="K2617" t="s">
        <v>789</v>
      </c>
      <c r="L2617" s="73">
        <v>42401</v>
      </c>
      <c r="M2617" s="110">
        <v>4</v>
      </c>
      <c r="N2617" s="110">
        <v>4</v>
      </c>
      <c r="O2617" s="68">
        <f t="shared" si="435"/>
        <v>1</v>
      </c>
      <c r="P2617" s="110">
        <v>21</v>
      </c>
      <c r="Q2617" s="110">
        <v>40</v>
      </c>
      <c r="R2617" s="68">
        <f t="shared" si="436"/>
        <v>0.52500000000000002</v>
      </c>
      <c r="S2617" s="110">
        <v>40</v>
      </c>
      <c r="T2617" s="68">
        <f t="shared" si="437"/>
        <v>1</v>
      </c>
      <c r="U2617" s="110">
        <v>21</v>
      </c>
      <c r="V2617" s="284"/>
      <c r="W2617" s="110">
        <v>0</v>
      </c>
      <c r="X2617" s="110">
        <v>0</v>
      </c>
      <c r="Y2617" s="68" t="e">
        <f t="shared" si="434"/>
        <v>#DIV/0!</v>
      </c>
      <c r="Z2617" s="110">
        <v>0</v>
      </c>
      <c r="AA2617" s="284"/>
    </row>
    <row r="2618" spans="9:27">
      <c r="I2618" s="57" t="str">
        <f t="shared" si="433"/>
        <v>All A-CRA ProvidersA-CRAFeb-16</v>
      </c>
      <c r="J2618" t="s">
        <v>1142</v>
      </c>
      <c r="K2618" t="s">
        <v>379</v>
      </c>
      <c r="L2618" s="73">
        <v>42401</v>
      </c>
      <c r="M2618" s="110">
        <v>10</v>
      </c>
      <c r="N2618" s="110">
        <v>11</v>
      </c>
      <c r="O2618" s="68">
        <f t="shared" si="435"/>
        <v>0.90909090909090906</v>
      </c>
      <c r="P2618" s="110">
        <v>70</v>
      </c>
      <c r="Q2618" s="110">
        <v>99</v>
      </c>
      <c r="R2618" s="68">
        <f t="shared" si="436"/>
        <v>0.70707070707070707</v>
      </c>
      <c r="S2618" s="110">
        <v>106</v>
      </c>
      <c r="T2618" s="68">
        <f t="shared" si="437"/>
        <v>0.93396226415094341</v>
      </c>
      <c r="U2618" s="110">
        <v>53</v>
      </c>
      <c r="V2618" s="284"/>
      <c r="W2618" s="110">
        <v>6</v>
      </c>
      <c r="X2618" s="110">
        <v>9</v>
      </c>
      <c r="Y2618" s="68">
        <f t="shared" si="434"/>
        <v>0.66666666666666663</v>
      </c>
      <c r="Z2618" s="110">
        <v>17</v>
      </c>
      <c r="AA2618" s="284"/>
    </row>
    <row r="2619" spans="9:27">
      <c r="I2619" s="57" t="str">
        <f t="shared" si="433"/>
        <v>All CPP-FV ProvidersCPP-FVFeb-16</v>
      </c>
      <c r="J2619" t="s">
        <v>1143</v>
      </c>
      <c r="K2619" t="s">
        <v>373</v>
      </c>
      <c r="L2619" s="73">
        <v>42401</v>
      </c>
      <c r="M2619" s="110">
        <v>6</v>
      </c>
      <c r="N2619" s="110">
        <v>8</v>
      </c>
      <c r="O2619" s="68">
        <f t="shared" si="435"/>
        <v>0.75</v>
      </c>
      <c r="P2619" s="110">
        <v>28</v>
      </c>
      <c r="Q2619" s="110">
        <v>30</v>
      </c>
      <c r="R2619" s="68">
        <f t="shared" si="436"/>
        <v>0.93333333333333335</v>
      </c>
      <c r="S2619" s="110">
        <v>40</v>
      </c>
      <c r="T2619" s="68">
        <f t="shared" si="437"/>
        <v>0.75</v>
      </c>
      <c r="U2619" s="110">
        <v>26</v>
      </c>
      <c r="V2619" s="284"/>
      <c r="W2619" s="110">
        <v>0</v>
      </c>
      <c r="X2619" s="110">
        <v>4</v>
      </c>
      <c r="Y2619" s="68">
        <f t="shared" si="434"/>
        <v>0</v>
      </c>
      <c r="Z2619" s="110">
        <v>2</v>
      </c>
      <c r="AA2619" s="284">
        <v>0.32804232804232802</v>
      </c>
    </row>
    <row r="2620" spans="9:27">
      <c r="I2620" s="57" t="str">
        <f t="shared" si="433"/>
        <v>All FFT ProvidersFFTFeb-16</v>
      </c>
      <c r="J2620" t="s">
        <v>1144</v>
      </c>
      <c r="K2620" t="s">
        <v>372</v>
      </c>
      <c r="L2620" s="73">
        <v>42401</v>
      </c>
      <c r="M2620" s="110">
        <v>16</v>
      </c>
      <c r="N2620" s="110">
        <v>17</v>
      </c>
      <c r="O2620" s="68">
        <f t="shared" si="435"/>
        <v>0.94117647058823528</v>
      </c>
      <c r="P2620" s="110">
        <v>75</v>
      </c>
      <c r="Q2620" s="110">
        <v>115</v>
      </c>
      <c r="R2620" s="68">
        <f t="shared" si="436"/>
        <v>0.65217391304347827</v>
      </c>
      <c r="S2620" s="110">
        <v>125</v>
      </c>
      <c r="T2620" s="68">
        <f t="shared" si="437"/>
        <v>0.92</v>
      </c>
      <c r="U2620" s="110">
        <v>58</v>
      </c>
      <c r="V2620" s="284">
        <v>1.0041666666666667</v>
      </c>
      <c r="W2620" s="110">
        <v>14</v>
      </c>
      <c r="X2620" s="110">
        <v>17</v>
      </c>
      <c r="Y2620" s="68">
        <f t="shared" si="434"/>
        <v>0.82352941176470584</v>
      </c>
      <c r="Z2620" s="110">
        <v>17</v>
      </c>
      <c r="AA2620" s="284">
        <v>1.0041666666666667</v>
      </c>
    </row>
    <row r="2621" spans="9:27">
      <c r="I2621" s="57" t="str">
        <f t="shared" si="433"/>
        <v>All MST ProvidersMSTFeb-16</v>
      </c>
      <c r="J2621" t="s">
        <v>1145</v>
      </c>
      <c r="K2621" t="s">
        <v>374</v>
      </c>
      <c r="L2621" s="73">
        <v>42401</v>
      </c>
      <c r="M2621" s="110">
        <v>11</v>
      </c>
      <c r="N2621" s="110">
        <v>12</v>
      </c>
      <c r="O2621" s="68">
        <f t="shared" si="435"/>
        <v>0.91666666666666663</v>
      </c>
      <c r="P2621" s="110">
        <v>32</v>
      </c>
      <c r="Q2621" s="110">
        <v>36</v>
      </c>
      <c r="R2621" s="68">
        <f t="shared" si="436"/>
        <v>0.88888888888888884</v>
      </c>
      <c r="S2621" s="110">
        <v>40</v>
      </c>
      <c r="T2621" s="68">
        <f t="shared" si="437"/>
        <v>0.9</v>
      </c>
      <c r="U2621" s="110">
        <v>22</v>
      </c>
      <c r="V2621" s="284">
        <v>0.73109090909090912</v>
      </c>
      <c r="W2621" s="110">
        <v>10</v>
      </c>
      <c r="X2621" s="110">
        <v>13</v>
      </c>
      <c r="Y2621" s="68">
        <f t="shared" si="434"/>
        <v>0.76923076923076927</v>
      </c>
      <c r="Z2621" s="110">
        <v>10</v>
      </c>
      <c r="AA2621" s="284">
        <v>0.73109090909090912</v>
      </c>
    </row>
    <row r="2622" spans="9:27">
      <c r="I2622" s="57" t="str">
        <f t="shared" si="433"/>
        <v>All MST-PSB ProvidersMST-PSBFeb-16</v>
      </c>
      <c r="J2622" t="s">
        <v>1146</v>
      </c>
      <c r="K2622" t="s">
        <v>375</v>
      </c>
      <c r="L2622" s="73">
        <v>42401</v>
      </c>
      <c r="M2622" s="110">
        <v>4</v>
      </c>
      <c r="N2622" s="110">
        <v>4</v>
      </c>
      <c r="O2622" s="68">
        <f t="shared" si="435"/>
        <v>1</v>
      </c>
      <c r="P2622" s="110">
        <v>3</v>
      </c>
      <c r="Q2622" s="110">
        <v>8</v>
      </c>
      <c r="R2622" s="68">
        <f t="shared" si="436"/>
        <v>0.375</v>
      </c>
      <c r="S2622" s="110">
        <v>8</v>
      </c>
      <c r="T2622" s="68">
        <f t="shared" si="437"/>
        <v>1</v>
      </c>
      <c r="U2622" s="110">
        <v>3</v>
      </c>
      <c r="V2622" s="284">
        <v>0.83299999999999996</v>
      </c>
      <c r="W2622" s="110">
        <v>1</v>
      </c>
      <c r="X2622" s="110">
        <v>1</v>
      </c>
      <c r="Y2622" s="68">
        <f t="shared" si="434"/>
        <v>1</v>
      </c>
      <c r="Z2622" s="110">
        <v>0</v>
      </c>
      <c r="AA2622" s="284">
        <v>0.83299999999999996</v>
      </c>
    </row>
    <row r="2623" spans="9:27">
      <c r="I2623" s="57" t="str">
        <f t="shared" si="433"/>
        <v>All PCIT ProvidersPCITFeb-16</v>
      </c>
      <c r="J2623" t="s">
        <v>1147</v>
      </c>
      <c r="K2623" t="s">
        <v>376</v>
      </c>
      <c r="L2623" s="73">
        <v>42401</v>
      </c>
      <c r="M2623" s="110">
        <v>8</v>
      </c>
      <c r="N2623" s="110">
        <v>9</v>
      </c>
      <c r="O2623" s="68">
        <f t="shared" si="435"/>
        <v>0.88888888888888884</v>
      </c>
      <c r="P2623" s="110">
        <v>36</v>
      </c>
      <c r="Q2623" s="110">
        <v>34</v>
      </c>
      <c r="R2623" s="68">
        <f t="shared" si="436"/>
        <v>1.0588235294117647</v>
      </c>
      <c r="S2623" s="110">
        <v>39</v>
      </c>
      <c r="T2623" s="68">
        <f t="shared" si="437"/>
        <v>0.87179487179487181</v>
      </c>
      <c r="U2623" s="110">
        <v>26</v>
      </c>
      <c r="V2623" s="284"/>
      <c r="W2623" s="110">
        <v>0</v>
      </c>
      <c r="X2623" s="110">
        <v>2</v>
      </c>
      <c r="Y2623" s="68">
        <f t="shared" si="434"/>
        <v>0</v>
      </c>
      <c r="Z2623" s="110">
        <v>10</v>
      </c>
      <c r="AA2623" s="284">
        <v>0.8899999999999999</v>
      </c>
    </row>
    <row r="2624" spans="9:27">
      <c r="I2624" s="57" t="str">
        <f t="shared" si="433"/>
        <v>All TF-CBT ProvidersTF-CBTFeb-16</v>
      </c>
      <c r="J2624" t="s">
        <v>1148</v>
      </c>
      <c r="K2624" t="s">
        <v>377</v>
      </c>
      <c r="L2624" s="73">
        <v>42401</v>
      </c>
      <c r="M2624" s="110">
        <v>27</v>
      </c>
      <c r="N2624" s="110">
        <v>28</v>
      </c>
      <c r="O2624" s="68">
        <f t="shared" si="435"/>
        <v>0.9642857142857143</v>
      </c>
      <c r="P2624" s="110">
        <v>47</v>
      </c>
      <c r="Q2624" s="110">
        <v>108</v>
      </c>
      <c r="R2624" s="68">
        <f t="shared" si="436"/>
        <v>0.43518518518518517</v>
      </c>
      <c r="S2624" s="110">
        <v>113</v>
      </c>
      <c r="T2624" s="68">
        <f t="shared" si="437"/>
        <v>0.95575221238938057</v>
      </c>
      <c r="U2624" s="110">
        <v>47</v>
      </c>
      <c r="V2624" s="284"/>
      <c r="W2624" s="110">
        <v>1</v>
      </c>
      <c r="X2624" s="110">
        <v>4</v>
      </c>
      <c r="Y2624" s="68">
        <f t="shared" si="434"/>
        <v>0.25</v>
      </c>
      <c r="Z2624" s="110">
        <v>0</v>
      </c>
      <c r="AA2624" s="284">
        <v>0.65416666666666656</v>
      </c>
    </row>
    <row r="2625" spans="9:27">
      <c r="I2625" s="57" t="str">
        <f t="shared" si="433"/>
        <v>All TIP ProvidersTIPFeb-16</v>
      </c>
      <c r="J2625" t="s">
        <v>1149</v>
      </c>
      <c r="K2625" t="s">
        <v>378</v>
      </c>
      <c r="L2625" s="73">
        <v>42401</v>
      </c>
      <c r="M2625" s="110">
        <v>51</v>
      </c>
      <c r="N2625" s="110">
        <v>56</v>
      </c>
      <c r="O2625" s="68">
        <f t="shared" si="435"/>
        <v>0.9107142857142857</v>
      </c>
      <c r="P2625" s="110">
        <v>429</v>
      </c>
      <c r="Q2625" s="110">
        <v>520</v>
      </c>
      <c r="R2625" s="68">
        <f t="shared" si="436"/>
        <v>0.82499999999999996</v>
      </c>
      <c r="S2625" s="110">
        <v>565</v>
      </c>
      <c r="T2625" s="68">
        <f t="shared" si="437"/>
        <v>0.92035398230088494</v>
      </c>
      <c r="U2625" s="110">
        <v>403</v>
      </c>
      <c r="V2625" s="284"/>
      <c r="W2625" s="110">
        <v>2</v>
      </c>
      <c r="X2625" s="110">
        <v>7</v>
      </c>
      <c r="Y2625" s="68">
        <f t="shared" si="434"/>
        <v>0.2857142857142857</v>
      </c>
      <c r="Z2625" s="110">
        <v>26</v>
      </c>
      <c r="AA2625" s="284">
        <v>0.91150442477876104</v>
      </c>
    </row>
    <row r="2626" spans="9:27">
      <c r="I2626" s="57" t="str">
        <f t="shared" si="433"/>
        <v>All TST ProvidersTSTFeb-16</v>
      </c>
      <c r="J2626" t="s">
        <v>1150</v>
      </c>
      <c r="K2626" t="s">
        <v>512</v>
      </c>
      <c r="L2626" s="73">
        <v>42401</v>
      </c>
      <c r="M2626" s="110">
        <v>0</v>
      </c>
      <c r="N2626" s="110">
        <v>0</v>
      </c>
      <c r="O2626" s="68" t="e">
        <f t="shared" si="435"/>
        <v>#DIV/0!</v>
      </c>
      <c r="P2626" s="110">
        <v>0</v>
      </c>
      <c r="Q2626" s="110">
        <v>0</v>
      </c>
      <c r="R2626" s="68" t="e">
        <f t="shared" si="436"/>
        <v>#DIV/0!</v>
      </c>
      <c r="S2626" s="110">
        <v>0</v>
      </c>
      <c r="T2626" s="68" t="e">
        <f t="shared" si="437"/>
        <v>#DIV/0!</v>
      </c>
      <c r="U2626" s="110">
        <v>0</v>
      </c>
      <c r="V2626" s="284"/>
      <c r="W2626" s="110">
        <v>0</v>
      </c>
      <c r="X2626" s="110">
        <v>0</v>
      </c>
      <c r="Y2626" s="68" t="e">
        <f t="shared" si="434"/>
        <v>#DIV/0!</v>
      </c>
      <c r="Z2626" s="110">
        <v>0</v>
      </c>
      <c r="AA2626" s="284"/>
    </row>
    <row r="2627" spans="9:27">
      <c r="I2627" s="57" t="str">
        <f t="shared" si="433"/>
        <v>AllAllFeb-16</v>
      </c>
      <c r="J2627" t="s">
        <v>1151</v>
      </c>
      <c r="K2627" t="s">
        <v>367</v>
      </c>
      <c r="L2627" s="73">
        <v>42401</v>
      </c>
      <c r="M2627" s="110">
        <v>133</v>
      </c>
      <c r="N2627" s="110">
        <v>145</v>
      </c>
      <c r="O2627" s="68">
        <f t="shared" si="435"/>
        <v>0.91724137931034477</v>
      </c>
      <c r="P2627" s="110">
        <v>720</v>
      </c>
      <c r="Q2627" s="110">
        <v>950</v>
      </c>
      <c r="R2627" s="68">
        <f t="shared" si="436"/>
        <v>0.75789473684210529</v>
      </c>
      <c r="S2627" s="110">
        <v>1036</v>
      </c>
      <c r="T2627" s="68">
        <f t="shared" si="437"/>
        <v>0.91698841698841704</v>
      </c>
      <c r="U2627" s="110">
        <v>638</v>
      </c>
      <c r="V2627" s="284"/>
      <c r="W2627" s="110">
        <v>34</v>
      </c>
      <c r="X2627" s="110">
        <v>57</v>
      </c>
      <c r="Y2627" s="68">
        <f t="shared" si="434"/>
        <v>0.59649122807017541</v>
      </c>
      <c r="Z2627" s="110">
        <v>82</v>
      </c>
      <c r="AA2627" s="284">
        <v>0.76456728503504745</v>
      </c>
    </row>
    <row r="2628" spans="9:27">
      <c r="I2628" s="57" t="str">
        <f t="shared" ref="I2628:I2683" si="438">K2628&amp;"Mar-16"</f>
        <v>HillcrestA-CRAMar-16</v>
      </c>
      <c r="J2628" t="s">
        <v>1152</v>
      </c>
      <c r="K2628" t="s">
        <v>336</v>
      </c>
      <c r="L2628" s="73">
        <v>42430</v>
      </c>
      <c r="M2628" s="110">
        <v>3</v>
      </c>
      <c r="N2628" s="110">
        <v>3</v>
      </c>
      <c r="O2628" s="68">
        <f t="shared" si="435"/>
        <v>1</v>
      </c>
      <c r="P2628" s="110">
        <v>31</v>
      </c>
      <c r="Q2628" s="110">
        <v>36</v>
      </c>
      <c r="R2628" s="68">
        <f t="shared" si="436"/>
        <v>0.86111111111111116</v>
      </c>
      <c r="S2628" s="110">
        <v>36</v>
      </c>
      <c r="T2628" s="68">
        <f t="shared" si="437"/>
        <v>1</v>
      </c>
      <c r="U2628" s="110">
        <v>26</v>
      </c>
      <c r="W2628" s="110">
        <v>0</v>
      </c>
      <c r="X2628" s="110">
        <v>11</v>
      </c>
      <c r="Y2628" s="68">
        <f t="shared" si="434"/>
        <v>0</v>
      </c>
      <c r="Z2628" s="110">
        <v>5</v>
      </c>
      <c r="AA2628" s="282"/>
    </row>
    <row r="2629" spans="9:27">
      <c r="I2629" s="57" t="str">
        <f t="shared" si="438"/>
        <v>LAYCA-CRAMar-16</v>
      </c>
      <c r="J2629" t="s">
        <v>1153</v>
      </c>
      <c r="K2629" t="s">
        <v>339</v>
      </c>
      <c r="L2629" s="73">
        <v>42430</v>
      </c>
      <c r="M2629" s="110">
        <v>2</v>
      </c>
      <c r="N2629" s="110">
        <v>3</v>
      </c>
      <c r="O2629" s="68">
        <f t="shared" si="435"/>
        <v>0.66666666666666663</v>
      </c>
      <c r="P2629" s="110">
        <v>14</v>
      </c>
      <c r="Q2629" s="110">
        <v>18</v>
      </c>
      <c r="R2629" s="68">
        <f t="shared" si="436"/>
        <v>0.77777777777777779</v>
      </c>
      <c r="S2629" s="110">
        <v>25</v>
      </c>
      <c r="T2629" s="68">
        <f t="shared" si="437"/>
        <v>0.72</v>
      </c>
      <c r="U2629" s="110">
        <v>11</v>
      </c>
      <c r="W2629" s="110">
        <v>1</v>
      </c>
      <c r="X2629" s="110">
        <v>4</v>
      </c>
      <c r="Y2629" s="68">
        <f t="shared" si="434"/>
        <v>0.25</v>
      </c>
      <c r="Z2629" s="110">
        <v>3</v>
      </c>
      <c r="AA2629" s="282"/>
    </row>
    <row r="2630" spans="9:27">
      <c r="I2630" s="57" t="str">
        <f t="shared" si="438"/>
        <v>RiversideA-CRAMar-16</v>
      </c>
      <c r="J2630" t="s">
        <v>1154</v>
      </c>
      <c r="K2630" t="s">
        <v>361</v>
      </c>
      <c r="L2630" s="73">
        <v>42430</v>
      </c>
      <c r="M2630" s="110">
        <v>1</v>
      </c>
      <c r="N2630" s="110">
        <v>2</v>
      </c>
      <c r="O2630" s="68">
        <f t="shared" si="435"/>
        <v>0.5</v>
      </c>
      <c r="P2630" s="110">
        <v>7</v>
      </c>
      <c r="Q2630" s="110">
        <v>10</v>
      </c>
      <c r="R2630" s="68">
        <f t="shared" si="436"/>
        <v>0.7</v>
      </c>
      <c r="S2630" s="110">
        <v>15</v>
      </c>
      <c r="T2630" s="68">
        <f t="shared" si="437"/>
        <v>0.66666666666666663</v>
      </c>
      <c r="U2630" s="110">
        <v>6</v>
      </c>
      <c r="W2630" s="110">
        <v>0</v>
      </c>
      <c r="X2630" s="110">
        <v>2</v>
      </c>
      <c r="Y2630" s="68">
        <f t="shared" si="434"/>
        <v>0</v>
      </c>
      <c r="Z2630" s="110">
        <v>1</v>
      </c>
      <c r="AA2630" s="282"/>
    </row>
    <row r="2631" spans="9:27">
      <c r="I2631" s="57" t="str">
        <f t="shared" si="438"/>
        <v>Federal CityA-CRAMar-16</v>
      </c>
      <c r="J2631" t="s">
        <v>1155</v>
      </c>
      <c r="K2631" t="s">
        <v>360</v>
      </c>
      <c r="L2631" s="73">
        <v>42430</v>
      </c>
      <c r="M2631" s="110">
        <v>3</v>
      </c>
      <c r="N2631" s="110">
        <v>3</v>
      </c>
      <c r="O2631" s="68">
        <f t="shared" si="435"/>
        <v>1</v>
      </c>
      <c r="P2631" s="110">
        <v>4</v>
      </c>
      <c r="Q2631" s="110">
        <v>30</v>
      </c>
      <c r="R2631" s="68">
        <f t="shared" si="436"/>
        <v>0.13333333333333333</v>
      </c>
      <c r="S2631" s="110">
        <v>30</v>
      </c>
      <c r="T2631" s="68">
        <f t="shared" si="437"/>
        <v>1</v>
      </c>
      <c r="U2631" s="110">
        <v>3</v>
      </c>
      <c r="W2631" s="110">
        <v>0</v>
      </c>
      <c r="X2631" s="110">
        <v>0</v>
      </c>
      <c r="Y2631" s="68" t="e">
        <f t="shared" si="434"/>
        <v>#DIV/0!</v>
      </c>
      <c r="Z2631" s="110">
        <v>1</v>
      </c>
      <c r="AA2631" s="282"/>
    </row>
    <row r="2632" spans="9:27">
      <c r="I2632" s="57" t="str">
        <f t="shared" si="438"/>
        <v>PIECECPP-FVMar-16</v>
      </c>
      <c r="J2632" t="s">
        <v>1156</v>
      </c>
      <c r="K2632" t="s">
        <v>346</v>
      </c>
      <c r="L2632" s="73">
        <v>42430</v>
      </c>
      <c r="M2632" s="110">
        <v>5</v>
      </c>
      <c r="N2632" s="110">
        <v>5</v>
      </c>
      <c r="O2632" s="68">
        <f t="shared" si="435"/>
        <v>1</v>
      </c>
      <c r="P2632" s="110">
        <v>20</v>
      </c>
      <c r="Q2632" s="110">
        <v>25</v>
      </c>
      <c r="R2632" s="68">
        <f t="shared" si="436"/>
        <v>0.8</v>
      </c>
      <c r="S2632" s="110">
        <v>25</v>
      </c>
      <c r="T2632" s="68">
        <f t="shared" si="437"/>
        <v>1</v>
      </c>
      <c r="U2632" s="110">
        <v>20</v>
      </c>
      <c r="W2632" s="110">
        <v>1</v>
      </c>
      <c r="X2632" s="110">
        <v>1</v>
      </c>
      <c r="Y2632" s="68">
        <f t="shared" si="434"/>
        <v>1</v>
      </c>
      <c r="Z2632" s="110">
        <v>0</v>
      </c>
      <c r="AA2632" s="282">
        <v>0.37037037037037035</v>
      </c>
    </row>
    <row r="2633" spans="9:27">
      <c r="I2633" s="57" t="str">
        <f t="shared" si="438"/>
        <v>Adoptions TogetherCPP-FVMar-16</v>
      </c>
      <c r="J2633" t="s">
        <v>1157</v>
      </c>
      <c r="K2633" t="s">
        <v>317</v>
      </c>
      <c r="L2633" s="73">
        <v>42430</v>
      </c>
      <c r="M2633" s="110">
        <v>1</v>
      </c>
      <c r="N2633" s="110">
        <v>3</v>
      </c>
      <c r="O2633" s="68">
        <f t="shared" si="435"/>
        <v>0.33333333333333331</v>
      </c>
      <c r="P2633" s="110">
        <v>3</v>
      </c>
      <c r="Q2633" s="110">
        <v>5</v>
      </c>
      <c r="R2633" s="68">
        <f t="shared" si="436"/>
        <v>0.6</v>
      </c>
      <c r="S2633" s="110">
        <v>15</v>
      </c>
      <c r="T2633" s="68">
        <f t="shared" si="437"/>
        <v>0.33333333333333331</v>
      </c>
      <c r="U2633" s="110">
        <v>2</v>
      </c>
      <c r="W2633" s="110">
        <v>0</v>
      </c>
      <c r="X2633" s="110">
        <v>0</v>
      </c>
      <c r="Y2633" s="68" t="e">
        <f t="shared" si="434"/>
        <v>#DIV/0!</v>
      </c>
      <c r="Z2633" s="110">
        <v>1</v>
      </c>
      <c r="AA2633" s="282"/>
    </row>
    <row r="2634" spans="9:27">
      <c r="I2634" s="57" t="str">
        <f t="shared" si="438"/>
        <v>First Home CareFFTMar-16</v>
      </c>
      <c r="J2634" t="s">
        <v>1158</v>
      </c>
      <c r="K2634" t="s">
        <v>325</v>
      </c>
      <c r="L2634" s="73">
        <v>42430</v>
      </c>
      <c r="M2634" s="110">
        <v>2</v>
      </c>
      <c r="N2634" s="110">
        <v>3</v>
      </c>
      <c r="O2634" s="68">
        <f t="shared" si="435"/>
        <v>0.66666666666666663</v>
      </c>
      <c r="P2634" s="110">
        <v>20</v>
      </c>
      <c r="Q2634" s="110">
        <v>20</v>
      </c>
      <c r="R2634" s="68">
        <f t="shared" si="436"/>
        <v>1</v>
      </c>
      <c r="S2634" s="110">
        <v>30</v>
      </c>
      <c r="T2634" s="68">
        <f t="shared" si="437"/>
        <v>0.66666666666666663</v>
      </c>
      <c r="U2634" s="110">
        <v>11</v>
      </c>
      <c r="V2634" s="282">
        <v>1.2250000000000001</v>
      </c>
      <c r="W2634" s="110">
        <v>2</v>
      </c>
      <c r="X2634" s="110">
        <v>3</v>
      </c>
      <c r="Y2634" s="68">
        <f t="shared" si="434"/>
        <v>0.66666666666666663</v>
      </c>
      <c r="Z2634" s="110">
        <v>9</v>
      </c>
      <c r="AA2634" s="282">
        <v>1.2250000000000001</v>
      </c>
    </row>
    <row r="2635" spans="9:27">
      <c r="I2635" s="57" t="str">
        <f t="shared" si="438"/>
        <v>HillcrestFFTMar-16</v>
      </c>
      <c r="J2635" t="s">
        <v>1159</v>
      </c>
      <c r="K2635" t="s">
        <v>335</v>
      </c>
      <c r="L2635" s="73">
        <v>42430</v>
      </c>
      <c r="M2635" s="110">
        <v>7</v>
      </c>
      <c r="N2635" s="110">
        <v>7</v>
      </c>
      <c r="O2635" s="68">
        <f t="shared" si="435"/>
        <v>1</v>
      </c>
      <c r="P2635" s="110">
        <v>26</v>
      </c>
      <c r="Q2635" s="110">
        <v>50</v>
      </c>
      <c r="R2635" s="68">
        <f t="shared" si="436"/>
        <v>0.52</v>
      </c>
      <c r="S2635" s="110">
        <v>50</v>
      </c>
      <c r="T2635" s="68">
        <f t="shared" si="437"/>
        <v>1</v>
      </c>
      <c r="U2635" s="110">
        <v>21</v>
      </c>
      <c r="V2635" s="282">
        <v>1.0625</v>
      </c>
      <c r="W2635" s="110">
        <v>2</v>
      </c>
      <c r="X2635" s="110">
        <v>2</v>
      </c>
      <c r="Y2635" s="68">
        <f t="shared" si="434"/>
        <v>1</v>
      </c>
      <c r="Z2635" s="110">
        <v>5</v>
      </c>
      <c r="AA2635" s="282">
        <v>1.0625</v>
      </c>
    </row>
    <row r="2636" spans="9:27">
      <c r="I2636" s="57" t="str">
        <f t="shared" si="438"/>
        <v>PASSFFTMar-16</v>
      </c>
      <c r="J2636" t="s">
        <v>1160</v>
      </c>
      <c r="K2636" t="s">
        <v>343</v>
      </c>
      <c r="L2636" s="73">
        <v>42430</v>
      </c>
      <c r="M2636" s="110">
        <v>7</v>
      </c>
      <c r="N2636" s="110">
        <v>7</v>
      </c>
      <c r="O2636" s="68">
        <f t="shared" si="435"/>
        <v>1</v>
      </c>
      <c r="P2636" s="110">
        <v>30</v>
      </c>
      <c r="Q2636" s="110">
        <v>45</v>
      </c>
      <c r="R2636" s="68">
        <f t="shared" si="436"/>
        <v>0.66666666666666663</v>
      </c>
      <c r="S2636" s="110">
        <v>45</v>
      </c>
      <c r="T2636" s="68">
        <f t="shared" si="437"/>
        <v>1</v>
      </c>
      <c r="U2636" s="110">
        <v>24</v>
      </c>
      <c r="V2636" s="282">
        <v>1</v>
      </c>
      <c r="W2636" s="110">
        <v>6</v>
      </c>
      <c r="X2636" s="110">
        <v>8</v>
      </c>
      <c r="Y2636" s="68">
        <f t="shared" si="434"/>
        <v>0.75</v>
      </c>
      <c r="Z2636" s="110">
        <v>6</v>
      </c>
      <c r="AA2636" s="282">
        <v>1</v>
      </c>
    </row>
    <row r="2637" spans="9:27">
      <c r="I2637" s="57" t="str">
        <f t="shared" si="438"/>
        <v>Youth VillagesMSTMar-16</v>
      </c>
      <c r="J2637" t="s">
        <v>1161</v>
      </c>
      <c r="K2637" t="s">
        <v>353</v>
      </c>
      <c r="L2637" s="73">
        <v>42430</v>
      </c>
      <c r="M2637" s="110">
        <v>11</v>
      </c>
      <c r="N2637" s="110">
        <v>12</v>
      </c>
      <c r="O2637" s="68">
        <f t="shared" si="435"/>
        <v>0.91666666666666663</v>
      </c>
      <c r="P2637" s="110">
        <v>28</v>
      </c>
      <c r="Q2637" s="110">
        <v>36</v>
      </c>
      <c r="R2637" s="68">
        <f t="shared" si="436"/>
        <v>0.77777777777777779</v>
      </c>
      <c r="S2637" s="110">
        <v>40</v>
      </c>
      <c r="T2637" s="68">
        <f t="shared" si="437"/>
        <v>0.9</v>
      </c>
      <c r="U2637" s="110">
        <v>19</v>
      </c>
      <c r="V2637" s="282">
        <v>0.73109090909090912</v>
      </c>
      <c r="W2637" s="110">
        <v>10</v>
      </c>
      <c r="X2637" s="110">
        <v>12</v>
      </c>
      <c r="Y2637" s="68">
        <f t="shared" si="434"/>
        <v>0.83333333333333337</v>
      </c>
      <c r="Z2637" s="110">
        <v>9</v>
      </c>
      <c r="AA2637" s="282">
        <v>0.73109090909090912</v>
      </c>
    </row>
    <row r="2638" spans="9:27">
      <c r="I2638" s="57" t="str">
        <f t="shared" si="438"/>
        <v>Youth VillagesMST-PSBMar-16</v>
      </c>
      <c r="J2638" t="s">
        <v>1162</v>
      </c>
      <c r="K2638" t="s">
        <v>354</v>
      </c>
      <c r="L2638" s="73">
        <v>42430</v>
      </c>
      <c r="M2638" s="110">
        <v>4</v>
      </c>
      <c r="N2638" s="110">
        <v>4</v>
      </c>
      <c r="O2638" s="68">
        <f t="shared" si="435"/>
        <v>1</v>
      </c>
      <c r="P2638" s="110">
        <v>3</v>
      </c>
      <c r="Q2638" s="110">
        <v>8</v>
      </c>
      <c r="R2638" s="68">
        <f t="shared" si="436"/>
        <v>0.375</v>
      </c>
      <c r="S2638" s="110">
        <v>8</v>
      </c>
      <c r="T2638" s="68">
        <f t="shared" si="437"/>
        <v>1</v>
      </c>
      <c r="U2638" s="110">
        <v>2</v>
      </c>
      <c r="V2638" s="282">
        <v>0.83299999999999996</v>
      </c>
      <c r="W2638" s="110">
        <v>0</v>
      </c>
      <c r="X2638" s="110">
        <v>1</v>
      </c>
      <c r="Y2638" s="68">
        <f t="shared" si="434"/>
        <v>0</v>
      </c>
      <c r="Z2638" s="110">
        <v>1</v>
      </c>
      <c r="AA2638" s="282">
        <v>0.83299999999999996</v>
      </c>
    </row>
    <row r="2639" spans="9:27">
      <c r="I2639" s="57" t="str">
        <f t="shared" si="438"/>
        <v>Marys CenterPCITMar-16</v>
      </c>
      <c r="J2639" t="s">
        <v>1163</v>
      </c>
      <c r="K2639" t="s">
        <v>340</v>
      </c>
      <c r="L2639" s="73">
        <v>42430</v>
      </c>
      <c r="M2639" s="110">
        <v>3</v>
      </c>
      <c r="N2639" s="110">
        <v>4</v>
      </c>
      <c r="O2639" s="68">
        <f t="shared" si="435"/>
        <v>0.75</v>
      </c>
      <c r="P2639" s="110">
        <v>20</v>
      </c>
      <c r="Q2639" s="110">
        <v>9</v>
      </c>
      <c r="R2639" s="68">
        <f t="shared" si="436"/>
        <v>2.2222222222222223</v>
      </c>
      <c r="S2639" s="110">
        <v>14</v>
      </c>
      <c r="T2639" s="68">
        <f t="shared" si="437"/>
        <v>0.6428571428571429</v>
      </c>
      <c r="U2639" s="110">
        <v>19</v>
      </c>
      <c r="W2639" s="110">
        <v>2</v>
      </c>
      <c r="X2639" s="110">
        <v>4</v>
      </c>
      <c r="Y2639" s="68">
        <f t="shared" si="434"/>
        <v>0.5</v>
      </c>
      <c r="Z2639" s="110">
        <v>1</v>
      </c>
      <c r="AA2639" s="282">
        <v>0.83</v>
      </c>
    </row>
    <row r="2640" spans="9:27">
      <c r="I2640" s="57" t="str">
        <f t="shared" si="438"/>
        <v>PIECEPCITMar-16</v>
      </c>
      <c r="J2640" t="s">
        <v>1164</v>
      </c>
      <c r="K2640" t="s">
        <v>347</v>
      </c>
      <c r="L2640" s="73">
        <v>42430</v>
      </c>
      <c r="M2640" s="110">
        <v>5</v>
      </c>
      <c r="N2640" s="110">
        <v>5</v>
      </c>
      <c r="O2640" s="68">
        <f t="shared" si="435"/>
        <v>1</v>
      </c>
      <c r="P2640" s="110">
        <v>16</v>
      </c>
      <c r="Q2640" s="110">
        <v>25</v>
      </c>
      <c r="R2640" s="68">
        <f t="shared" si="436"/>
        <v>0.64</v>
      </c>
      <c r="S2640" s="110">
        <v>25</v>
      </c>
      <c r="T2640" s="68">
        <f t="shared" si="437"/>
        <v>1</v>
      </c>
      <c r="U2640" s="110">
        <v>15</v>
      </c>
      <c r="W2640" s="110">
        <v>0</v>
      </c>
      <c r="X2640" s="110">
        <v>0</v>
      </c>
      <c r="Y2640" s="68" t="e">
        <f t="shared" si="434"/>
        <v>#DIV/0!</v>
      </c>
      <c r="Z2640" s="110">
        <v>1</v>
      </c>
      <c r="AA2640" s="282">
        <v>0.95</v>
      </c>
    </row>
    <row r="2641" spans="9:27">
      <c r="I2641" s="57" t="str">
        <f t="shared" si="438"/>
        <v>Community ConnectionsTF-CBTMar-16</v>
      </c>
      <c r="J2641" t="s">
        <v>1165</v>
      </c>
      <c r="K2641" t="s">
        <v>320</v>
      </c>
      <c r="L2641" s="73">
        <v>42430</v>
      </c>
      <c r="M2641" s="110">
        <v>5</v>
      </c>
      <c r="N2641" s="110">
        <v>5</v>
      </c>
      <c r="O2641" s="68">
        <f t="shared" si="435"/>
        <v>1</v>
      </c>
      <c r="P2641" s="110">
        <v>8</v>
      </c>
      <c r="Q2641" s="110">
        <v>25</v>
      </c>
      <c r="R2641" s="68">
        <f t="shared" si="436"/>
        <v>0.32</v>
      </c>
      <c r="S2641" s="110">
        <v>25</v>
      </c>
      <c r="T2641" s="68">
        <f t="shared" si="437"/>
        <v>1</v>
      </c>
      <c r="U2641" s="110">
        <v>7</v>
      </c>
      <c r="W2641" s="110">
        <v>0</v>
      </c>
      <c r="X2641" s="110">
        <v>0</v>
      </c>
      <c r="Y2641" s="68" t="e">
        <f t="shared" si="434"/>
        <v>#DIV/0!</v>
      </c>
      <c r="Z2641" s="110">
        <v>1</v>
      </c>
      <c r="AA2641" s="282">
        <v>0.875</v>
      </c>
    </row>
    <row r="2642" spans="9:27">
      <c r="I2642" s="57" t="str">
        <f t="shared" si="438"/>
        <v>First Home CareTF-CBTMar-16</v>
      </c>
      <c r="J2642" t="s">
        <v>1166</v>
      </c>
      <c r="K2642" t="s">
        <v>324</v>
      </c>
      <c r="L2642" s="73">
        <v>42430</v>
      </c>
      <c r="M2642" s="110">
        <v>6</v>
      </c>
      <c r="N2642" s="110">
        <v>7</v>
      </c>
      <c r="O2642" s="68">
        <f t="shared" si="435"/>
        <v>0.8571428571428571</v>
      </c>
      <c r="P2642" s="110">
        <v>5</v>
      </c>
      <c r="Q2642" s="110">
        <v>27</v>
      </c>
      <c r="R2642" s="68">
        <f t="shared" si="436"/>
        <v>0.18518518518518517</v>
      </c>
      <c r="S2642" s="110">
        <v>32</v>
      </c>
      <c r="T2642" s="68">
        <f t="shared" si="437"/>
        <v>0.84375</v>
      </c>
      <c r="U2642" s="110">
        <v>4</v>
      </c>
      <c r="W2642" s="110">
        <v>0</v>
      </c>
      <c r="X2642" s="110">
        <v>1</v>
      </c>
      <c r="Y2642" s="68">
        <f t="shared" si="434"/>
        <v>0</v>
      </c>
      <c r="Z2642" s="110">
        <v>1</v>
      </c>
      <c r="AA2642" s="282">
        <v>1</v>
      </c>
    </row>
    <row r="2643" spans="9:27">
      <c r="I2643" s="57" t="str">
        <f t="shared" si="438"/>
        <v>HillcrestTF-CBTMar-16</v>
      </c>
      <c r="J2643" t="s">
        <v>1167</v>
      </c>
      <c r="K2643" t="s">
        <v>332</v>
      </c>
      <c r="L2643" s="73">
        <v>42430</v>
      </c>
      <c r="M2643" s="110">
        <v>2</v>
      </c>
      <c r="N2643" s="110">
        <v>2</v>
      </c>
      <c r="O2643" s="68">
        <f t="shared" si="435"/>
        <v>1</v>
      </c>
      <c r="P2643" s="110">
        <v>16</v>
      </c>
      <c r="Q2643" s="110">
        <v>10</v>
      </c>
      <c r="R2643" s="68">
        <f t="shared" si="436"/>
        <v>1.6</v>
      </c>
      <c r="S2643" s="110">
        <v>10</v>
      </c>
      <c r="T2643" s="68">
        <f t="shared" si="437"/>
        <v>1</v>
      </c>
      <c r="U2643" s="110">
        <v>16</v>
      </c>
      <c r="W2643" s="110">
        <v>0</v>
      </c>
      <c r="X2643" s="110">
        <v>0</v>
      </c>
      <c r="Y2643" s="68" t="e">
        <f t="shared" si="434"/>
        <v>#DIV/0!</v>
      </c>
      <c r="Z2643" s="110">
        <v>0</v>
      </c>
      <c r="AA2643" s="282">
        <v>0.3125</v>
      </c>
    </row>
    <row r="2644" spans="9:27">
      <c r="I2644" s="57" t="str">
        <f t="shared" si="438"/>
        <v>MD Family ResourcesTF-CBTMar-16</v>
      </c>
      <c r="J2644" t="s">
        <v>1168</v>
      </c>
      <c r="K2644" t="s">
        <v>509</v>
      </c>
      <c r="L2644" s="73">
        <v>42430</v>
      </c>
      <c r="M2644" s="110">
        <v>10</v>
      </c>
      <c r="N2644" s="110">
        <v>10</v>
      </c>
      <c r="O2644" s="68">
        <f t="shared" si="435"/>
        <v>1</v>
      </c>
      <c r="P2644" s="110">
        <v>17</v>
      </c>
      <c r="Q2644" s="110">
        <v>26</v>
      </c>
      <c r="R2644" s="68">
        <f t="shared" si="436"/>
        <v>0.65384615384615385</v>
      </c>
      <c r="S2644" s="110">
        <v>26</v>
      </c>
      <c r="T2644" s="68">
        <f t="shared" si="437"/>
        <v>1</v>
      </c>
      <c r="U2644" s="110">
        <v>17</v>
      </c>
      <c r="W2644" s="110">
        <v>1</v>
      </c>
      <c r="X2644" s="110">
        <v>1</v>
      </c>
      <c r="Y2644" s="68">
        <f t="shared" ref="Y2644:Y2707" si="439">W2644/X2644</f>
        <v>1</v>
      </c>
      <c r="Z2644" s="110">
        <v>0</v>
      </c>
      <c r="AA2644" s="282">
        <v>0.53846153846153844</v>
      </c>
    </row>
    <row r="2645" spans="9:27">
      <c r="I2645" s="57" t="str">
        <f t="shared" si="438"/>
        <v>UniversalTF-CBTMar-16</v>
      </c>
      <c r="J2645" t="s">
        <v>1169</v>
      </c>
      <c r="K2645" t="s">
        <v>349</v>
      </c>
      <c r="L2645" s="73">
        <v>42430</v>
      </c>
      <c r="M2645" s="110">
        <v>4</v>
      </c>
      <c r="N2645" s="110">
        <v>4</v>
      </c>
      <c r="O2645" s="68">
        <f t="shared" si="435"/>
        <v>1</v>
      </c>
      <c r="P2645" s="110">
        <v>2</v>
      </c>
      <c r="Q2645" s="110">
        <v>20</v>
      </c>
      <c r="R2645" s="68">
        <f t="shared" si="436"/>
        <v>0.1</v>
      </c>
      <c r="S2645" s="110">
        <v>20</v>
      </c>
      <c r="T2645" s="68">
        <f t="shared" si="437"/>
        <v>1</v>
      </c>
      <c r="U2645" s="110">
        <v>2</v>
      </c>
      <c r="W2645" s="110">
        <v>0</v>
      </c>
      <c r="X2645" s="110">
        <v>0</v>
      </c>
      <c r="Y2645" s="68" t="e">
        <f t="shared" si="439"/>
        <v>#DIV/0!</v>
      </c>
      <c r="Z2645" s="110">
        <v>0</v>
      </c>
      <c r="AA2645" s="282"/>
    </row>
    <row r="2646" spans="9:27">
      <c r="I2646" s="57" t="str">
        <f t="shared" si="438"/>
        <v>Community ConnectionsTIPMar-16</v>
      </c>
      <c r="J2646" t="s">
        <v>1170</v>
      </c>
      <c r="K2646" t="s">
        <v>322</v>
      </c>
      <c r="L2646" s="73">
        <v>42430</v>
      </c>
      <c r="M2646" s="110">
        <v>9</v>
      </c>
      <c r="N2646" s="110">
        <v>9</v>
      </c>
      <c r="O2646" s="68">
        <f t="shared" si="435"/>
        <v>1</v>
      </c>
      <c r="P2646" s="110">
        <v>113</v>
      </c>
      <c r="Q2646" s="110">
        <v>100</v>
      </c>
      <c r="R2646" s="68">
        <f t="shared" si="436"/>
        <v>1.1299999999999999</v>
      </c>
      <c r="S2646" s="110">
        <v>100</v>
      </c>
      <c r="T2646" s="68">
        <f t="shared" si="437"/>
        <v>1</v>
      </c>
      <c r="U2646" s="110">
        <v>112</v>
      </c>
      <c r="W2646" s="110">
        <v>0</v>
      </c>
      <c r="X2646" s="110">
        <v>0</v>
      </c>
      <c r="Y2646" s="68" t="e">
        <f t="shared" si="439"/>
        <v>#DIV/0!</v>
      </c>
      <c r="Z2646" s="110">
        <v>1</v>
      </c>
      <c r="AA2646" s="282">
        <v>0.91150442477876104</v>
      </c>
    </row>
    <row r="2647" spans="9:27">
      <c r="I2647" s="57" t="str">
        <f t="shared" si="438"/>
        <v>FPSTIPMar-16</v>
      </c>
      <c r="J2647" t="s">
        <v>1171</v>
      </c>
      <c r="K2647" t="s">
        <v>356</v>
      </c>
      <c r="L2647" s="73">
        <v>42430</v>
      </c>
      <c r="M2647" s="110">
        <v>5</v>
      </c>
      <c r="N2647" s="110">
        <v>6</v>
      </c>
      <c r="O2647" s="68">
        <f t="shared" si="435"/>
        <v>0.83333333333333337</v>
      </c>
      <c r="P2647" s="110">
        <v>56</v>
      </c>
      <c r="Q2647" s="110">
        <v>75</v>
      </c>
      <c r="R2647" s="68">
        <f t="shared" si="436"/>
        <v>0.7466666666666667</v>
      </c>
      <c r="S2647" s="110">
        <v>90</v>
      </c>
      <c r="T2647" s="68">
        <f t="shared" si="437"/>
        <v>0.83333333333333337</v>
      </c>
      <c r="U2647" s="110">
        <v>52</v>
      </c>
      <c r="W2647" s="110">
        <v>0</v>
      </c>
      <c r="X2647" s="110">
        <v>0</v>
      </c>
      <c r="Y2647" s="68" t="e">
        <f t="shared" si="439"/>
        <v>#DIV/0!</v>
      </c>
      <c r="Z2647" s="110">
        <v>4</v>
      </c>
      <c r="AA2647" s="282"/>
    </row>
    <row r="2648" spans="9:27">
      <c r="I2648" s="57" t="str">
        <f t="shared" si="438"/>
        <v>FWCTIPMar-16</v>
      </c>
      <c r="J2648" t="s">
        <v>1172</v>
      </c>
      <c r="K2648" t="s">
        <v>761</v>
      </c>
      <c r="L2648" s="73">
        <v>42430</v>
      </c>
      <c r="O2648" s="68" t="e">
        <f t="shared" si="435"/>
        <v>#DIV/0!</v>
      </c>
      <c r="R2648" s="68" t="e">
        <f t="shared" si="436"/>
        <v>#DIV/0!</v>
      </c>
      <c r="T2648" s="68" t="e">
        <f t="shared" si="437"/>
        <v>#DIV/0!</v>
      </c>
      <c r="X2648" s="110">
        <v>0</v>
      </c>
      <c r="Y2648" s="68" t="e">
        <f t="shared" si="439"/>
        <v>#DIV/0!</v>
      </c>
      <c r="AA2648" s="282"/>
    </row>
    <row r="2649" spans="9:27">
      <c r="I2649" s="57" t="str">
        <f t="shared" si="438"/>
        <v>Green DoorTIPMar-16</v>
      </c>
      <c r="J2649" t="s">
        <v>1173</v>
      </c>
      <c r="K2649" t="s">
        <v>882</v>
      </c>
      <c r="L2649" s="73">
        <v>42430</v>
      </c>
      <c r="M2649" s="110">
        <v>4</v>
      </c>
      <c r="N2649" s="110">
        <v>5</v>
      </c>
      <c r="O2649" s="68">
        <f t="shared" ref="O2649:O2712" si="440">M2649/N2649</f>
        <v>0.8</v>
      </c>
      <c r="P2649" s="110">
        <v>12</v>
      </c>
      <c r="Q2649" s="110">
        <v>21</v>
      </c>
      <c r="R2649" s="68">
        <f t="shared" ref="R2649:R2712" si="441">P2649/Q2649</f>
        <v>0.5714285714285714</v>
      </c>
      <c r="S2649" s="110">
        <v>21</v>
      </c>
      <c r="T2649" s="68">
        <f t="shared" ref="T2649:T2712" si="442">Q2649/S2649</f>
        <v>1</v>
      </c>
      <c r="U2649" s="110">
        <v>8</v>
      </c>
      <c r="W2649" s="110">
        <v>0</v>
      </c>
      <c r="X2649" s="110">
        <v>0</v>
      </c>
      <c r="Y2649" s="68" t="e">
        <f t="shared" si="439"/>
        <v>#DIV/0!</v>
      </c>
      <c r="Z2649" s="110">
        <v>4</v>
      </c>
      <c r="AA2649" s="282"/>
    </row>
    <row r="2650" spans="9:27">
      <c r="I2650" s="57" t="str">
        <f t="shared" si="438"/>
        <v>LESTIPMar-16</v>
      </c>
      <c r="J2650" t="s">
        <v>1174</v>
      </c>
      <c r="K2650" t="s">
        <v>358</v>
      </c>
      <c r="L2650" s="73">
        <v>42430</v>
      </c>
      <c r="M2650" s="110">
        <v>3</v>
      </c>
      <c r="N2650" s="110">
        <v>5</v>
      </c>
      <c r="O2650" s="68">
        <f t="shared" si="440"/>
        <v>0.6</v>
      </c>
      <c r="P2650" s="110">
        <v>40</v>
      </c>
      <c r="Q2650" s="110">
        <v>30</v>
      </c>
      <c r="R2650" s="68">
        <f t="shared" si="441"/>
        <v>1.3333333333333333</v>
      </c>
      <c r="S2650" s="110">
        <v>50</v>
      </c>
      <c r="T2650" s="68">
        <f t="shared" si="442"/>
        <v>0.6</v>
      </c>
      <c r="U2650" s="110">
        <v>34</v>
      </c>
      <c r="W2650" s="110">
        <v>2</v>
      </c>
      <c r="X2650" s="110">
        <v>4</v>
      </c>
      <c r="Y2650" s="68">
        <f t="shared" si="439"/>
        <v>0.5</v>
      </c>
      <c r="Z2650" s="110">
        <v>6</v>
      </c>
      <c r="AA2650" s="282">
        <v>0.88636363636363635</v>
      </c>
    </row>
    <row r="2651" spans="9:27">
      <c r="I2651" s="57" t="str">
        <f t="shared" si="438"/>
        <v>MBI HSTIPMar-16</v>
      </c>
      <c r="J2651" t="s">
        <v>1175</v>
      </c>
      <c r="K2651" t="s">
        <v>363</v>
      </c>
      <c r="L2651" s="73">
        <v>42430</v>
      </c>
      <c r="M2651" s="110">
        <v>13</v>
      </c>
      <c r="N2651" s="110">
        <v>14</v>
      </c>
      <c r="O2651" s="68">
        <f t="shared" si="440"/>
        <v>0.9285714285714286</v>
      </c>
      <c r="P2651" s="110">
        <v>139</v>
      </c>
      <c r="Q2651" s="110">
        <v>124</v>
      </c>
      <c r="R2651" s="68">
        <f t="shared" si="441"/>
        <v>1.1209677419354838</v>
      </c>
      <c r="S2651" s="110">
        <v>134</v>
      </c>
      <c r="T2651" s="68">
        <f t="shared" si="442"/>
        <v>0.92537313432835822</v>
      </c>
      <c r="U2651" s="110">
        <v>135</v>
      </c>
      <c r="W2651" s="110">
        <v>0</v>
      </c>
      <c r="X2651" s="110">
        <v>0</v>
      </c>
      <c r="Y2651" s="68" t="e">
        <f t="shared" si="439"/>
        <v>#DIV/0!</v>
      </c>
      <c r="Z2651" s="110">
        <v>4</v>
      </c>
      <c r="AA2651" s="282"/>
    </row>
    <row r="2652" spans="9:27">
      <c r="I2652" s="57" t="str">
        <f t="shared" si="438"/>
        <v>PASSTIPMar-16</v>
      </c>
      <c r="J2652" t="s">
        <v>1176</v>
      </c>
      <c r="K2652" t="s">
        <v>344</v>
      </c>
      <c r="L2652" s="73">
        <v>42430</v>
      </c>
      <c r="M2652" s="110">
        <v>10</v>
      </c>
      <c r="N2652" s="110">
        <v>10</v>
      </c>
      <c r="O2652" s="68">
        <f t="shared" si="440"/>
        <v>1</v>
      </c>
      <c r="P2652" s="110">
        <v>72</v>
      </c>
      <c r="Q2652" s="110">
        <v>100</v>
      </c>
      <c r="R2652" s="68">
        <f t="shared" si="441"/>
        <v>0.72</v>
      </c>
      <c r="S2652" s="110">
        <v>100</v>
      </c>
      <c r="T2652" s="68">
        <f t="shared" si="442"/>
        <v>1</v>
      </c>
      <c r="U2652" s="110">
        <v>68</v>
      </c>
      <c r="W2652" s="110">
        <v>4</v>
      </c>
      <c r="X2652" s="110">
        <v>8</v>
      </c>
      <c r="Y2652" s="68">
        <f t="shared" si="439"/>
        <v>0.5</v>
      </c>
      <c r="Z2652" s="110">
        <v>4</v>
      </c>
      <c r="AA2652" s="282"/>
    </row>
    <row r="2653" spans="9:27">
      <c r="I2653" s="57" t="str">
        <f t="shared" si="438"/>
        <v>TFCCTIPMar-16</v>
      </c>
      <c r="J2653" t="s">
        <v>1177</v>
      </c>
      <c r="K2653" t="s">
        <v>365</v>
      </c>
      <c r="L2653" s="73">
        <v>42430</v>
      </c>
      <c r="M2653" s="110">
        <v>3</v>
      </c>
      <c r="N2653" s="110">
        <v>3</v>
      </c>
      <c r="O2653" s="68">
        <f t="shared" si="440"/>
        <v>1</v>
      </c>
      <c r="P2653" s="110">
        <v>10</v>
      </c>
      <c r="Q2653" s="110">
        <v>30</v>
      </c>
      <c r="R2653" s="68">
        <f t="shared" si="441"/>
        <v>0.33333333333333331</v>
      </c>
      <c r="S2653" s="110">
        <v>30</v>
      </c>
      <c r="T2653" s="68">
        <f t="shared" si="442"/>
        <v>1</v>
      </c>
      <c r="U2653" s="110">
        <v>10</v>
      </c>
      <c r="W2653" s="110">
        <v>0</v>
      </c>
      <c r="X2653" s="110">
        <v>0</v>
      </c>
      <c r="Y2653" s="68" t="e">
        <f t="shared" si="439"/>
        <v>#DIV/0!</v>
      </c>
      <c r="Z2653" s="110">
        <v>0</v>
      </c>
      <c r="AA2653" s="282"/>
    </row>
    <row r="2654" spans="9:27">
      <c r="I2654" s="57" t="str">
        <f t="shared" si="438"/>
        <v>UniversalTIPMar-16</v>
      </c>
      <c r="J2654" t="s">
        <v>1178</v>
      </c>
      <c r="K2654" t="s">
        <v>351</v>
      </c>
      <c r="L2654" s="73">
        <v>42430</v>
      </c>
      <c r="O2654" s="68" t="e">
        <f t="shared" si="440"/>
        <v>#DIV/0!</v>
      </c>
      <c r="R2654" s="68" t="e">
        <f t="shared" si="441"/>
        <v>#DIV/0!</v>
      </c>
      <c r="T2654" s="68" t="e">
        <f t="shared" si="442"/>
        <v>#DIV/0!</v>
      </c>
      <c r="Y2654" s="68" t="e">
        <f t="shared" si="439"/>
        <v>#DIV/0!</v>
      </c>
      <c r="AA2654" s="282"/>
    </row>
    <row r="2655" spans="9:27">
      <c r="I2655" s="57" t="str">
        <f t="shared" si="438"/>
        <v>Wayne CenterTIPMar-16</v>
      </c>
      <c r="J2655" t="s">
        <v>1179</v>
      </c>
      <c r="K2655" t="s">
        <v>768</v>
      </c>
      <c r="L2655" s="73">
        <v>42430</v>
      </c>
      <c r="M2655" s="110">
        <v>4</v>
      </c>
      <c r="N2655" s="110">
        <v>4</v>
      </c>
      <c r="O2655" s="68">
        <f t="shared" si="440"/>
        <v>1</v>
      </c>
      <c r="P2655" s="110">
        <v>21</v>
      </c>
      <c r="Q2655" s="110">
        <v>40</v>
      </c>
      <c r="R2655" s="68">
        <f t="shared" si="441"/>
        <v>0.52500000000000002</v>
      </c>
      <c r="S2655" s="110">
        <v>40</v>
      </c>
      <c r="T2655" s="68">
        <f t="shared" si="442"/>
        <v>1</v>
      </c>
      <c r="U2655" s="110">
        <v>21</v>
      </c>
      <c r="W2655" s="110">
        <v>0</v>
      </c>
      <c r="X2655" s="110">
        <v>0</v>
      </c>
      <c r="Y2655" s="68" t="e">
        <f t="shared" si="439"/>
        <v>#DIV/0!</v>
      </c>
      <c r="Z2655" s="110">
        <v>0</v>
      </c>
      <c r="AA2655" s="282"/>
    </row>
    <row r="2656" spans="9:27">
      <c r="I2656" s="57" t="str">
        <f t="shared" si="438"/>
        <v>Marys CenterAllMar-16</v>
      </c>
      <c r="J2656" t="s">
        <v>1180</v>
      </c>
      <c r="K2656" t="s">
        <v>341</v>
      </c>
      <c r="L2656" s="73">
        <v>42430</v>
      </c>
      <c r="M2656" s="110">
        <v>3</v>
      </c>
      <c r="N2656" s="110">
        <v>4</v>
      </c>
      <c r="O2656" s="68">
        <f t="shared" si="440"/>
        <v>0.75</v>
      </c>
      <c r="P2656" s="110">
        <v>20</v>
      </c>
      <c r="Q2656" s="110">
        <v>9</v>
      </c>
      <c r="R2656" s="68">
        <f t="shared" si="441"/>
        <v>2.2222222222222223</v>
      </c>
      <c r="S2656" s="110">
        <v>14</v>
      </c>
      <c r="T2656" s="68">
        <f t="shared" si="442"/>
        <v>0.6428571428571429</v>
      </c>
      <c r="U2656" s="110">
        <v>19</v>
      </c>
      <c r="W2656" s="110">
        <v>2</v>
      </c>
      <c r="X2656" s="110">
        <v>4</v>
      </c>
      <c r="Y2656" s="68">
        <f t="shared" si="439"/>
        <v>0.5</v>
      </c>
      <c r="Z2656" s="110">
        <v>1</v>
      </c>
      <c r="AA2656" s="282">
        <v>0.83</v>
      </c>
    </row>
    <row r="2657" spans="9:27">
      <c r="I2657" s="57" t="str">
        <f t="shared" si="438"/>
        <v>PIECEAllMar-16</v>
      </c>
      <c r="J2657" t="s">
        <v>1181</v>
      </c>
      <c r="K2657" t="s">
        <v>345</v>
      </c>
      <c r="L2657" s="73">
        <v>42430</v>
      </c>
      <c r="M2657" s="110">
        <v>10</v>
      </c>
      <c r="N2657" s="110">
        <v>10</v>
      </c>
      <c r="O2657" s="68">
        <f t="shared" si="440"/>
        <v>1</v>
      </c>
      <c r="P2657" s="110">
        <v>36</v>
      </c>
      <c r="Q2657" s="110">
        <v>50</v>
      </c>
      <c r="R2657" s="68">
        <f t="shared" si="441"/>
        <v>0.72</v>
      </c>
      <c r="S2657" s="110">
        <v>50</v>
      </c>
      <c r="T2657" s="68">
        <f t="shared" si="442"/>
        <v>1</v>
      </c>
      <c r="U2657" s="110">
        <v>35</v>
      </c>
      <c r="W2657" s="110">
        <v>1</v>
      </c>
      <c r="X2657" s="110">
        <v>1</v>
      </c>
      <c r="Y2657" s="68">
        <f t="shared" si="439"/>
        <v>1</v>
      </c>
      <c r="Z2657" s="110">
        <v>1</v>
      </c>
      <c r="AA2657" s="282">
        <v>0.66018518518518521</v>
      </c>
    </row>
    <row r="2658" spans="9:27">
      <c r="I2658" s="57" t="str">
        <f t="shared" si="438"/>
        <v>Community ConnectionsAllMar-16</v>
      </c>
      <c r="J2658" t="s">
        <v>1182</v>
      </c>
      <c r="K2658" t="s">
        <v>319</v>
      </c>
      <c r="L2658" s="73">
        <v>42430</v>
      </c>
      <c r="M2658" s="110">
        <v>14</v>
      </c>
      <c r="N2658" s="110">
        <v>14</v>
      </c>
      <c r="O2658" s="68">
        <f t="shared" si="440"/>
        <v>1</v>
      </c>
      <c r="P2658" s="110">
        <v>121</v>
      </c>
      <c r="Q2658" s="110">
        <v>125</v>
      </c>
      <c r="R2658" s="68">
        <f t="shared" si="441"/>
        <v>0.96799999999999997</v>
      </c>
      <c r="S2658" s="110">
        <v>125</v>
      </c>
      <c r="T2658" s="68">
        <f t="shared" si="442"/>
        <v>1</v>
      </c>
      <c r="U2658" s="110">
        <v>119</v>
      </c>
      <c r="W2658" s="110">
        <v>0</v>
      </c>
      <c r="X2658" s="110">
        <v>0</v>
      </c>
      <c r="Y2658" s="68" t="e">
        <f t="shared" si="439"/>
        <v>#DIV/0!</v>
      </c>
      <c r="Z2658" s="110">
        <v>2</v>
      </c>
      <c r="AA2658" s="282">
        <v>0.89325221238938046</v>
      </c>
    </row>
    <row r="2659" spans="9:27">
      <c r="I2659" s="57" t="str">
        <f t="shared" si="438"/>
        <v>Federal CityAllMar-16</v>
      </c>
      <c r="J2659" t="s">
        <v>1183</v>
      </c>
      <c r="K2659" t="s">
        <v>359</v>
      </c>
      <c r="L2659" s="73">
        <v>42430</v>
      </c>
      <c r="M2659" s="110">
        <v>3</v>
      </c>
      <c r="N2659" s="110">
        <v>3</v>
      </c>
      <c r="O2659" s="68">
        <f t="shared" si="440"/>
        <v>1</v>
      </c>
      <c r="P2659" s="110">
        <v>4</v>
      </c>
      <c r="Q2659" s="110">
        <v>30</v>
      </c>
      <c r="R2659" s="68">
        <f t="shared" si="441"/>
        <v>0.13333333333333333</v>
      </c>
      <c r="S2659" s="110">
        <v>30</v>
      </c>
      <c r="T2659" s="68">
        <f t="shared" si="442"/>
        <v>1</v>
      </c>
      <c r="U2659" s="110">
        <v>3</v>
      </c>
      <c r="W2659" s="110">
        <v>0</v>
      </c>
      <c r="X2659" s="110">
        <v>0</v>
      </c>
      <c r="Y2659" s="68" t="e">
        <f t="shared" si="439"/>
        <v>#DIV/0!</v>
      </c>
      <c r="Z2659" s="110">
        <v>1</v>
      </c>
      <c r="AA2659" s="282"/>
    </row>
    <row r="2660" spans="9:27">
      <c r="I2660" s="57" t="str">
        <f t="shared" si="438"/>
        <v>FWCAllMar-16</v>
      </c>
      <c r="J2660" t="s">
        <v>1184</v>
      </c>
      <c r="K2660" t="s">
        <v>774</v>
      </c>
      <c r="L2660" s="73">
        <v>42430</v>
      </c>
      <c r="M2660" s="110">
        <v>0</v>
      </c>
      <c r="N2660" s="110">
        <v>0</v>
      </c>
      <c r="O2660" s="68" t="e">
        <f t="shared" si="440"/>
        <v>#DIV/0!</v>
      </c>
      <c r="P2660" s="110">
        <v>0</v>
      </c>
      <c r="Q2660" s="110">
        <v>0</v>
      </c>
      <c r="R2660" s="68" t="e">
        <f t="shared" si="441"/>
        <v>#DIV/0!</v>
      </c>
      <c r="S2660" s="110">
        <v>0</v>
      </c>
      <c r="T2660" s="68" t="e">
        <f t="shared" si="442"/>
        <v>#DIV/0!</v>
      </c>
      <c r="U2660" s="110">
        <v>0</v>
      </c>
      <c r="W2660" s="110">
        <v>0</v>
      </c>
      <c r="X2660" s="110">
        <v>0</v>
      </c>
      <c r="Y2660" s="68" t="e">
        <f t="shared" si="439"/>
        <v>#DIV/0!</v>
      </c>
      <c r="Z2660" s="110">
        <v>0</v>
      </c>
      <c r="AA2660" s="282"/>
    </row>
    <row r="2661" spans="9:27">
      <c r="I2661" s="57" t="str">
        <f t="shared" si="438"/>
        <v>Green DoorAllMar-16</v>
      </c>
      <c r="J2661" t="s">
        <v>1185</v>
      </c>
      <c r="K2661" t="s">
        <v>895</v>
      </c>
      <c r="L2661" s="73">
        <v>42430</v>
      </c>
      <c r="M2661" s="110">
        <v>4</v>
      </c>
      <c r="N2661" s="110">
        <v>5</v>
      </c>
      <c r="O2661" s="68">
        <f t="shared" si="440"/>
        <v>0.8</v>
      </c>
      <c r="P2661" s="110">
        <v>12</v>
      </c>
      <c r="Q2661" s="110">
        <v>21</v>
      </c>
      <c r="R2661" s="68">
        <f t="shared" si="441"/>
        <v>0.5714285714285714</v>
      </c>
      <c r="S2661" s="110">
        <v>21</v>
      </c>
      <c r="T2661" s="68">
        <f t="shared" si="442"/>
        <v>1</v>
      </c>
      <c r="U2661" s="110">
        <v>8</v>
      </c>
      <c r="W2661" s="110">
        <v>0</v>
      </c>
      <c r="X2661" s="110">
        <v>0</v>
      </c>
      <c r="Y2661" s="68" t="e">
        <f t="shared" si="439"/>
        <v>#DIV/0!</v>
      </c>
      <c r="Z2661" s="110">
        <v>4</v>
      </c>
      <c r="AA2661" s="282"/>
    </row>
    <row r="2662" spans="9:27">
      <c r="I2662" s="57" t="str">
        <f t="shared" si="438"/>
        <v>HillcrestAllMar-16</v>
      </c>
      <c r="J2662" t="s">
        <v>1186</v>
      </c>
      <c r="K2662" t="s">
        <v>331</v>
      </c>
      <c r="L2662" s="73">
        <v>42430</v>
      </c>
      <c r="M2662" s="110">
        <v>12</v>
      </c>
      <c r="N2662" s="110">
        <v>12</v>
      </c>
      <c r="O2662" s="68">
        <f t="shared" si="440"/>
        <v>1</v>
      </c>
      <c r="P2662" s="110">
        <v>73</v>
      </c>
      <c r="Q2662" s="110">
        <v>96</v>
      </c>
      <c r="R2662" s="68">
        <f t="shared" si="441"/>
        <v>0.76041666666666663</v>
      </c>
      <c r="S2662" s="110">
        <v>96</v>
      </c>
      <c r="T2662" s="68">
        <f t="shared" si="442"/>
        <v>1</v>
      </c>
      <c r="U2662" s="110">
        <v>63</v>
      </c>
      <c r="W2662" s="110">
        <v>2</v>
      </c>
      <c r="X2662" s="110">
        <v>13</v>
      </c>
      <c r="Y2662" s="68">
        <f t="shared" si="439"/>
        <v>0.15384615384615385</v>
      </c>
      <c r="Z2662" s="110">
        <v>10</v>
      </c>
      <c r="AA2662" s="282">
        <v>0.6875</v>
      </c>
    </row>
    <row r="2663" spans="9:27">
      <c r="I2663" s="57" t="str">
        <f t="shared" si="438"/>
        <v>LAYCAllMar-16</v>
      </c>
      <c r="J2663" t="s">
        <v>1187</v>
      </c>
      <c r="K2663" t="s">
        <v>337</v>
      </c>
      <c r="L2663" s="73">
        <v>42430</v>
      </c>
      <c r="M2663" s="110">
        <v>2</v>
      </c>
      <c r="N2663" s="110">
        <v>3</v>
      </c>
      <c r="O2663" s="68">
        <f t="shared" si="440"/>
        <v>0.66666666666666663</v>
      </c>
      <c r="P2663" s="110">
        <v>14</v>
      </c>
      <c r="Q2663" s="110">
        <v>18</v>
      </c>
      <c r="R2663" s="68">
        <f t="shared" si="441"/>
        <v>0.77777777777777779</v>
      </c>
      <c r="S2663" s="110">
        <v>25</v>
      </c>
      <c r="T2663" s="68">
        <f t="shared" si="442"/>
        <v>0.72</v>
      </c>
      <c r="U2663" s="110">
        <v>11</v>
      </c>
      <c r="W2663" s="110">
        <v>1</v>
      </c>
      <c r="X2663" s="110">
        <v>4</v>
      </c>
      <c r="Y2663" s="68">
        <f t="shared" si="439"/>
        <v>0.25</v>
      </c>
      <c r="Z2663" s="110">
        <v>3</v>
      </c>
      <c r="AA2663" s="282"/>
    </row>
    <row r="2664" spans="9:27">
      <c r="I2664" s="57" t="str">
        <f t="shared" si="438"/>
        <v>RiversideAllMar-16</v>
      </c>
      <c r="J2664" t="s">
        <v>1188</v>
      </c>
      <c r="K2664" t="s">
        <v>362</v>
      </c>
      <c r="L2664" s="73">
        <v>42430</v>
      </c>
      <c r="M2664" s="110">
        <v>1</v>
      </c>
      <c r="N2664" s="110">
        <v>2</v>
      </c>
      <c r="O2664" s="68">
        <f t="shared" si="440"/>
        <v>0.5</v>
      </c>
      <c r="P2664" s="110">
        <v>7</v>
      </c>
      <c r="Q2664" s="110">
        <v>10</v>
      </c>
      <c r="R2664" s="68">
        <f t="shared" si="441"/>
        <v>0.7</v>
      </c>
      <c r="S2664" s="110">
        <v>15</v>
      </c>
      <c r="T2664" s="68">
        <f t="shared" si="442"/>
        <v>0.66666666666666663</v>
      </c>
      <c r="U2664" s="110">
        <v>6</v>
      </c>
      <c r="W2664" s="110">
        <v>0</v>
      </c>
      <c r="X2664" s="110">
        <v>2</v>
      </c>
      <c r="Y2664" s="68">
        <f t="shared" si="439"/>
        <v>0</v>
      </c>
      <c r="Z2664" s="110">
        <v>1</v>
      </c>
      <c r="AA2664" s="282"/>
    </row>
    <row r="2665" spans="9:27">
      <c r="I2665" s="57" t="str">
        <f t="shared" si="438"/>
        <v>Adoptions TogetherAllMar-16</v>
      </c>
      <c r="J2665" t="s">
        <v>1189</v>
      </c>
      <c r="K2665" t="s">
        <v>318</v>
      </c>
      <c r="L2665" s="73">
        <v>42430</v>
      </c>
      <c r="M2665" s="110">
        <v>3</v>
      </c>
      <c r="N2665" s="110">
        <v>3</v>
      </c>
      <c r="O2665" s="68">
        <f t="shared" si="440"/>
        <v>1</v>
      </c>
      <c r="P2665" s="110">
        <v>3</v>
      </c>
      <c r="Q2665" s="110">
        <v>15</v>
      </c>
      <c r="R2665" s="68">
        <f t="shared" si="441"/>
        <v>0.2</v>
      </c>
      <c r="S2665" s="110">
        <v>15</v>
      </c>
      <c r="T2665" s="68">
        <f t="shared" si="442"/>
        <v>1</v>
      </c>
      <c r="U2665" s="110">
        <v>2</v>
      </c>
      <c r="W2665" s="110">
        <v>0</v>
      </c>
      <c r="X2665" s="110">
        <v>0</v>
      </c>
      <c r="Y2665" s="68" t="e">
        <f t="shared" si="439"/>
        <v>#DIV/0!</v>
      </c>
      <c r="Z2665" s="110">
        <v>1</v>
      </c>
      <c r="AA2665" s="282"/>
    </row>
    <row r="2666" spans="9:27">
      <c r="I2666" s="57" t="str">
        <f t="shared" si="438"/>
        <v>First Home CareAllMar-16</v>
      </c>
      <c r="J2666" t="s">
        <v>1190</v>
      </c>
      <c r="K2666" t="s">
        <v>323</v>
      </c>
      <c r="L2666" s="73">
        <v>42430</v>
      </c>
      <c r="M2666" s="110">
        <v>8</v>
      </c>
      <c r="N2666" s="110">
        <v>10</v>
      </c>
      <c r="O2666" s="68">
        <f t="shared" si="440"/>
        <v>0.8</v>
      </c>
      <c r="P2666" s="110">
        <v>25</v>
      </c>
      <c r="Q2666" s="110">
        <v>47</v>
      </c>
      <c r="R2666" s="68">
        <f t="shared" si="441"/>
        <v>0.53191489361702127</v>
      </c>
      <c r="S2666" s="110">
        <v>62</v>
      </c>
      <c r="T2666" s="68">
        <f t="shared" si="442"/>
        <v>0.75806451612903225</v>
      </c>
      <c r="U2666" s="110">
        <v>15</v>
      </c>
      <c r="W2666" s="110">
        <v>2</v>
      </c>
      <c r="X2666" s="110">
        <v>4</v>
      </c>
      <c r="Y2666" s="68">
        <f t="shared" si="439"/>
        <v>0.5</v>
      </c>
      <c r="Z2666" s="110">
        <v>10</v>
      </c>
      <c r="AA2666" s="282">
        <v>1.1125</v>
      </c>
    </row>
    <row r="2667" spans="9:27">
      <c r="I2667" s="57" t="str">
        <f t="shared" si="438"/>
        <v>PASSAllMar-16</v>
      </c>
      <c r="J2667" t="s">
        <v>1191</v>
      </c>
      <c r="K2667" t="s">
        <v>342</v>
      </c>
      <c r="L2667" s="73">
        <v>42430</v>
      </c>
      <c r="M2667" s="110">
        <v>17</v>
      </c>
      <c r="N2667" s="110">
        <v>17</v>
      </c>
      <c r="O2667" s="68">
        <f t="shared" si="440"/>
        <v>1</v>
      </c>
      <c r="P2667" s="110">
        <v>102</v>
      </c>
      <c r="Q2667" s="110">
        <v>145</v>
      </c>
      <c r="R2667" s="68">
        <f t="shared" si="441"/>
        <v>0.70344827586206893</v>
      </c>
      <c r="S2667" s="110">
        <v>145</v>
      </c>
      <c r="T2667" s="68">
        <f t="shared" si="442"/>
        <v>1</v>
      </c>
      <c r="U2667" s="110">
        <v>92</v>
      </c>
      <c r="W2667" s="110">
        <v>10</v>
      </c>
      <c r="X2667" s="110">
        <v>16</v>
      </c>
      <c r="Y2667" s="68">
        <f t="shared" si="439"/>
        <v>0.625</v>
      </c>
      <c r="Z2667" s="110">
        <v>10</v>
      </c>
      <c r="AA2667" s="282">
        <v>1</v>
      </c>
    </row>
    <row r="2668" spans="9:27">
      <c r="I2668" s="57" t="str">
        <f t="shared" si="438"/>
        <v>Youth VillagesAllMar-16</v>
      </c>
      <c r="J2668" t="s">
        <v>1192</v>
      </c>
      <c r="K2668" t="s">
        <v>352</v>
      </c>
      <c r="L2668" s="73">
        <v>42430</v>
      </c>
      <c r="M2668" s="110">
        <v>15</v>
      </c>
      <c r="N2668" s="110">
        <v>16</v>
      </c>
      <c r="O2668" s="68">
        <f t="shared" si="440"/>
        <v>0.9375</v>
      </c>
      <c r="P2668" s="110">
        <v>31</v>
      </c>
      <c r="Q2668" s="110">
        <v>44</v>
      </c>
      <c r="R2668" s="68">
        <f t="shared" si="441"/>
        <v>0.70454545454545459</v>
      </c>
      <c r="S2668" s="110">
        <v>48</v>
      </c>
      <c r="T2668" s="68">
        <f t="shared" si="442"/>
        <v>0.91666666666666663</v>
      </c>
      <c r="U2668" s="110">
        <v>21</v>
      </c>
      <c r="W2668" s="110">
        <v>10</v>
      </c>
      <c r="X2668" s="110">
        <v>13</v>
      </c>
      <c r="Y2668" s="68">
        <f t="shared" si="439"/>
        <v>0.76923076923076927</v>
      </c>
      <c r="Z2668" s="110">
        <v>10</v>
      </c>
      <c r="AA2668" s="282">
        <v>0.78204545454545449</v>
      </c>
    </row>
    <row r="2669" spans="9:27">
      <c r="I2669" s="57" t="str">
        <f t="shared" si="438"/>
        <v>MD Family ResourcesAllMar-16</v>
      </c>
      <c r="J2669" t="s">
        <v>1193</v>
      </c>
      <c r="K2669" t="s">
        <v>510</v>
      </c>
      <c r="L2669" s="73">
        <v>42430</v>
      </c>
      <c r="M2669" s="110">
        <v>10</v>
      </c>
      <c r="N2669" s="110">
        <v>10</v>
      </c>
      <c r="O2669" s="68">
        <f t="shared" si="440"/>
        <v>1</v>
      </c>
      <c r="P2669" s="110">
        <v>17</v>
      </c>
      <c r="Q2669" s="110">
        <v>26</v>
      </c>
      <c r="R2669" s="68">
        <f t="shared" si="441"/>
        <v>0.65384615384615385</v>
      </c>
      <c r="S2669" s="110">
        <v>26</v>
      </c>
      <c r="T2669" s="68">
        <f t="shared" si="442"/>
        <v>1</v>
      </c>
      <c r="U2669" s="110">
        <v>17</v>
      </c>
      <c r="W2669" s="110">
        <v>1</v>
      </c>
      <c r="X2669" s="110">
        <v>1</v>
      </c>
      <c r="Y2669" s="68">
        <f t="shared" si="439"/>
        <v>1</v>
      </c>
      <c r="Z2669" s="110">
        <v>0</v>
      </c>
      <c r="AA2669" s="282">
        <v>0.53846153846153844</v>
      </c>
    </row>
    <row r="2670" spans="9:27">
      <c r="I2670" s="57" t="str">
        <f t="shared" si="438"/>
        <v>UniversalAllMar-16</v>
      </c>
      <c r="J2670" t="s">
        <v>1194</v>
      </c>
      <c r="K2670" t="s">
        <v>348</v>
      </c>
      <c r="L2670" s="73">
        <v>42430</v>
      </c>
      <c r="M2670" s="110">
        <v>4</v>
      </c>
      <c r="N2670" s="110">
        <v>4</v>
      </c>
      <c r="O2670" s="68">
        <f t="shared" si="440"/>
        <v>1</v>
      </c>
      <c r="P2670" s="110">
        <v>2</v>
      </c>
      <c r="Q2670" s="110">
        <v>20</v>
      </c>
      <c r="R2670" s="68">
        <f t="shared" si="441"/>
        <v>0.1</v>
      </c>
      <c r="S2670" s="110">
        <v>20</v>
      </c>
      <c r="T2670" s="68">
        <f t="shared" si="442"/>
        <v>1</v>
      </c>
      <c r="U2670" s="110">
        <v>2</v>
      </c>
      <c r="W2670" s="110">
        <v>0</v>
      </c>
      <c r="X2670" s="110">
        <v>0</v>
      </c>
      <c r="Y2670" s="68" t="e">
        <f t="shared" si="439"/>
        <v>#DIV/0!</v>
      </c>
      <c r="Z2670" s="110">
        <v>0</v>
      </c>
      <c r="AA2670" s="282"/>
    </row>
    <row r="2671" spans="9:27">
      <c r="I2671" s="57" t="str">
        <f t="shared" si="438"/>
        <v>FPSAllMar-16</v>
      </c>
      <c r="J2671" t="s">
        <v>1195</v>
      </c>
      <c r="K2671" t="s">
        <v>355</v>
      </c>
      <c r="L2671" s="73">
        <v>42430</v>
      </c>
      <c r="M2671" s="110">
        <v>5</v>
      </c>
      <c r="N2671" s="110">
        <v>6</v>
      </c>
      <c r="O2671" s="68">
        <f t="shared" si="440"/>
        <v>0.83333333333333337</v>
      </c>
      <c r="P2671" s="110">
        <v>56</v>
      </c>
      <c r="Q2671" s="110">
        <v>75</v>
      </c>
      <c r="R2671" s="68">
        <f t="shared" si="441"/>
        <v>0.7466666666666667</v>
      </c>
      <c r="S2671" s="110">
        <v>90</v>
      </c>
      <c r="T2671" s="68">
        <f t="shared" si="442"/>
        <v>0.83333333333333337</v>
      </c>
      <c r="U2671" s="110">
        <v>52</v>
      </c>
      <c r="W2671" s="110">
        <v>0</v>
      </c>
      <c r="X2671" s="110">
        <v>0</v>
      </c>
      <c r="Y2671" s="68" t="e">
        <f t="shared" si="439"/>
        <v>#DIV/0!</v>
      </c>
      <c r="Z2671" s="110">
        <v>4</v>
      </c>
      <c r="AA2671" s="282"/>
    </row>
    <row r="2672" spans="9:27">
      <c r="I2672" s="57" t="str">
        <f t="shared" si="438"/>
        <v>LESAllMar-16</v>
      </c>
      <c r="J2672" t="s">
        <v>1196</v>
      </c>
      <c r="K2672" t="s">
        <v>357</v>
      </c>
      <c r="L2672" s="73">
        <v>42430</v>
      </c>
      <c r="M2672" s="110">
        <v>3</v>
      </c>
      <c r="N2672" s="110">
        <v>5</v>
      </c>
      <c r="O2672" s="68">
        <f t="shared" si="440"/>
        <v>0.6</v>
      </c>
      <c r="P2672" s="110">
        <v>40</v>
      </c>
      <c r="Q2672" s="110">
        <v>30</v>
      </c>
      <c r="R2672" s="68">
        <f t="shared" si="441"/>
        <v>1.3333333333333333</v>
      </c>
      <c r="S2672" s="110">
        <v>50</v>
      </c>
      <c r="T2672" s="68">
        <f t="shared" si="442"/>
        <v>0.6</v>
      </c>
      <c r="U2672" s="110">
        <v>34</v>
      </c>
      <c r="W2672" s="110">
        <v>2</v>
      </c>
      <c r="X2672" s="110">
        <v>4</v>
      </c>
      <c r="Y2672" s="68">
        <f t="shared" si="439"/>
        <v>0.5</v>
      </c>
      <c r="Z2672" s="110">
        <v>6</v>
      </c>
      <c r="AA2672" s="282">
        <v>0.88636363636363635</v>
      </c>
    </row>
    <row r="2673" spans="9:27">
      <c r="I2673" s="57" t="str">
        <f t="shared" si="438"/>
        <v>MBI HSAllMar-16</v>
      </c>
      <c r="J2673" t="s">
        <v>1197</v>
      </c>
      <c r="K2673" t="s">
        <v>364</v>
      </c>
      <c r="L2673" s="73">
        <v>42430</v>
      </c>
      <c r="M2673" s="110">
        <v>13</v>
      </c>
      <c r="N2673" s="110">
        <v>14</v>
      </c>
      <c r="O2673" s="68">
        <f t="shared" si="440"/>
        <v>0.9285714285714286</v>
      </c>
      <c r="P2673" s="110">
        <v>139</v>
      </c>
      <c r="Q2673" s="110">
        <v>124</v>
      </c>
      <c r="R2673" s="68">
        <f t="shared" si="441"/>
        <v>1.1209677419354838</v>
      </c>
      <c r="S2673" s="110">
        <v>134</v>
      </c>
      <c r="T2673" s="68">
        <f t="shared" si="442"/>
        <v>0.92537313432835822</v>
      </c>
      <c r="U2673" s="110">
        <v>135</v>
      </c>
      <c r="W2673" s="110">
        <v>0</v>
      </c>
      <c r="X2673" s="110">
        <v>0</v>
      </c>
      <c r="Y2673" s="68" t="e">
        <f t="shared" si="439"/>
        <v>#DIV/0!</v>
      </c>
      <c r="Z2673" s="110">
        <v>4</v>
      </c>
      <c r="AA2673" s="282"/>
    </row>
    <row r="2674" spans="9:27">
      <c r="I2674" s="57" t="str">
        <f t="shared" si="438"/>
        <v>TFCCAllMar-16</v>
      </c>
      <c r="J2674" t="s">
        <v>1198</v>
      </c>
      <c r="K2674" t="s">
        <v>366</v>
      </c>
      <c r="L2674" s="73">
        <v>42430</v>
      </c>
      <c r="M2674" s="110">
        <v>3</v>
      </c>
      <c r="N2674" s="110">
        <v>3</v>
      </c>
      <c r="O2674" s="68">
        <f t="shared" si="440"/>
        <v>1</v>
      </c>
      <c r="P2674" s="110">
        <v>10</v>
      </c>
      <c r="Q2674" s="110">
        <v>30</v>
      </c>
      <c r="R2674" s="68">
        <f t="shared" si="441"/>
        <v>0.33333333333333331</v>
      </c>
      <c r="S2674" s="110">
        <v>30</v>
      </c>
      <c r="T2674" s="68">
        <f t="shared" si="442"/>
        <v>1</v>
      </c>
      <c r="U2674" s="110">
        <v>10</v>
      </c>
      <c r="W2674" s="110">
        <v>0</v>
      </c>
      <c r="X2674" s="110">
        <v>0</v>
      </c>
      <c r="Y2674" s="68" t="e">
        <f t="shared" si="439"/>
        <v>#DIV/0!</v>
      </c>
      <c r="Z2674" s="110">
        <v>0</v>
      </c>
      <c r="AA2674" s="282"/>
    </row>
    <row r="2675" spans="9:27">
      <c r="I2675" s="57" t="str">
        <f t="shared" si="438"/>
        <v>Wayne CenterAllMar-16</v>
      </c>
      <c r="J2675" t="s">
        <v>1199</v>
      </c>
      <c r="K2675" t="s">
        <v>789</v>
      </c>
      <c r="L2675" s="73">
        <v>42430</v>
      </c>
      <c r="M2675" s="110">
        <v>4</v>
      </c>
      <c r="N2675" s="110">
        <v>4</v>
      </c>
      <c r="O2675" s="68">
        <f t="shared" si="440"/>
        <v>1</v>
      </c>
      <c r="P2675" s="110">
        <v>21</v>
      </c>
      <c r="Q2675" s="110">
        <v>40</v>
      </c>
      <c r="R2675" s="68">
        <f t="shared" si="441"/>
        <v>0.52500000000000002</v>
      </c>
      <c r="S2675" s="110">
        <v>40</v>
      </c>
      <c r="T2675" s="68">
        <f t="shared" si="442"/>
        <v>1</v>
      </c>
      <c r="U2675" s="110">
        <v>21</v>
      </c>
      <c r="W2675" s="110">
        <v>0</v>
      </c>
      <c r="X2675" s="110">
        <v>0</v>
      </c>
      <c r="Y2675" s="68" t="e">
        <f t="shared" si="439"/>
        <v>#DIV/0!</v>
      </c>
      <c r="Z2675" s="110">
        <v>0</v>
      </c>
      <c r="AA2675" s="282"/>
    </row>
    <row r="2676" spans="9:27">
      <c r="I2676" s="57" t="str">
        <f t="shared" si="438"/>
        <v>All A-CRA ProvidersA-CRAMar-16</v>
      </c>
      <c r="J2676" t="s">
        <v>1200</v>
      </c>
      <c r="K2676" t="s">
        <v>379</v>
      </c>
      <c r="L2676" s="73">
        <v>42430</v>
      </c>
      <c r="M2676" s="110">
        <v>9</v>
      </c>
      <c r="N2676" s="110">
        <v>11</v>
      </c>
      <c r="O2676" s="68">
        <f t="shared" si="440"/>
        <v>0.81818181818181823</v>
      </c>
      <c r="P2676" s="110">
        <v>56</v>
      </c>
      <c r="Q2676" s="110">
        <v>94</v>
      </c>
      <c r="R2676" s="68">
        <f t="shared" si="441"/>
        <v>0.5957446808510638</v>
      </c>
      <c r="S2676" s="110">
        <v>106</v>
      </c>
      <c r="T2676" s="68">
        <f t="shared" si="442"/>
        <v>0.8867924528301887</v>
      </c>
      <c r="U2676" s="110">
        <v>46</v>
      </c>
      <c r="W2676" s="110">
        <v>1</v>
      </c>
      <c r="X2676" s="110">
        <v>17</v>
      </c>
      <c r="Y2676" s="68">
        <f t="shared" si="439"/>
        <v>5.8823529411764705E-2</v>
      </c>
      <c r="Z2676" s="110">
        <v>10</v>
      </c>
      <c r="AA2676" s="282"/>
    </row>
    <row r="2677" spans="9:27">
      <c r="I2677" s="57" t="str">
        <f t="shared" si="438"/>
        <v>All CPP-FV ProvidersCPP-FVMar-16</v>
      </c>
      <c r="J2677" t="s">
        <v>1201</v>
      </c>
      <c r="K2677" t="s">
        <v>373</v>
      </c>
      <c r="L2677" s="73">
        <v>42430</v>
      </c>
      <c r="M2677" s="110">
        <v>6</v>
      </c>
      <c r="N2677" s="110">
        <v>8</v>
      </c>
      <c r="O2677" s="68">
        <f t="shared" si="440"/>
        <v>0.75</v>
      </c>
      <c r="P2677" s="110">
        <v>23</v>
      </c>
      <c r="Q2677" s="110">
        <v>30</v>
      </c>
      <c r="R2677" s="68">
        <f t="shared" si="441"/>
        <v>0.76666666666666672</v>
      </c>
      <c r="S2677" s="110">
        <v>40</v>
      </c>
      <c r="T2677" s="68">
        <f t="shared" si="442"/>
        <v>0.75</v>
      </c>
      <c r="U2677" s="110">
        <v>22</v>
      </c>
      <c r="W2677" s="110">
        <v>1</v>
      </c>
      <c r="X2677" s="110">
        <v>1</v>
      </c>
      <c r="Y2677" s="68">
        <f t="shared" si="439"/>
        <v>1</v>
      </c>
      <c r="Z2677" s="110">
        <v>1</v>
      </c>
      <c r="AA2677" s="282">
        <v>0.37037037037037035</v>
      </c>
    </row>
    <row r="2678" spans="9:27">
      <c r="I2678" s="57" t="str">
        <f t="shared" si="438"/>
        <v>All FFT ProvidersFFTMar-16</v>
      </c>
      <c r="J2678" t="s">
        <v>1202</v>
      </c>
      <c r="K2678" t="s">
        <v>372</v>
      </c>
      <c r="L2678" s="73">
        <v>42430</v>
      </c>
      <c r="M2678" s="110">
        <v>16</v>
      </c>
      <c r="N2678" s="110">
        <v>17</v>
      </c>
      <c r="O2678" s="68">
        <f t="shared" si="440"/>
        <v>0.94117647058823528</v>
      </c>
      <c r="P2678" s="110">
        <v>76</v>
      </c>
      <c r="Q2678" s="110">
        <v>115</v>
      </c>
      <c r="R2678" s="68">
        <f t="shared" si="441"/>
        <v>0.66086956521739126</v>
      </c>
      <c r="S2678" s="110">
        <v>125</v>
      </c>
      <c r="T2678" s="68">
        <f t="shared" si="442"/>
        <v>0.92</v>
      </c>
      <c r="U2678" s="110">
        <v>56</v>
      </c>
      <c r="V2678" s="282">
        <v>1.0958333333333334</v>
      </c>
      <c r="W2678" s="110">
        <v>10</v>
      </c>
      <c r="X2678" s="110">
        <v>13</v>
      </c>
      <c r="Y2678" s="68">
        <f t="shared" si="439"/>
        <v>0.76923076923076927</v>
      </c>
      <c r="Z2678" s="110">
        <v>20</v>
      </c>
      <c r="AA2678" s="282">
        <v>1.0958333333333334</v>
      </c>
    </row>
    <row r="2679" spans="9:27">
      <c r="I2679" s="57" t="str">
        <f t="shared" si="438"/>
        <v>All MST ProvidersMSTMar-16</v>
      </c>
      <c r="J2679" t="s">
        <v>1203</v>
      </c>
      <c r="K2679" t="s">
        <v>374</v>
      </c>
      <c r="L2679" s="73">
        <v>42430</v>
      </c>
      <c r="M2679" s="110">
        <v>11</v>
      </c>
      <c r="N2679" s="110">
        <v>12</v>
      </c>
      <c r="O2679" s="68">
        <f t="shared" si="440"/>
        <v>0.91666666666666663</v>
      </c>
      <c r="P2679" s="110">
        <v>28</v>
      </c>
      <c r="Q2679" s="110">
        <v>36</v>
      </c>
      <c r="R2679" s="68">
        <f t="shared" si="441"/>
        <v>0.77777777777777779</v>
      </c>
      <c r="S2679" s="110">
        <v>40</v>
      </c>
      <c r="T2679" s="68">
        <f t="shared" si="442"/>
        <v>0.9</v>
      </c>
      <c r="U2679" s="110">
        <v>19</v>
      </c>
      <c r="V2679" s="282">
        <v>0.73109090909090912</v>
      </c>
      <c r="W2679" s="110">
        <v>10</v>
      </c>
      <c r="X2679" s="110">
        <v>12</v>
      </c>
      <c r="Y2679" s="68">
        <f t="shared" si="439"/>
        <v>0.83333333333333337</v>
      </c>
      <c r="Z2679" s="110">
        <v>9</v>
      </c>
      <c r="AA2679" s="282">
        <v>0.73109090909090912</v>
      </c>
    </row>
    <row r="2680" spans="9:27">
      <c r="I2680" s="57" t="str">
        <f t="shared" si="438"/>
        <v>All MST-PSB ProvidersMST-PSBMar-16</v>
      </c>
      <c r="J2680" t="s">
        <v>1204</v>
      </c>
      <c r="K2680" t="s">
        <v>375</v>
      </c>
      <c r="L2680" s="73">
        <v>42430</v>
      </c>
      <c r="M2680" s="110">
        <v>4</v>
      </c>
      <c r="N2680" s="110">
        <v>4</v>
      </c>
      <c r="O2680" s="68">
        <f t="shared" si="440"/>
        <v>1</v>
      </c>
      <c r="P2680" s="110">
        <v>3</v>
      </c>
      <c r="Q2680" s="110">
        <v>8</v>
      </c>
      <c r="R2680" s="68">
        <f t="shared" si="441"/>
        <v>0.375</v>
      </c>
      <c r="S2680" s="110">
        <v>8</v>
      </c>
      <c r="T2680" s="68">
        <f t="shared" si="442"/>
        <v>1</v>
      </c>
      <c r="U2680" s="110">
        <v>2</v>
      </c>
      <c r="V2680" s="282">
        <v>0.83299999999999996</v>
      </c>
      <c r="W2680" s="110">
        <v>0</v>
      </c>
      <c r="X2680" s="110">
        <v>1</v>
      </c>
      <c r="Y2680" s="68">
        <f t="shared" si="439"/>
        <v>0</v>
      </c>
      <c r="Z2680" s="110">
        <v>1</v>
      </c>
      <c r="AA2680" s="282">
        <v>0.83299999999999996</v>
      </c>
    </row>
    <row r="2681" spans="9:27">
      <c r="I2681" s="57" t="str">
        <f t="shared" si="438"/>
        <v>All PCIT ProvidersPCITMar-16</v>
      </c>
      <c r="J2681" t="s">
        <v>1205</v>
      </c>
      <c r="K2681" t="s">
        <v>376</v>
      </c>
      <c r="L2681" s="73">
        <v>42430</v>
      </c>
      <c r="M2681" s="110">
        <v>8</v>
      </c>
      <c r="N2681" s="110">
        <v>9</v>
      </c>
      <c r="O2681" s="68">
        <f t="shared" si="440"/>
        <v>0.88888888888888884</v>
      </c>
      <c r="P2681" s="110">
        <v>36</v>
      </c>
      <c r="Q2681" s="110">
        <v>34</v>
      </c>
      <c r="R2681" s="68">
        <f t="shared" si="441"/>
        <v>1.0588235294117647</v>
      </c>
      <c r="S2681" s="110">
        <v>39</v>
      </c>
      <c r="T2681" s="68">
        <f t="shared" si="442"/>
        <v>0.87179487179487181</v>
      </c>
      <c r="U2681" s="110">
        <v>34</v>
      </c>
      <c r="W2681" s="110">
        <v>2</v>
      </c>
      <c r="X2681" s="110">
        <v>4</v>
      </c>
      <c r="Y2681" s="68">
        <f t="shared" si="439"/>
        <v>0.5</v>
      </c>
      <c r="Z2681" s="110">
        <v>2</v>
      </c>
      <c r="AA2681" s="282">
        <v>0.8899999999999999</v>
      </c>
    </row>
    <row r="2682" spans="9:27">
      <c r="I2682" s="57" t="str">
        <f t="shared" si="438"/>
        <v>All TF-CBT ProvidersTF-CBTMar-16</v>
      </c>
      <c r="J2682" t="s">
        <v>1206</v>
      </c>
      <c r="K2682" t="s">
        <v>377</v>
      </c>
      <c r="L2682" s="73">
        <v>42430</v>
      </c>
      <c r="M2682" s="110">
        <v>27</v>
      </c>
      <c r="N2682" s="110">
        <v>28</v>
      </c>
      <c r="O2682" s="68">
        <f t="shared" si="440"/>
        <v>0.9642857142857143</v>
      </c>
      <c r="P2682" s="110">
        <v>48</v>
      </c>
      <c r="Q2682" s="110">
        <v>108</v>
      </c>
      <c r="R2682" s="68">
        <f t="shared" si="441"/>
        <v>0.44444444444444442</v>
      </c>
      <c r="S2682" s="110">
        <v>113</v>
      </c>
      <c r="T2682" s="68">
        <f t="shared" si="442"/>
        <v>0.95575221238938057</v>
      </c>
      <c r="U2682" s="110">
        <v>46</v>
      </c>
      <c r="W2682" s="110">
        <v>1</v>
      </c>
      <c r="X2682" s="110">
        <v>2</v>
      </c>
      <c r="Y2682" s="68">
        <f t="shared" si="439"/>
        <v>0.5</v>
      </c>
      <c r="Z2682" s="110">
        <v>2</v>
      </c>
      <c r="AA2682" s="282">
        <v>0.68149038461538458</v>
      </c>
    </row>
    <row r="2683" spans="9:27">
      <c r="I2683" s="57" t="str">
        <f t="shared" si="438"/>
        <v>All TIP ProvidersTIPMar-16</v>
      </c>
      <c r="J2683" t="s">
        <v>1207</v>
      </c>
      <c r="K2683" t="s">
        <v>378</v>
      </c>
      <c r="L2683" s="73">
        <v>42430</v>
      </c>
      <c r="M2683" s="110">
        <v>51</v>
      </c>
      <c r="N2683" s="110">
        <v>56</v>
      </c>
      <c r="O2683" s="68">
        <f t="shared" si="440"/>
        <v>0.9107142857142857</v>
      </c>
      <c r="P2683" s="110">
        <v>463</v>
      </c>
      <c r="Q2683" s="110">
        <v>520</v>
      </c>
      <c r="R2683" s="68">
        <f t="shared" si="441"/>
        <v>0.89038461538461533</v>
      </c>
      <c r="S2683" s="110">
        <v>565</v>
      </c>
      <c r="T2683" s="68">
        <f t="shared" si="442"/>
        <v>0.92035398230088494</v>
      </c>
      <c r="U2683" s="110">
        <v>440</v>
      </c>
      <c r="W2683" s="110">
        <v>6</v>
      </c>
      <c r="X2683" s="110">
        <v>12</v>
      </c>
      <c r="Y2683" s="68">
        <f t="shared" si="439"/>
        <v>0.5</v>
      </c>
      <c r="Z2683" s="110">
        <v>23</v>
      </c>
      <c r="AA2683" s="282">
        <v>0.89893403057119869</v>
      </c>
    </row>
    <row r="2684" spans="9:27">
      <c r="I2684" s="57" t="str">
        <f>K2684&amp;"Mar-16"</f>
        <v>All TST ProvidersTSTMar-16</v>
      </c>
      <c r="J2684" t="s">
        <v>1208</v>
      </c>
      <c r="K2684" t="s">
        <v>512</v>
      </c>
      <c r="L2684" s="73">
        <v>42430</v>
      </c>
      <c r="M2684" s="110">
        <v>0</v>
      </c>
      <c r="N2684" s="110">
        <v>0</v>
      </c>
      <c r="O2684" s="68" t="e">
        <f t="shared" si="440"/>
        <v>#DIV/0!</v>
      </c>
      <c r="P2684" s="110">
        <v>0</v>
      </c>
      <c r="Q2684" s="110">
        <v>0</v>
      </c>
      <c r="R2684" s="68" t="e">
        <f t="shared" si="441"/>
        <v>#DIV/0!</v>
      </c>
      <c r="S2684" s="110">
        <v>0</v>
      </c>
      <c r="T2684" s="68" t="e">
        <f t="shared" si="442"/>
        <v>#DIV/0!</v>
      </c>
      <c r="U2684" s="110">
        <v>0</v>
      </c>
      <c r="W2684" s="110">
        <v>0</v>
      </c>
      <c r="X2684" s="110">
        <v>0</v>
      </c>
      <c r="Y2684" s="68" t="e">
        <f t="shared" si="439"/>
        <v>#DIV/0!</v>
      </c>
      <c r="Z2684" s="110">
        <v>0</v>
      </c>
      <c r="AA2684" s="282"/>
    </row>
    <row r="2685" spans="9:27">
      <c r="I2685" s="57" t="str">
        <f t="shared" ref="I2685" si="443">K2685&amp;"Feb-16"</f>
        <v>AllAllFeb-16</v>
      </c>
      <c r="J2685" t="s">
        <v>1209</v>
      </c>
      <c r="K2685" t="s">
        <v>367</v>
      </c>
      <c r="L2685" s="73">
        <v>42430</v>
      </c>
      <c r="M2685" s="110">
        <v>132</v>
      </c>
      <c r="N2685" s="110">
        <v>145</v>
      </c>
      <c r="O2685" s="68">
        <f t="shared" si="440"/>
        <v>0.91034482758620694</v>
      </c>
      <c r="P2685" s="110">
        <v>733</v>
      </c>
      <c r="Q2685" s="110">
        <v>945</v>
      </c>
      <c r="R2685" s="68">
        <f t="shared" si="441"/>
        <v>0.77566137566137561</v>
      </c>
      <c r="S2685" s="110">
        <v>1036</v>
      </c>
      <c r="T2685" s="68">
        <f t="shared" si="442"/>
        <v>0.91216216216216217</v>
      </c>
      <c r="U2685" s="110">
        <v>665</v>
      </c>
      <c r="W2685" s="110">
        <v>31</v>
      </c>
      <c r="X2685" s="110">
        <v>62</v>
      </c>
      <c r="Y2685" s="68">
        <f t="shared" si="439"/>
        <v>0.5</v>
      </c>
      <c r="Z2685" s="110">
        <v>68</v>
      </c>
      <c r="AA2685" s="282">
        <v>0.78581700399731358</v>
      </c>
    </row>
    <row r="2686" spans="9:27">
      <c r="I2686" s="57" t="str">
        <f t="shared" ref="I2686:I2742" si="444">K2686&amp;"Apr-16"</f>
        <v>HillcrestA-CRAApr-16</v>
      </c>
      <c r="J2686" t="s">
        <v>1210</v>
      </c>
      <c r="K2686" t="s">
        <v>336</v>
      </c>
      <c r="L2686" s="73">
        <v>42461</v>
      </c>
      <c r="M2686" s="110">
        <v>2</v>
      </c>
      <c r="N2686" s="110">
        <v>3</v>
      </c>
      <c r="O2686" s="68">
        <f t="shared" si="440"/>
        <v>0.66666666666666663</v>
      </c>
      <c r="P2686" s="110">
        <v>43</v>
      </c>
      <c r="Q2686" s="110">
        <v>24</v>
      </c>
      <c r="R2686" s="68">
        <f t="shared" si="441"/>
        <v>1.7916666666666667</v>
      </c>
      <c r="S2686" s="110">
        <v>36</v>
      </c>
      <c r="T2686" s="68">
        <f t="shared" si="442"/>
        <v>0.66666666666666663</v>
      </c>
      <c r="U2686" s="110">
        <v>30</v>
      </c>
      <c r="W2686" s="110">
        <v>0</v>
      </c>
      <c r="X2686" s="110">
        <v>0</v>
      </c>
      <c r="Y2686" s="68" t="e">
        <f t="shared" si="439"/>
        <v>#DIV/0!</v>
      </c>
      <c r="Z2686" s="110">
        <v>13</v>
      </c>
      <c r="AA2686" s="282"/>
    </row>
    <row r="2687" spans="9:27">
      <c r="I2687" s="57" t="str">
        <f t="shared" si="444"/>
        <v>LAYCA-CRAApr-16</v>
      </c>
      <c r="J2687" t="s">
        <v>1211</v>
      </c>
      <c r="K2687" t="s">
        <v>339</v>
      </c>
      <c r="L2687" s="73">
        <v>42461</v>
      </c>
      <c r="M2687" s="110">
        <v>2</v>
      </c>
      <c r="N2687" s="110">
        <v>3</v>
      </c>
      <c r="O2687" s="68">
        <f t="shared" si="440"/>
        <v>0.66666666666666663</v>
      </c>
      <c r="P2687" s="110">
        <v>15</v>
      </c>
      <c r="Q2687" s="110">
        <v>18</v>
      </c>
      <c r="R2687" s="68">
        <f t="shared" si="441"/>
        <v>0.83333333333333337</v>
      </c>
      <c r="S2687" s="110">
        <v>25</v>
      </c>
      <c r="T2687" s="68">
        <f t="shared" si="442"/>
        <v>0.72</v>
      </c>
      <c r="U2687" s="110">
        <v>13</v>
      </c>
      <c r="W2687" s="110">
        <v>0</v>
      </c>
      <c r="X2687" s="110">
        <v>1</v>
      </c>
      <c r="Y2687" s="68">
        <f t="shared" si="439"/>
        <v>0</v>
      </c>
      <c r="Z2687" s="110">
        <v>2</v>
      </c>
      <c r="AA2687" s="282"/>
    </row>
    <row r="2688" spans="9:27">
      <c r="I2688" s="57" t="str">
        <f t="shared" si="444"/>
        <v>RiversideA-CRAApr-16</v>
      </c>
      <c r="J2688" t="s">
        <v>1212</v>
      </c>
      <c r="K2688" t="s">
        <v>361</v>
      </c>
      <c r="L2688" s="73">
        <v>42461</v>
      </c>
      <c r="M2688" s="110">
        <v>1</v>
      </c>
      <c r="N2688" s="110">
        <v>2</v>
      </c>
      <c r="O2688" s="68">
        <f t="shared" si="440"/>
        <v>0.5</v>
      </c>
      <c r="P2688" s="110">
        <v>7</v>
      </c>
      <c r="Q2688" s="110">
        <v>10</v>
      </c>
      <c r="R2688" s="68">
        <f t="shared" si="441"/>
        <v>0.7</v>
      </c>
      <c r="S2688" s="110">
        <v>15</v>
      </c>
      <c r="T2688" s="68">
        <f t="shared" si="442"/>
        <v>0.66666666666666663</v>
      </c>
      <c r="U2688" s="110">
        <v>7</v>
      </c>
      <c r="W2688" s="110">
        <v>0</v>
      </c>
      <c r="X2688" s="110">
        <v>0</v>
      </c>
      <c r="Y2688" s="68" t="e">
        <f t="shared" si="439"/>
        <v>#DIV/0!</v>
      </c>
      <c r="Z2688" s="110">
        <v>0</v>
      </c>
      <c r="AA2688" s="282"/>
    </row>
    <row r="2689" spans="9:27">
      <c r="I2689" s="57" t="str">
        <f t="shared" si="444"/>
        <v>Federal CityA-CRAApr-16</v>
      </c>
      <c r="J2689" t="s">
        <v>1213</v>
      </c>
      <c r="K2689" t="s">
        <v>360</v>
      </c>
      <c r="L2689" s="73">
        <v>42461</v>
      </c>
      <c r="M2689" s="110">
        <v>2</v>
      </c>
      <c r="N2689" s="110">
        <v>2</v>
      </c>
      <c r="O2689" s="68">
        <f t="shared" si="440"/>
        <v>1</v>
      </c>
      <c r="P2689" s="110">
        <v>1</v>
      </c>
      <c r="Q2689" s="110">
        <v>15</v>
      </c>
      <c r="R2689" s="68">
        <f t="shared" si="441"/>
        <v>6.6666666666666666E-2</v>
      </c>
      <c r="S2689" s="110">
        <v>15</v>
      </c>
      <c r="T2689" s="68">
        <f t="shared" si="442"/>
        <v>1</v>
      </c>
      <c r="U2689" s="110">
        <v>0</v>
      </c>
      <c r="W2689" s="110">
        <v>0</v>
      </c>
      <c r="X2689" s="110">
        <v>0</v>
      </c>
      <c r="Y2689" s="68" t="e">
        <f t="shared" si="439"/>
        <v>#DIV/0!</v>
      </c>
      <c r="Z2689" s="110">
        <v>1</v>
      </c>
      <c r="AA2689" s="282"/>
    </row>
    <row r="2690" spans="9:27">
      <c r="I2690" s="57" t="str">
        <f t="shared" si="444"/>
        <v>PIECECPP-FVApr-16</v>
      </c>
      <c r="J2690" t="s">
        <v>1214</v>
      </c>
      <c r="K2690" t="s">
        <v>346</v>
      </c>
      <c r="L2690" s="73">
        <v>42461</v>
      </c>
      <c r="M2690" s="110">
        <v>5</v>
      </c>
      <c r="N2690" s="110">
        <v>5</v>
      </c>
      <c r="O2690" s="68">
        <f t="shared" si="440"/>
        <v>1</v>
      </c>
      <c r="P2690" s="110">
        <v>19</v>
      </c>
      <c r="Q2690" s="110">
        <v>25</v>
      </c>
      <c r="R2690" s="68">
        <f t="shared" si="441"/>
        <v>0.76</v>
      </c>
      <c r="S2690" s="110">
        <v>25</v>
      </c>
      <c r="T2690" s="68">
        <f t="shared" si="442"/>
        <v>1</v>
      </c>
      <c r="U2690" s="110">
        <v>19</v>
      </c>
      <c r="W2690" s="110">
        <v>0</v>
      </c>
      <c r="X2690" s="110">
        <v>0</v>
      </c>
      <c r="Y2690" s="68" t="e">
        <f t="shared" si="439"/>
        <v>#DIV/0!</v>
      </c>
      <c r="Z2690" s="110">
        <v>0</v>
      </c>
      <c r="AA2690" s="282">
        <v>0.52631578947368418</v>
      </c>
    </row>
    <row r="2691" spans="9:27">
      <c r="I2691" s="57" t="str">
        <f t="shared" si="444"/>
        <v>Adoptions TogetherCPP-FVApr-16</v>
      </c>
      <c r="J2691" t="s">
        <v>1215</v>
      </c>
      <c r="K2691" t="s">
        <v>317</v>
      </c>
      <c r="L2691" s="73">
        <v>42461</v>
      </c>
      <c r="M2691" s="110">
        <v>1</v>
      </c>
      <c r="N2691" s="110">
        <v>3</v>
      </c>
      <c r="O2691" s="68">
        <f t="shared" si="440"/>
        <v>0.33333333333333331</v>
      </c>
      <c r="P2691" s="110">
        <v>3</v>
      </c>
      <c r="Q2691" s="110">
        <v>5</v>
      </c>
      <c r="R2691" s="68">
        <f t="shared" si="441"/>
        <v>0.6</v>
      </c>
      <c r="S2691" s="110">
        <v>15</v>
      </c>
      <c r="T2691" s="68">
        <f t="shared" si="442"/>
        <v>0.33333333333333331</v>
      </c>
      <c r="U2691" s="110">
        <v>3</v>
      </c>
      <c r="W2691" s="110">
        <v>0</v>
      </c>
      <c r="X2691" s="110">
        <v>0</v>
      </c>
      <c r="Y2691" s="68" t="e">
        <f t="shared" si="439"/>
        <v>#DIV/0!</v>
      </c>
      <c r="Z2691" s="110">
        <v>0</v>
      </c>
      <c r="AA2691" s="282"/>
    </row>
    <row r="2692" spans="9:27">
      <c r="I2692" s="57" t="str">
        <f t="shared" si="444"/>
        <v>First Home CareFFTApr-16</v>
      </c>
      <c r="J2692" t="s">
        <v>1216</v>
      </c>
      <c r="K2692" t="s">
        <v>325</v>
      </c>
      <c r="L2692" s="73">
        <v>42461</v>
      </c>
      <c r="M2692" s="110">
        <v>2</v>
      </c>
      <c r="N2692" s="110">
        <v>3</v>
      </c>
      <c r="O2692" s="68">
        <f t="shared" si="440"/>
        <v>0.66666666666666663</v>
      </c>
      <c r="P2692" s="110">
        <v>20</v>
      </c>
      <c r="Q2692" s="110">
        <v>20</v>
      </c>
      <c r="R2692" s="68">
        <f t="shared" si="441"/>
        <v>1</v>
      </c>
      <c r="S2692" s="110">
        <v>30</v>
      </c>
      <c r="T2692" s="68">
        <f t="shared" si="442"/>
        <v>0.66666666666666663</v>
      </c>
      <c r="U2692" s="110">
        <v>14</v>
      </c>
      <c r="V2692" s="282">
        <v>1.0325</v>
      </c>
      <c r="W2692" s="110">
        <v>5</v>
      </c>
      <c r="X2692" s="110">
        <v>6</v>
      </c>
      <c r="Y2692" s="68">
        <f t="shared" si="439"/>
        <v>0.83333333333333337</v>
      </c>
      <c r="Z2692" s="110">
        <v>6</v>
      </c>
      <c r="AA2692" s="282">
        <v>1.0325</v>
      </c>
    </row>
    <row r="2693" spans="9:27">
      <c r="I2693" s="57" t="str">
        <f t="shared" si="444"/>
        <v>HillcrestFFTApr-16</v>
      </c>
      <c r="J2693" t="s">
        <v>1217</v>
      </c>
      <c r="K2693" t="s">
        <v>335</v>
      </c>
      <c r="L2693" s="73">
        <v>42461</v>
      </c>
      <c r="M2693" s="110">
        <v>7</v>
      </c>
      <c r="N2693" s="110">
        <v>7</v>
      </c>
      <c r="O2693" s="68">
        <f t="shared" si="440"/>
        <v>1</v>
      </c>
      <c r="P2693" s="110">
        <v>28</v>
      </c>
      <c r="Q2693" s="110">
        <v>50</v>
      </c>
      <c r="R2693" s="68">
        <f t="shared" si="441"/>
        <v>0.56000000000000005</v>
      </c>
      <c r="S2693" s="110">
        <v>50</v>
      </c>
      <c r="T2693" s="68">
        <f t="shared" si="442"/>
        <v>1</v>
      </c>
      <c r="U2693" s="110">
        <v>25</v>
      </c>
      <c r="V2693" s="282">
        <v>0.85</v>
      </c>
      <c r="W2693" s="110">
        <v>1</v>
      </c>
      <c r="X2693" s="110">
        <v>2</v>
      </c>
      <c r="Y2693" s="68">
        <f t="shared" si="439"/>
        <v>0.5</v>
      </c>
      <c r="Z2693" s="110">
        <v>3</v>
      </c>
      <c r="AA2693" s="282">
        <v>0.85</v>
      </c>
    </row>
    <row r="2694" spans="9:27">
      <c r="I2694" s="57" t="str">
        <f t="shared" si="444"/>
        <v>PASSFFTApr-16</v>
      </c>
      <c r="J2694" t="s">
        <v>1218</v>
      </c>
      <c r="K2694" t="s">
        <v>343</v>
      </c>
      <c r="L2694" s="73">
        <v>42461</v>
      </c>
      <c r="M2694" s="110">
        <v>7</v>
      </c>
      <c r="N2694" s="110">
        <v>7</v>
      </c>
      <c r="O2694" s="68">
        <f t="shared" si="440"/>
        <v>1</v>
      </c>
      <c r="P2694" s="110">
        <v>35</v>
      </c>
      <c r="Q2694" s="110">
        <v>45</v>
      </c>
      <c r="R2694" s="68">
        <f t="shared" si="441"/>
        <v>0.77777777777777779</v>
      </c>
      <c r="S2694" s="110">
        <v>45</v>
      </c>
      <c r="T2694" s="68">
        <f t="shared" si="442"/>
        <v>1</v>
      </c>
      <c r="U2694" s="110">
        <v>26</v>
      </c>
      <c r="V2694" s="282">
        <v>1.075</v>
      </c>
      <c r="W2694" s="110">
        <v>5</v>
      </c>
      <c r="X2694" s="110">
        <v>6</v>
      </c>
      <c r="Y2694" s="68">
        <f t="shared" si="439"/>
        <v>0.83333333333333337</v>
      </c>
      <c r="Z2694" s="110">
        <v>9</v>
      </c>
      <c r="AA2694" s="282">
        <v>1.075</v>
      </c>
    </row>
    <row r="2695" spans="9:27">
      <c r="I2695" s="57" t="str">
        <f t="shared" si="444"/>
        <v>Youth VillagesMSTApr-16</v>
      </c>
      <c r="J2695" t="s">
        <v>1219</v>
      </c>
      <c r="K2695" t="s">
        <v>353</v>
      </c>
      <c r="L2695" s="73">
        <v>42461</v>
      </c>
      <c r="M2695" s="110">
        <v>11</v>
      </c>
      <c r="N2695" s="110">
        <v>12</v>
      </c>
      <c r="O2695" s="68">
        <f t="shared" si="440"/>
        <v>0.91666666666666663</v>
      </c>
      <c r="P2695" s="110">
        <v>26</v>
      </c>
      <c r="Q2695" s="110">
        <v>36</v>
      </c>
      <c r="R2695" s="68">
        <f t="shared" si="441"/>
        <v>0.72222222222222221</v>
      </c>
      <c r="S2695" s="110">
        <v>40</v>
      </c>
      <c r="T2695" s="68">
        <f t="shared" si="442"/>
        <v>0.9</v>
      </c>
      <c r="U2695" s="110">
        <v>18</v>
      </c>
      <c r="V2695" s="282">
        <v>0.66644000000000003</v>
      </c>
      <c r="W2695" s="110">
        <v>4</v>
      </c>
      <c r="X2695" s="110">
        <v>8</v>
      </c>
      <c r="Y2695" s="68">
        <f t="shared" si="439"/>
        <v>0.5</v>
      </c>
      <c r="Z2695" s="110">
        <v>8</v>
      </c>
      <c r="AA2695" s="282">
        <v>0.66644000000000003</v>
      </c>
    </row>
    <row r="2696" spans="9:27">
      <c r="I2696" s="57" t="str">
        <f t="shared" si="444"/>
        <v>Youth VillagesMST-PSBApr-16</v>
      </c>
      <c r="J2696" t="s">
        <v>1220</v>
      </c>
      <c r="K2696" t="s">
        <v>354</v>
      </c>
      <c r="L2696" s="73">
        <v>42461</v>
      </c>
      <c r="M2696" s="110">
        <v>4</v>
      </c>
      <c r="N2696" s="110">
        <v>4</v>
      </c>
      <c r="O2696" s="68">
        <f t="shared" si="440"/>
        <v>1</v>
      </c>
      <c r="P2696" s="110">
        <v>4</v>
      </c>
      <c r="Q2696" s="110">
        <v>8</v>
      </c>
      <c r="R2696" s="68">
        <f t="shared" si="441"/>
        <v>0.5</v>
      </c>
      <c r="S2696" s="110">
        <v>8</v>
      </c>
      <c r="T2696" s="68">
        <f t="shared" si="442"/>
        <v>1</v>
      </c>
      <c r="U2696" s="110">
        <v>3</v>
      </c>
      <c r="V2696" s="282">
        <v>0.82399999999999995</v>
      </c>
      <c r="W2696" s="110">
        <v>0</v>
      </c>
      <c r="X2696" s="110">
        <v>0</v>
      </c>
      <c r="Y2696" s="68" t="e">
        <f t="shared" si="439"/>
        <v>#DIV/0!</v>
      </c>
      <c r="Z2696" s="110">
        <v>1</v>
      </c>
      <c r="AA2696" s="282">
        <v>0.82399999999999995</v>
      </c>
    </row>
    <row r="2697" spans="9:27">
      <c r="I2697" s="57" t="str">
        <f t="shared" si="444"/>
        <v>Marys CenterPCITApr-16</v>
      </c>
      <c r="J2697" t="s">
        <v>1221</v>
      </c>
      <c r="K2697" t="s">
        <v>340</v>
      </c>
      <c r="L2697" s="73">
        <v>42461</v>
      </c>
      <c r="M2697" s="110">
        <v>3</v>
      </c>
      <c r="N2697" s="110">
        <v>4</v>
      </c>
      <c r="O2697" s="68">
        <f t="shared" si="440"/>
        <v>0.75</v>
      </c>
      <c r="P2697" s="110">
        <v>20</v>
      </c>
      <c r="Q2697" s="110">
        <v>9</v>
      </c>
      <c r="R2697" s="68">
        <f t="shared" si="441"/>
        <v>2.2222222222222223</v>
      </c>
      <c r="S2697" s="110">
        <v>14</v>
      </c>
      <c r="T2697" s="68">
        <f t="shared" si="442"/>
        <v>0.6428571428571429</v>
      </c>
      <c r="U2697" s="110">
        <v>15</v>
      </c>
      <c r="W2697" s="110">
        <v>2</v>
      </c>
      <c r="X2697" s="110">
        <v>4</v>
      </c>
      <c r="Y2697" s="68">
        <f t="shared" si="439"/>
        <v>0.5</v>
      </c>
      <c r="Z2697" s="110">
        <v>5</v>
      </c>
      <c r="AA2697" s="282">
        <v>0.83</v>
      </c>
    </row>
    <row r="2698" spans="9:27">
      <c r="I2698" s="57" t="str">
        <f t="shared" si="444"/>
        <v>PIECEPCITApr-16</v>
      </c>
      <c r="J2698" t="s">
        <v>1222</v>
      </c>
      <c r="K2698" t="s">
        <v>347</v>
      </c>
      <c r="L2698" s="73">
        <v>42461</v>
      </c>
      <c r="M2698" s="110">
        <v>5</v>
      </c>
      <c r="N2698" s="110">
        <v>5</v>
      </c>
      <c r="O2698" s="68">
        <f t="shared" si="440"/>
        <v>1</v>
      </c>
      <c r="P2698" s="110">
        <v>15</v>
      </c>
      <c r="Q2698" s="110">
        <v>25</v>
      </c>
      <c r="R2698" s="68">
        <f t="shared" si="441"/>
        <v>0.6</v>
      </c>
      <c r="S2698" s="110">
        <v>25</v>
      </c>
      <c r="T2698" s="68">
        <f t="shared" si="442"/>
        <v>1</v>
      </c>
      <c r="U2698" s="110">
        <v>13</v>
      </c>
      <c r="W2698" s="110">
        <v>0</v>
      </c>
      <c r="X2698" s="110">
        <v>0</v>
      </c>
      <c r="Y2698" s="68" t="e">
        <f t="shared" si="439"/>
        <v>#DIV/0!</v>
      </c>
      <c r="Z2698" s="110">
        <v>2</v>
      </c>
      <c r="AA2698" s="282">
        <v>0.95</v>
      </c>
    </row>
    <row r="2699" spans="9:27">
      <c r="I2699" s="57" t="str">
        <f t="shared" si="444"/>
        <v>Community ConnectionsTF-CBTApr-16</v>
      </c>
      <c r="J2699" t="s">
        <v>1223</v>
      </c>
      <c r="K2699" t="s">
        <v>320</v>
      </c>
      <c r="L2699" s="73">
        <v>42461</v>
      </c>
      <c r="M2699" s="110">
        <v>5</v>
      </c>
      <c r="N2699" s="110">
        <v>5</v>
      </c>
      <c r="O2699" s="68">
        <f t="shared" si="440"/>
        <v>1</v>
      </c>
      <c r="P2699" s="110">
        <v>8</v>
      </c>
      <c r="Q2699" s="110">
        <v>25</v>
      </c>
      <c r="R2699" s="68">
        <f t="shared" si="441"/>
        <v>0.32</v>
      </c>
      <c r="S2699" s="110">
        <v>25</v>
      </c>
      <c r="T2699" s="68">
        <f t="shared" si="442"/>
        <v>1</v>
      </c>
      <c r="U2699" s="110">
        <v>8</v>
      </c>
      <c r="W2699" s="110">
        <v>0</v>
      </c>
      <c r="X2699" s="110">
        <v>0</v>
      </c>
      <c r="Y2699" s="68" t="e">
        <f t="shared" si="439"/>
        <v>#DIV/0!</v>
      </c>
      <c r="Z2699" s="110">
        <v>0</v>
      </c>
      <c r="AA2699" s="282">
        <v>1</v>
      </c>
    </row>
    <row r="2700" spans="9:27">
      <c r="I2700" s="57" t="str">
        <f t="shared" si="444"/>
        <v>First Home CareTF-CBTApr-16</v>
      </c>
      <c r="J2700" t="s">
        <v>1224</v>
      </c>
      <c r="K2700" t="s">
        <v>324</v>
      </c>
      <c r="L2700" s="73">
        <v>42461</v>
      </c>
      <c r="M2700" s="110">
        <v>6</v>
      </c>
      <c r="N2700" s="110">
        <v>7</v>
      </c>
      <c r="O2700" s="68">
        <f t="shared" si="440"/>
        <v>0.8571428571428571</v>
      </c>
      <c r="P2700" s="110">
        <v>5</v>
      </c>
      <c r="Q2700" s="110">
        <v>27</v>
      </c>
      <c r="R2700" s="68">
        <f t="shared" si="441"/>
        <v>0.18518518518518517</v>
      </c>
      <c r="S2700" s="110">
        <v>32</v>
      </c>
      <c r="T2700" s="68">
        <f t="shared" si="442"/>
        <v>0.84375</v>
      </c>
      <c r="U2700" s="110">
        <v>4</v>
      </c>
      <c r="W2700" s="110">
        <v>0</v>
      </c>
      <c r="X2700" s="110">
        <v>1</v>
      </c>
      <c r="Y2700" s="68">
        <f t="shared" si="439"/>
        <v>0</v>
      </c>
      <c r="Z2700" s="110">
        <v>1</v>
      </c>
      <c r="AA2700" s="282"/>
    </row>
    <row r="2701" spans="9:27">
      <c r="I2701" s="57" t="str">
        <f t="shared" si="444"/>
        <v>HillcrestTF-CBTApr-16</v>
      </c>
      <c r="J2701" t="s">
        <v>1225</v>
      </c>
      <c r="K2701" t="s">
        <v>332</v>
      </c>
      <c r="L2701" s="73">
        <v>42461</v>
      </c>
      <c r="M2701" s="110">
        <v>2</v>
      </c>
      <c r="N2701" s="110">
        <v>2</v>
      </c>
      <c r="O2701" s="68">
        <f t="shared" si="440"/>
        <v>1</v>
      </c>
      <c r="P2701" s="110">
        <v>18</v>
      </c>
      <c r="Q2701" s="110">
        <v>10</v>
      </c>
      <c r="R2701" s="68">
        <f t="shared" si="441"/>
        <v>1.8</v>
      </c>
      <c r="S2701" s="110">
        <v>10</v>
      </c>
      <c r="T2701" s="68">
        <f t="shared" si="442"/>
        <v>1</v>
      </c>
      <c r="U2701" s="110">
        <v>16</v>
      </c>
      <c r="W2701" s="110">
        <v>0</v>
      </c>
      <c r="X2701" s="110">
        <v>0</v>
      </c>
      <c r="Y2701" s="68" t="e">
        <f t="shared" si="439"/>
        <v>#DIV/0!</v>
      </c>
      <c r="Z2701" s="110">
        <v>2</v>
      </c>
      <c r="AA2701" s="282">
        <v>0.33333333333333331</v>
      </c>
    </row>
    <row r="2702" spans="9:27">
      <c r="I2702" s="57" t="str">
        <f t="shared" si="444"/>
        <v>MD Family ResourcesTF-CBTApr-16</v>
      </c>
      <c r="J2702" t="s">
        <v>1226</v>
      </c>
      <c r="K2702" t="s">
        <v>509</v>
      </c>
      <c r="L2702" s="73">
        <v>42461</v>
      </c>
      <c r="M2702" s="110">
        <v>10</v>
      </c>
      <c r="N2702" s="110">
        <v>10</v>
      </c>
      <c r="O2702" s="68">
        <f t="shared" si="440"/>
        <v>1</v>
      </c>
      <c r="P2702" s="110">
        <v>16</v>
      </c>
      <c r="Q2702" s="110">
        <v>26</v>
      </c>
      <c r="R2702" s="68">
        <f t="shared" si="441"/>
        <v>0.61538461538461542</v>
      </c>
      <c r="S2702" s="110">
        <v>26</v>
      </c>
      <c r="T2702" s="68">
        <f t="shared" si="442"/>
        <v>1</v>
      </c>
      <c r="U2702" s="110">
        <v>16</v>
      </c>
      <c r="W2702" s="110">
        <v>1</v>
      </c>
      <c r="X2702" s="110">
        <v>1</v>
      </c>
      <c r="Y2702" s="68">
        <f t="shared" si="439"/>
        <v>1</v>
      </c>
      <c r="Z2702" s="110">
        <v>0</v>
      </c>
      <c r="AA2702" s="282">
        <v>0.53846153846153844</v>
      </c>
    </row>
    <row r="2703" spans="9:27">
      <c r="I2703" s="57" t="str">
        <f t="shared" si="444"/>
        <v>UniversalTF-CBTApr-16</v>
      </c>
      <c r="J2703" t="s">
        <v>1227</v>
      </c>
      <c r="K2703" t="s">
        <v>349</v>
      </c>
      <c r="L2703" s="73">
        <v>42461</v>
      </c>
      <c r="M2703" s="110">
        <v>4</v>
      </c>
      <c r="N2703" s="110">
        <v>4</v>
      </c>
      <c r="O2703" s="68">
        <f t="shared" si="440"/>
        <v>1</v>
      </c>
      <c r="P2703" s="110">
        <v>2</v>
      </c>
      <c r="Q2703" s="110">
        <v>20</v>
      </c>
      <c r="R2703" s="68">
        <f t="shared" si="441"/>
        <v>0.1</v>
      </c>
      <c r="S2703" s="110">
        <v>20</v>
      </c>
      <c r="T2703" s="68">
        <f t="shared" si="442"/>
        <v>1</v>
      </c>
      <c r="U2703" s="110">
        <v>2</v>
      </c>
      <c r="W2703" s="110">
        <v>0</v>
      </c>
      <c r="X2703" s="110">
        <v>0</v>
      </c>
      <c r="Y2703" s="68" t="e">
        <f t="shared" si="439"/>
        <v>#DIV/0!</v>
      </c>
      <c r="Z2703" s="110">
        <v>0</v>
      </c>
      <c r="AA2703" s="282"/>
    </row>
    <row r="2704" spans="9:27">
      <c r="I2704" s="57" t="str">
        <f t="shared" si="444"/>
        <v>Community ConnectionsTIPApr-16</v>
      </c>
      <c r="J2704" t="s">
        <v>1228</v>
      </c>
      <c r="K2704" t="s">
        <v>322</v>
      </c>
      <c r="L2704" s="73">
        <v>42461</v>
      </c>
      <c r="M2704" s="110">
        <v>9</v>
      </c>
      <c r="N2704" s="110">
        <v>9</v>
      </c>
      <c r="O2704" s="68">
        <f t="shared" si="440"/>
        <v>1</v>
      </c>
      <c r="P2704" s="110">
        <v>118</v>
      </c>
      <c r="Q2704" s="110">
        <v>100</v>
      </c>
      <c r="R2704" s="68">
        <f t="shared" si="441"/>
        <v>1.18</v>
      </c>
      <c r="S2704" s="110">
        <v>100</v>
      </c>
      <c r="T2704" s="68">
        <f t="shared" si="442"/>
        <v>1</v>
      </c>
      <c r="U2704" s="110">
        <v>117</v>
      </c>
      <c r="W2704" s="110">
        <v>0</v>
      </c>
      <c r="X2704" s="110">
        <v>0</v>
      </c>
      <c r="Y2704" s="68" t="e">
        <f t="shared" si="439"/>
        <v>#DIV/0!</v>
      </c>
      <c r="Z2704" s="110">
        <v>1</v>
      </c>
      <c r="AA2704" s="282">
        <v>0.67500000000000004</v>
      </c>
    </row>
    <row r="2705" spans="9:27">
      <c r="I2705" s="57" t="str">
        <f t="shared" si="444"/>
        <v>FPSTIPApr-16</v>
      </c>
      <c r="J2705" t="s">
        <v>1229</v>
      </c>
      <c r="K2705" t="s">
        <v>356</v>
      </c>
      <c r="L2705" s="73">
        <v>42461</v>
      </c>
      <c r="M2705" s="110">
        <v>5</v>
      </c>
      <c r="N2705" s="110">
        <v>6</v>
      </c>
      <c r="O2705" s="68">
        <f t="shared" si="440"/>
        <v>0.83333333333333337</v>
      </c>
      <c r="P2705" s="110">
        <v>56</v>
      </c>
      <c r="Q2705" s="110">
        <v>75</v>
      </c>
      <c r="R2705" s="68">
        <f t="shared" si="441"/>
        <v>0.7466666666666667</v>
      </c>
      <c r="S2705" s="110">
        <v>90</v>
      </c>
      <c r="T2705" s="68">
        <f t="shared" si="442"/>
        <v>0.83333333333333337</v>
      </c>
      <c r="U2705" s="110">
        <v>52</v>
      </c>
      <c r="W2705" s="110">
        <v>0</v>
      </c>
      <c r="X2705" s="110">
        <v>0</v>
      </c>
      <c r="Y2705" s="68" t="e">
        <f t="shared" si="439"/>
        <v>#DIV/0!</v>
      </c>
      <c r="Z2705" s="110">
        <v>4</v>
      </c>
      <c r="AA2705" s="282"/>
    </row>
    <row r="2706" spans="9:27">
      <c r="I2706" s="57" t="str">
        <f t="shared" si="444"/>
        <v>ContemporaryTIPApr-16</v>
      </c>
      <c r="J2706" t="s">
        <v>1230</v>
      </c>
      <c r="K2706" t="s">
        <v>1231</v>
      </c>
      <c r="L2706" s="73">
        <v>42461</v>
      </c>
      <c r="M2706" s="110">
        <v>2</v>
      </c>
      <c r="N2706" s="110">
        <v>2</v>
      </c>
      <c r="O2706" s="68">
        <f t="shared" si="440"/>
        <v>1</v>
      </c>
      <c r="P2706" s="110">
        <v>4</v>
      </c>
      <c r="Q2706" s="110">
        <v>10</v>
      </c>
      <c r="R2706" s="68">
        <f t="shared" si="441"/>
        <v>0.4</v>
      </c>
      <c r="S2706" s="110">
        <v>10</v>
      </c>
      <c r="T2706" s="68">
        <f t="shared" si="442"/>
        <v>1</v>
      </c>
      <c r="U2706" s="110">
        <v>4</v>
      </c>
      <c r="W2706" s="110">
        <v>0</v>
      </c>
      <c r="X2706" s="110">
        <v>0</v>
      </c>
      <c r="Y2706" s="68" t="e">
        <f t="shared" si="439"/>
        <v>#DIV/0!</v>
      </c>
      <c r="Z2706" s="110">
        <v>0</v>
      </c>
      <c r="AA2706" s="282"/>
    </row>
    <row r="2707" spans="9:27">
      <c r="I2707" s="57" t="str">
        <f t="shared" si="444"/>
        <v>Green DoorTIPApr-16</v>
      </c>
      <c r="J2707" t="s">
        <v>1232</v>
      </c>
      <c r="K2707" t="s">
        <v>882</v>
      </c>
      <c r="L2707" s="73">
        <v>42461</v>
      </c>
      <c r="M2707" s="110">
        <v>4</v>
      </c>
      <c r="N2707" s="110">
        <v>5</v>
      </c>
      <c r="O2707" s="68">
        <f t="shared" si="440"/>
        <v>0.8</v>
      </c>
      <c r="P2707" s="110">
        <v>12</v>
      </c>
      <c r="Q2707" s="110">
        <v>21</v>
      </c>
      <c r="R2707" s="68">
        <f t="shared" si="441"/>
        <v>0.5714285714285714</v>
      </c>
      <c r="S2707" s="110">
        <v>26</v>
      </c>
      <c r="T2707" s="68">
        <f t="shared" si="442"/>
        <v>0.80769230769230771</v>
      </c>
      <c r="U2707" s="110">
        <v>8</v>
      </c>
      <c r="W2707" s="110">
        <v>0</v>
      </c>
      <c r="X2707" s="110">
        <v>0</v>
      </c>
      <c r="Y2707" s="68" t="e">
        <f t="shared" si="439"/>
        <v>#DIV/0!</v>
      </c>
      <c r="Z2707" s="110">
        <v>4</v>
      </c>
      <c r="AA2707" s="282"/>
    </row>
    <row r="2708" spans="9:27">
      <c r="I2708" s="57" t="str">
        <f t="shared" si="444"/>
        <v>LESTIPApr-16</v>
      </c>
      <c r="J2708" t="s">
        <v>1233</v>
      </c>
      <c r="K2708" t="s">
        <v>358</v>
      </c>
      <c r="L2708" s="73">
        <v>42461</v>
      </c>
      <c r="M2708" s="110">
        <v>3</v>
      </c>
      <c r="N2708" s="110">
        <v>5</v>
      </c>
      <c r="O2708" s="68">
        <f t="shared" si="440"/>
        <v>0.6</v>
      </c>
      <c r="P2708" s="110">
        <v>40</v>
      </c>
      <c r="Q2708" s="110">
        <v>30</v>
      </c>
      <c r="R2708" s="68">
        <f t="shared" si="441"/>
        <v>1.3333333333333333</v>
      </c>
      <c r="S2708" s="110">
        <v>50</v>
      </c>
      <c r="T2708" s="68">
        <f t="shared" si="442"/>
        <v>0.6</v>
      </c>
      <c r="U2708" s="110">
        <v>40</v>
      </c>
      <c r="W2708" s="110">
        <v>2</v>
      </c>
      <c r="X2708" s="110">
        <v>4</v>
      </c>
      <c r="Y2708" s="68">
        <f t="shared" ref="Y2708:Y2771" si="445">W2708/X2708</f>
        <v>0.5</v>
      </c>
      <c r="Z2708" s="110">
        <v>0</v>
      </c>
      <c r="AA2708" s="282">
        <v>0.90909090909090906</v>
      </c>
    </row>
    <row r="2709" spans="9:27">
      <c r="I2709" s="57" t="str">
        <f t="shared" si="444"/>
        <v>MBI HSTIPApr-16</v>
      </c>
      <c r="J2709" t="s">
        <v>1234</v>
      </c>
      <c r="K2709" t="s">
        <v>363</v>
      </c>
      <c r="L2709" s="73">
        <v>42461</v>
      </c>
      <c r="M2709" s="110">
        <v>18</v>
      </c>
      <c r="N2709" s="110">
        <v>14</v>
      </c>
      <c r="O2709" s="68">
        <f t="shared" si="440"/>
        <v>1.2857142857142858</v>
      </c>
      <c r="P2709" s="110">
        <v>175</v>
      </c>
      <c r="Q2709" s="110">
        <v>174</v>
      </c>
      <c r="R2709" s="68">
        <f t="shared" si="441"/>
        <v>1.0057471264367817</v>
      </c>
      <c r="S2709" s="110">
        <v>134</v>
      </c>
      <c r="T2709" s="68">
        <f t="shared" si="442"/>
        <v>1.2985074626865671</v>
      </c>
      <c r="U2709" s="110">
        <v>145</v>
      </c>
      <c r="W2709" s="110">
        <v>0</v>
      </c>
      <c r="X2709" s="110">
        <v>0</v>
      </c>
      <c r="Y2709" s="68" t="e">
        <f t="shared" si="445"/>
        <v>#DIV/0!</v>
      </c>
      <c r="Z2709" s="110">
        <v>30</v>
      </c>
      <c r="AA2709" s="282"/>
    </row>
    <row r="2710" spans="9:27">
      <c r="I2710" s="57" t="str">
        <f t="shared" si="444"/>
        <v>PASSTIPApr-16</v>
      </c>
      <c r="J2710" t="s">
        <v>1235</v>
      </c>
      <c r="K2710" t="s">
        <v>344</v>
      </c>
      <c r="L2710" s="73">
        <v>42461</v>
      </c>
      <c r="M2710" s="110">
        <v>8</v>
      </c>
      <c r="N2710" s="110">
        <v>10</v>
      </c>
      <c r="O2710" s="68">
        <f t="shared" si="440"/>
        <v>0.8</v>
      </c>
      <c r="P2710" s="110">
        <v>71</v>
      </c>
      <c r="Q2710" s="110">
        <v>80</v>
      </c>
      <c r="R2710" s="68">
        <f t="shared" si="441"/>
        <v>0.88749999999999996</v>
      </c>
      <c r="S2710" s="110">
        <v>100</v>
      </c>
      <c r="T2710" s="68">
        <f t="shared" si="442"/>
        <v>0.8</v>
      </c>
      <c r="U2710" s="110">
        <v>62</v>
      </c>
      <c r="W2710" s="110">
        <v>6</v>
      </c>
      <c r="X2710" s="110">
        <v>8</v>
      </c>
      <c r="Y2710" s="68">
        <f t="shared" si="445"/>
        <v>0.75</v>
      </c>
      <c r="Z2710" s="110">
        <v>9</v>
      </c>
      <c r="AA2710" s="282"/>
    </row>
    <row r="2711" spans="9:27">
      <c r="I2711" s="57" t="str">
        <f t="shared" si="444"/>
        <v>TFCCTIPApr-16</v>
      </c>
      <c r="J2711" t="s">
        <v>1236</v>
      </c>
      <c r="K2711" t="s">
        <v>365</v>
      </c>
      <c r="L2711" s="73">
        <v>42461</v>
      </c>
      <c r="M2711" s="110">
        <v>3</v>
      </c>
      <c r="N2711" s="110">
        <v>3</v>
      </c>
      <c r="O2711" s="68">
        <f t="shared" si="440"/>
        <v>1</v>
      </c>
      <c r="P2711" s="110">
        <v>10</v>
      </c>
      <c r="Q2711" s="110">
        <v>30</v>
      </c>
      <c r="R2711" s="68">
        <f t="shared" si="441"/>
        <v>0.33333333333333331</v>
      </c>
      <c r="S2711" s="110">
        <v>30</v>
      </c>
      <c r="T2711" s="68">
        <f t="shared" si="442"/>
        <v>1</v>
      </c>
      <c r="U2711" s="110">
        <v>10</v>
      </c>
      <c r="W2711" s="110">
        <v>0</v>
      </c>
      <c r="X2711" s="110">
        <v>0</v>
      </c>
      <c r="Y2711" s="68" t="e">
        <f t="shared" si="445"/>
        <v>#DIV/0!</v>
      </c>
      <c r="Z2711" s="110">
        <v>0</v>
      </c>
      <c r="AA2711" s="282"/>
    </row>
    <row r="2712" spans="9:27">
      <c r="I2712" s="57" t="str">
        <f t="shared" si="444"/>
        <v>UniversalTIPApr-16</v>
      </c>
      <c r="J2712" t="s">
        <v>1237</v>
      </c>
      <c r="K2712" t="s">
        <v>351</v>
      </c>
      <c r="L2712" s="73">
        <v>42461</v>
      </c>
      <c r="O2712" s="68" t="e">
        <f t="shared" si="440"/>
        <v>#DIV/0!</v>
      </c>
      <c r="R2712" s="68" t="e">
        <f t="shared" si="441"/>
        <v>#DIV/0!</v>
      </c>
      <c r="T2712" s="68" t="e">
        <f t="shared" si="442"/>
        <v>#DIV/0!</v>
      </c>
      <c r="Y2712" s="68" t="e">
        <f t="shared" si="445"/>
        <v>#DIV/0!</v>
      </c>
      <c r="AA2712" s="282"/>
    </row>
    <row r="2713" spans="9:27">
      <c r="I2713" s="57" t="str">
        <f t="shared" si="444"/>
        <v>Wayne CenterTIPApr-16</v>
      </c>
      <c r="J2713" t="s">
        <v>1238</v>
      </c>
      <c r="K2713" t="s">
        <v>768</v>
      </c>
      <c r="L2713" s="73">
        <v>42461</v>
      </c>
      <c r="M2713" s="110">
        <v>4</v>
      </c>
      <c r="N2713" s="110">
        <v>4</v>
      </c>
      <c r="O2713" s="68">
        <f t="shared" ref="O2713:O2776" si="446">M2713/N2713</f>
        <v>1</v>
      </c>
      <c r="P2713" s="110">
        <v>24</v>
      </c>
      <c r="Q2713" s="110">
        <v>40</v>
      </c>
      <c r="R2713" s="68">
        <f t="shared" ref="R2713:R2776" si="447">P2713/Q2713</f>
        <v>0.6</v>
      </c>
      <c r="S2713" s="110">
        <v>40</v>
      </c>
      <c r="T2713" s="68">
        <f t="shared" ref="T2713:T2776" si="448">Q2713/S2713</f>
        <v>1</v>
      </c>
      <c r="U2713" s="110">
        <v>24</v>
      </c>
      <c r="W2713" s="110">
        <v>0</v>
      </c>
      <c r="X2713" s="110">
        <v>0</v>
      </c>
      <c r="Y2713" s="68" t="e">
        <f t="shared" si="445"/>
        <v>#DIV/0!</v>
      </c>
      <c r="Z2713" s="110">
        <v>0</v>
      </c>
      <c r="AA2713" s="282"/>
    </row>
    <row r="2714" spans="9:27">
      <c r="I2714" s="57" t="str">
        <f t="shared" si="444"/>
        <v>Marys CenterAllApr-16</v>
      </c>
      <c r="J2714" t="s">
        <v>1239</v>
      </c>
      <c r="K2714" t="s">
        <v>341</v>
      </c>
      <c r="L2714" s="73">
        <v>42461</v>
      </c>
      <c r="M2714" s="110">
        <v>3</v>
      </c>
      <c r="N2714" s="110">
        <v>4</v>
      </c>
      <c r="O2714" s="68">
        <f t="shared" si="446"/>
        <v>0.75</v>
      </c>
      <c r="P2714" s="110">
        <v>20</v>
      </c>
      <c r="Q2714" s="110">
        <v>9</v>
      </c>
      <c r="R2714" s="68">
        <f t="shared" si="447"/>
        <v>2.2222222222222223</v>
      </c>
      <c r="S2714" s="110">
        <v>14</v>
      </c>
      <c r="T2714" s="68">
        <f t="shared" si="448"/>
        <v>0.6428571428571429</v>
      </c>
      <c r="U2714" s="110">
        <v>15</v>
      </c>
      <c r="W2714" s="110">
        <v>2</v>
      </c>
      <c r="X2714" s="110">
        <v>4</v>
      </c>
      <c r="Y2714" s="68">
        <f t="shared" si="445"/>
        <v>0.5</v>
      </c>
      <c r="Z2714" s="110">
        <v>5</v>
      </c>
      <c r="AA2714" s="282">
        <v>0.83</v>
      </c>
    </row>
    <row r="2715" spans="9:27">
      <c r="I2715" s="57" t="str">
        <f t="shared" si="444"/>
        <v>PIECEAllApr-16</v>
      </c>
      <c r="J2715" t="s">
        <v>1240</v>
      </c>
      <c r="K2715" t="s">
        <v>345</v>
      </c>
      <c r="L2715" s="73">
        <v>42461</v>
      </c>
      <c r="M2715" s="110">
        <v>10</v>
      </c>
      <c r="N2715" s="110">
        <v>10</v>
      </c>
      <c r="O2715" s="68">
        <f t="shared" si="446"/>
        <v>1</v>
      </c>
      <c r="P2715" s="110">
        <v>34</v>
      </c>
      <c r="Q2715" s="110">
        <v>50</v>
      </c>
      <c r="R2715" s="68">
        <f t="shared" si="447"/>
        <v>0.68</v>
      </c>
      <c r="S2715" s="110">
        <v>50</v>
      </c>
      <c r="T2715" s="68">
        <f t="shared" si="448"/>
        <v>1</v>
      </c>
      <c r="U2715" s="110">
        <v>32</v>
      </c>
      <c r="W2715" s="110">
        <v>0</v>
      </c>
      <c r="X2715" s="110">
        <v>0</v>
      </c>
      <c r="Y2715" s="68" t="e">
        <f t="shared" si="445"/>
        <v>#DIV/0!</v>
      </c>
      <c r="Z2715" s="110">
        <v>2</v>
      </c>
      <c r="AA2715" s="282">
        <v>0.73815789473684212</v>
      </c>
    </row>
    <row r="2716" spans="9:27">
      <c r="I2716" s="57" t="str">
        <f t="shared" si="444"/>
        <v>Community ConnectionsAllApr-16</v>
      </c>
      <c r="J2716" t="s">
        <v>1241</v>
      </c>
      <c r="K2716" t="s">
        <v>319</v>
      </c>
      <c r="L2716" s="73">
        <v>42461</v>
      </c>
      <c r="M2716" s="110">
        <v>14</v>
      </c>
      <c r="N2716" s="110">
        <v>14</v>
      </c>
      <c r="O2716" s="68">
        <f t="shared" si="446"/>
        <v>1</v>
      </c>
      <c r="P2716" s="110">
        <v>126</v>
      </c>
      <c r="Q2716" s="110">
        <v>125</v>
      </c>
      <c r="R2716" s="68">
        <f t="shared" si="447"/>
        <v>1.008</v>
      </c>
      <c r="S2716" s="110">
        <v>125</v>
      </c>
      <c r="T2716" s="68">
        <f t="shared" si="448"/>
        <v>1</v>
      </c>
      <c r="U2716" s="110">
        <v>125</v>
      </c>
      <c r="W2716" s="110">
        <v>0</v>
      </c>
      <c r="X2716" s="110">
        <v>0</v>
      </c>
      <c r="Y2716" s="68" t="e">
        <f t="shared" si="445"/>
        <v>#DIV/0!</v>
      </c>
      <c r="Z2716" s="110">
        <v>1</v>
      </c>
      <c r="AA2716" s="282">
        <v>0.83750000000000002</v>
      </c>
    </row>
    <row r="2717" spans="9:27">
      <c r="I2717" s="57" t="str">
        <f t="shared" si="444"/>
        <v>Federal CityAllApr-16</v>
      </c>
      <c r="J2717" t="s">
        <v>1242</v>
      </c>
      <c r="K2717" t="s">
        <v>359</v>
      </c>
      <c r="L2717" s="73">
        <v>42461</v>
      </c>
      <c r="M2717" s="110">
        <v>2</v>
      </c>
      <c r="N2717" s="110">
        <v>2</v>
      </c>
      <c r="O2717" s="68">
        <f t="shared" si="446"/>
        <v>1</v>
      </c>
      <c r="P2717" s="110">
        <v>1</v>
      </c>
      <c r="Q2717" s="110">
        <v>15</v>
      </c>
      <c r="R2717" s="68">
        <f t="shared" si="447"/>
        <v>6.6666666666666666E-2</v>
      </c>
      <c r="S2717" s="110">
        <v>15</v>
      </c>
      <c r="T2717" s="68">
        <f t="shared" si="448"/>
        <v>1</v>
      </c>
      <c r="U2717" s="110">
        <v>0</v>
      </c>
      <c r="W2717" s="110">
        <v>0</v>
      </c>
      <c r="X2717" s="110">
        <v>0</v>
      </c>
      <c r="Y2717" s="68" t="e">
        <f t="shared" si="445"/>
        <v>#DIV/0!</v>
      </c>
      <c r="Z2717" s="110">
        <v>1</v>
      </c>
      <c r="AA2717" s="282" t="e">
        <v>#DIV/0!</v>
      </c>
    </row>
    <row r="2718" spans="9:27">
      <c r="I2718" s="57" t="str">
        <f t="shared" si="444"/>
        <v>ContemporaryAllApr-16</v>
      </c>
      <c r="J2718" t="s">
        <v>1243</v>
      </c>
      <c r="K2718" t="s">
        <v>1244</v>
      </c>
      <c r="L2718" s="73">
        <v>42461</v>
      </c>
      <c r="M2718" s="110">
        <v>2</v>
      </c>
      <c r="N2718" s="110">
        <v>2</v>
      </c>
      <c r="O2718" s="68">
        <f t="shared" si="446"/>
        <v>1</v>
      </c>
      <c r="P2718" s="110">
        <v>4</v>
      </c>
      <c r="Q2718" s="110">
        <v>10</v>
      </c>
      <c r="R2718" s="68">
        <f t="shared" si="447"/>
        <v>0.4</v>
      </c>
      <c r="S2718" s="110">
        <v>10</v>
      </c>
      <c r="T2718" s="68">
        <f t="shared" si="448"/>
        <v>1</v>
      </c>
      <c r="U2718" s="110">
        <v>4</v>
      </c>
      <c r="W2718" s="110">
        <v>0</v>
      </c>
      <c r="X2718" s="110">
        <v>0</v>
      </c>
      <c r="Y2718" s="68" t="e">
        <f t="shared" si="445"/>
        <v>#DIV/0!</v>
      </c>
      <c r="Z2718" s="110">
        <v>0</v>
      </c>
      <c r="AA2718" s="282" t="e">
        <v>#DIV/0!</v>
      </c>
    </row>
    <row r="2719" spans="9:27">
      <c r="I2719" s="57" t="str">
        <f t="shared" si="444"/>
        <v>Green DoorAllApr-16</v>
      </c>
      <c r="J2719" t="s">
        <v>1245</v>
      </c>
      <c r="K2719" t="s">
        <v>895</v>
      </c>
      <c r="L2719" s="73">
        <v>42461</v>
      </c>
      <c r="M2719" s="110">
        <v>4</v>
      </c>
      <c r="N2719" s="110">
        <v>5</v>
      </c>
      <c r="O2719" s="68">
        <f t="shared" si="446"/>
        <v>0.8</v>
      </c>
      <c r="P2719" s="110">
        <v>12</v>
      </c>
      <c r="Q2719" s="110">
        <v>21</v>
      </c>
      <c r="R2719" s="68">
        <f t="shared" si="447"/>
        <v>0.5714285714285714</v>
      </c>
      <c r="S2719" s="110">
        <v>26</v>
      </c>
      <c r="T2719" s="68">
        <f t="shared" si="448"/>
        <v>0.80769230769230771</v>
      </c>
      <c r="U2719" s="110">
        <v>8</v>
      </c>
      <c r="W2719" s="110">
        <v>0</v>
      </c>
      <c r="X2719" s="110">
        <v>0</v>
      </c>
      <c r="Y2719" s="68" t="e">
        <f t="shared" si="445"/>
        <v>#DIV/0!</v>
      </c>
      <c r="Z2719" s="110">
        <v>4</v>
      </c>
      <c r="AA2719" s="282" t="e">
        <v>#DIV/0!</v>
      </c>
    </row>
    <row r="2720" spans="9:27">
      <c r="I2720" s="57" t="str">
        <f t="shared" si="444"/>
        <v>HillcrestAllApr-16</v>
      </c>
      <c r="J2720" t="s">
        <v>1246</v>
      </c>
      <c r="K2720" t="s">
        <v>331</v>
      </c>
      <c r="L2720" s="73">
        <v>42461</v>
      </c>
      <c r="M2720" s="110">
        <v>11</v>
      </c>
      <c r="N2720" s="110">
        <v>12</v>
      </c>
      <c r="O2720" s="68">
        <f t="shared" si="446"/>
        <v>0.91666666666666663</v>
      </c>
      <c r="P2720" s="110">
        <v>89</v>
      </c>
      <c r="Q2720" s="110">
        <v>84</v>
      </c>
      <c r="R2720" s="68">
        <f t="shared" si="447"/>
        <v>1.0595238095238095</v>
      </c>
      <c r="S2720" s="110">
        <v>96</v>
      </c>
      <c r="T2720" s="68">
        <f t="shared" si="448"/>
        <v>0.875</v>
      </c>
      <c r="U2720" s="110">
        <v>71</v>
      </c>
      <c r="W2720" s="110">
        <v>1</v>
      </c>
      <c r="X2720" s="110">
        <v>2</v>
      </c>
      <c r="Y2720" s="68">
        <f t="shared" si="445"/>
        <v>0.5</v>
      </c>
      <c r="Z2720" s="110">
        <v>18</v>
      </c>
      <c r="AA2720" s="282">
        <v>0.59166666666666667</v>
      </c>
    </row>
    <row r="2721" spans="9:27">
      <c r="I2721" s="57" t="str">
        <f t="shared" si="444"/>
        <v>LAYCAllApr-16</v>
      </c>
      <c r="J2721" t="s">
        <v>1247</v>
      </c>
      <c r="K2721" t="s">
        <v>337</v>
      </c>
      <c r="L2721" s="73">
        <v>42461</v>
      </c>
      <c r="M2721" s="110">
        <v>2</v>
      </c>
      <c r="N2721" s="110">
        <v>3</v>
      </c>
      <c r="O2721" s="68">
        <f t="shared" si="446"/>
        <v>0.66666666666666663</v>
      </c>
      <c r="P2721" s="110">
        <v>15</v>
      </c>
      <c r="Q2721" s="110">
        <v>18</v>
      </c>
      <c r="R2721" s="68">
        <f t="shared" si="447"/>
        <v>0.83333333333333337</v>
      </c>
      <c r="S2721" s="110">
        <v>25</v>
      </c>
      <c r="T2721" s="68">
        <f t="shared" si="448"/>
        <v>0.72</v>
      </c>
      <c r="U2721" s="110">
        <v>13</v>
      </c>
      <c r="W2721" s="110">
        <v>0</v>
      </c>
      <c r="X2721" s="110">
        <v>1</v>
      </c>
      <c r="Y2721" s="68">
        <f t="shared" si="445"/>
        <v>0</v>
      </c>
      <c r="Z2721" s="110">
        <v>2</v>
      </c>
      <c r="AA2721" s="282" t="e">
        <v>#DIV/0!</v>
      </c>
    </row>
    <row r="2722" spans="9:27">
      <c r="I2722" s="57" t="str">
        <f t="shared" si="444"/>
        <v>RiversideAllApr-16</v>
      </c>
      <c r="J2722" t="s">
        <v>1248</v>
      </c>
      <c r="K2722" t="s">
        <v>362</v>
      </c>
      <c r="L2722" s="73">
        <v>42461</v>
      </c>
      <c r="M2722" s="110">
        <v>1</v>
      </c>
      <c r="N2722" s="110">
        <v>2</v>
      </c>
      <c r="O2722" s="68">
        <f t="shared" si="446"/>
        <v>0.5</v>
      </c>
      <c r="P2722" s="110">
        <v>7</v>
      </c>
      <c r="Q2722" s="110">
        <v>10</v>
      </c>
      <c r="R2722" s="68">
        <f t="shared" si="447"/>
        <v>0.7</v>
      </c>
      <c r="S2722" s="110">
        <v>15</v>
      </c>
      <c r="T2722" s="68">
        <f t="shared" si="448"/>
        <v>0.66666666666666663</v>
      </c>
      <c r="U2722" s="110">
        <v>7</v>
      </c>
      <c r="W2722" s="110">
        <v>0</v>
      </c>
      <c r="X2722" s="110">
        <v>0</v>
      </c>
      <c r="Y2722" s="68" t="e">
        <f t="shared" si="445"/>
        <v>#DIV/0!</v>
      </c>
      <c r="Z2722" s="110">
        <v>0</v>
      </c>
      <c r="AA2722" s="282" t="e">
        <v>#DIV/0!</v>
      </c>
    </row>
    <row r="2723" spans="9:27">
      <c r="I2723" s="57" t="str">
        <f t="shared" si="444"/>
        <v>Adoptions TogetherAllApr-16</v>
      </c>
      <c r="J2723" t="s">
        <v>1249</v>
      </c>
      <c r="K2723" t="s">
        <v>318</v>
      </c>
      <c r="L2723" s="73">
        <v>42461</v>
      </c>
      <c r="M2723" s="110">
        <v>1</v>
      </c>
      <c r="N2723" s="110">
        <v>3</v>
      </c>
      <c r="O2723" s="68">
        <f t="shared" si="446"/>
        <v>0.33333333333333331</v>
      </c>
      <c r="P2723" s="110">
        <v>3</v>
      </c>
      <c r="Q2723" s="110">
        <v>5</v>
      </c>
      <c r="R2723" s="68">
        <f t="shared" si="447"/>
        <v>0.6</v>
      </c>
      <c r="S2723" s="110">
        <v>15</v>
      </c>
      <c r="T2723" s="68">
        <f t="shared" si="448"/>
        <v>0.33333333333333331</v>
      </c>
      <c r="U2723" s="110">
        <v>3</v>
      </c>
      <c r="W2723" s="110">
        <v>0</v>
      </c>
      <c r="X2723" s="110">
        <v>0</v>
      </c>
      <c r="Y2723" s="68" t="e">
        <f t="shared" si="445"/>
        <v>#DIV/0!</v>
      </c>
      <c r="Z2723" s="110">
        <v>0</v>
      </c>
      <c r="AA2723" s="282" t="e">
        <v>#DIV/0!</v>
      </c>
    </row>
    <row r="2724" spans="9:27">
      <c r="I2724" s="57" t="str">
        <f t="shared" si="444"/>
        <v>First Home CareAllApr-16</v>
      </c>
      <c r="J2724" t="s">
        <v>1250</v>
      </c>
      <c r="K2724" t="s">
        <v>323</v>
      </c>
      <c r="L2724" s="73">
        <v>42461</v>
      </c>
      <c r="M2724" s="110">
        <v>8</v>
      </c>
      <c r="N2724" s="110">
        <v>10</v>
      </c>
      <c r="O2724" s="68">
        <f t="shared" si="446"/>
        <v>0.8</v>
      </c>
      <c r="P2724" s="110">
        <v>25</v>
      </c>
      <c r="Q2724" s="110">
        <v>47</v>
      </c>
      <c r="R2724" s="68">
        <f t="shared" si="447"/>
        <v>0.53191489361702127</v>
      </c>
      <c r="S2724" s="110">
        <v>62</v>
      </c>
      <c r="T2724" s="68">
        <f t="shared" si="448"/>
        <v>0.75806451612903225</v>
      </c>
      <c r="U2724" s="110">
        <v>18</v>
      </c>
      <c r="W2724" s="110">
        <v>5</v>
      </c>
      <c r="X2724" s="110">
        <v>7</v>
      </c>
      <c r="Y2724" s="68">
        <f t="shared" si="445"/>
        <v>0.7142857142857143</v>
      </c>
      <c r="Z2724" s="110">
        <v>7</v>
      </c>
      <c r="AA2724" s="282">
        <v>1.0325</v>
      </c>
    </row>
    <row r="2725" spans="9:27">
      <c r="I2725" s="57" t="str">
        <f t="shared" si="444"/>
        <v>PASSAllApr-16</v>
      </c>
      <c r="J2725" t="s">
        <v>1251</v>
      </c>
      <c r="K2725" t="s">
        <v>342</v>
      </c>
      <c r="L2725" s="73">
        <v>42461</v>
      </c>
      <c r="M2725" s="110">
        <v>15</v>
      </c>
      <c r="N2725" s="110">
        <v>17</v>
      </c>
      <c r="O2725" s="68">
        <f t="shared" si="446"/>
        <v>0.88235294117647056</v>
      </c>
      <c r="P2725" s="110">
        <v>106</v>
      </c>
      <c r="Q2725" s="110">
        <v>125</v>
      </c>
      <c r="R2725" s="68">
        <f t="shared" si="447"/>
        <v>0.84799999999999998</v>
      </c>
      <c r="S2725" s="110">
        <v>145</v>
      </c>
      <c r="T2725" s="68">
        <f t="shared" si="448"/>
        <v>0.86206896551724133</v>
      </c>
      <c r="U2725" s="110">
        <v>88</v>
      </c>
      <c r="W2725" s="110">
        <v>11</v>
      </c>
      <c r="X2725" s="110">
        <v>14</v>
      </c>
      <c r="Y2725" s="68">
        <f t="shared" si="445"/>
        <v>0.7857142857142857</v>
      </c>
      <c r="Z2725" s="110">
        <v>18</v>
      </c>
      <c r="AA2725" s="282">
        <v>1.075</v>
      </c>
    </row>
    <row r="2726" spans="9:27">
      <c r="I2726" s="57" t="str">
        <f t="shared" si="444"/>
        <v>Youth VillagesAllApr-16</v>
      </c>
      <c r="J2726" t="s">
        <v>1252</v>
      </c>
      <c r="K2726" t="s">
        <v>352</v>
      </c>
      <c r="L2726" s="73">
        <v>42461</v>
      </c>
      <c r="M2726" s="110">
        <v>15</v>
      </c>
      <c r="N2726" s="110">
        <v>16</v>
      </c>
      <c r="O2726" s="68">
        <f t="shared" si="446"/>
        <v>0.9375</v>
      </c>
      <c r="P2726" s="110">
        <v>30</v>
      </c>
      <c r="Q2726" s="110">
        <v>44</v>
      </c>
      <c r="R2726" s="68">
        <f t="shared" si="447"/>
        <v>0.68181818181818177</v>
      </c>
      <c r="S2726" s="110">
        <v>48</v>
      </c>
      <c r="T2726" s="68">
        <f t="shared" si="448"/>
        <v>0.91666666666666663</v>
      </c>
      <c r="U2726" s="110">
        <v>21</v>
      </c>
      <c r="W2726" s="110">
        <v>4</v>
      </c>
      <c r="X2726" s="110">
        <v>8</v>
      </c>
      <c r="Y2726" s="68">
        <f t="shared" si="445"/>
        <v>0.5</v>
      </c>
      <c r="Z2726" s="110">
        <v>9</v>
      </c>
      <c r="AA2726" s="282">
        <v>0.74521999999999999</v>
      </c>
    </row>
    <row r="2727" spans="9:27">
      <c r="I2727" s="57" t="str">
        <f t="shared" si="444"/>
        <v>MD Family ResourcesAllApr-16</v>
      </c>
      <c r="J2727" t="s">
        <v>1253</v>
      </c>
      <c r="K2727" t="s">
        <v>510</v>
      </c>
      <c r="L2727" s="73">
        <v>42461</v>
      </c>
      <c r="M2727" s="110">
        <v>10</v>
      </c>
      <c r="N2727" s="110">
        <v>10</v>
      </c>
      <c r="O2727" s="68">
        <f t="shared" si="446"/>
        <v>1</v>
      </c>
      <c r="P2727" s="110">
        <v>16</v>
      </c>
      <c r="Q2727" s="110">
        <v>26</v>
      </c>
      <c r="R2727" s="68">
        <f t="shared" si="447"/>
        <v>0.61538461538461542</v>
      </c>
      <c r="S2727" s="110">
        <v>26</v>
      </c>
      <c r="T2727" s="68">
        <f t="shared" si="448"/>
        <v>1</v>
      </c>
      <c r="U2727" s="110">
        <v>16</v>
      </c>
      <c r="W2727" s="110">
        <v>1</v>
      </c>
      <c r="X2727" s="110">
        <v>1</v>
      </c>
      <c r="Y2727" s="68">
        <f t="shared" si="445"/>
        <v>1</v>
      </c>
      <c r="Z2727" s="110">
        <v>0</v>
      </c>
      <c r="AA2727" s="282">
        <v>0.53846153846153844</v>
      </c>
    </row>
    <row r="2728" spans="9:27">
      <c r="I2728" s="57" t="str">
        <f t="shared" si="444"/>
        <v>UniversalAllApr-16</v>
      </c>
      <c r="J2728" t="s">
        <v>1254</v>
      </c>
      <c r="K2728" t="s">
        <v>348</v>
      </c>
      <c r="L2728" s="73">
        <v>42461</v>
      </c>
      <c r="M2728" s="110">
        <v>4</v>
      </c>
      <c r="N2728" s="110">
        <v>4</v>
      </c>
      <c r="O2728" s="68">
        <f t="shared" si="446"/>
        <v>1</v>
      </c>
      <c r="P2728" s="110">
        <v>2</v>
      </c>
      <c r="Q2728" s="110">
        <v>20</v>
      </c>
      <c r="R2728" s="68">
        <f t="shared" si="447"/>
        <v>0.1</v>
      </c>
      <c r="S2728" s="110">
        <v>20</v>
      </c>
      <c r="T2728" s="68">
        <f t="shared" si="448"/>
        <v>1</v>
      </c>
      <c r="U2728" s="110">
        <v>2</v>
      </c>
      <c r="W2728" s="110">
        <v>0</v>
      </c>
      <c r="X2728" s="110">
        <v>0</v>
      </c>
      <c r="Y2728" s="68" t="e">
        <f t="shared" si="445"/>
        <v>#DIV/0!</v>
      </c>
      <c r="Z2728" s="110">
        <v>0</v>
      </c>
      <c r="AA2728" s="282" t="e">
        <v>#DIV/0!</v>
      </c>
    </row>
    <row r="2729" spans="9:27">
      <c r="I2729" s="57" t="str">
        <f t="shared" si="444"/>
        <v>FPSAllApr-16</v>
      </c>
      <c r="J2729" t="s">
        <v>1255</v>
      </c>
      <c r="K2729" t="s">
        <v>355</v>
      </c>
      <c r="L2729" s="73">
        <v>42461</v>
      </c>
      <c r="M2729" s="110">
        <v>5</v>
      </c>
      <c r="N2729" s="110">
        <v>6</v>
      </c>
      <c r="O2729" s="68">
        <f t="shared" si="446"/>
        <v>0.83333333333333337</v>
      </c>
      <c r="P2729" s="110">
        <v>56</v>
      </c>
      <c r="Q2729" s="110">
        <v>75</v>
      </c>
      <c r="R2729" s="68">
        <f t="shared" si="447"/>
        <v>0.7466666666666667</v>
      </c>
      <c r="S2729" s="110">
        <v>90</v>
      </c>
      <c r="T2729" s="68">
        <f t="shared" si="448"/>
        <v>0.83333333333333337</v>
      </c>
      <c r="U2729" s="110">
        <v>52</v>
      </c>
      <c r="W2729" s="110">
        <v>0</v>
      </c>
      <c r="X2729" s="110">
        <v>0</v>
      </c>
      <c r="Y2729" s="68" t="e">
        <f t="shared" si="445"/>
        <v>#DIV/0!</v>
      </c>
      <c r="Z2729" s="110">
        <v>4</v>
      </c>
      <c r="AA2729" s="282" t="e">
        <v>#DIV/0!</v>
      </c>
    </row>
    <row r="2730" spans="9:27">
      <c r="I2730" s="57" t="str">
        <f t="shared" si="444"/>
        <v>LESAllApr-16</v>
      </c>
      <c r="J2730" t="s">
        <v>1256</v>
      </c>
      <c r="K2730" t="s">
        <v>357</v>
      </c>
      <c r="L2730" s="73">
        <v>42461</v>
      </c>
      <c r="M2730" s="110">
        <v>3</v>
      </c>
      <c r="N2730" s="110">
        <v>5</v>
      </c>
      <c r="O2730" s="68">
        <f t="shared" si="446"/>
        <v>0.6</v>
      </c>
      <c r="P2730" s="110">
        <v>40</v>
      </c>
      <c r="Q2730" s="110">
        <v>30</v>
      </c>
      <c r="R2730" s="68">
        <f t="shared" si="447"/>
        <v>1.3333333333333333</v>
      </c>
      <c r="S2730" s="110">
        <v>50</v>
      </c>
      <c r="T2730" s="68">
        <f t="shared" si="448"/>
        <v>0.6</v>
      </c>
      <c r="U2730" s="110">
        <v>40</v>
      </c>
      <c r="W2730" s="110">
        <v>2</v>
      </c>
      <c r="X2730" s="110">
        <v>4</v>
      </c>
      <c r="Y2730" s="68">
        <f t="shared" si="445"/>
        <v>0.5</v>
      </c>
      <c r="Z2730" s="110">
        <v>0</v>
      </c>
      <c r="AA2730" s="282">
        <v>0.90909090909090906</v>
      </c>
    </row>
    <row r="2731" spans="9:27">
      <c r="I2731" s="57" t="str">
        <f t="shared" si="444"/>
        <v>MBI HSAllApr-16</v>
      </c>
      <c r="J2731" t="s">
        <v>1257</v>
      </c>
      <c r="K2731" t="s">
        <v>364</v>
      </c>
      <c r="L2731" s="73">
        <v>42461</v>
      </c>
      <c r="M2731" s="110">
        <v>18</v>
      </c>
      <c r="N2731" s="110">
        <v>14</v>
      </c>
      <c r="O2731" s="68">
        <f t="shared" si="446"/>
        <v>1.2857142857142858</v>
      </c>
      <c r="P2731" s="110">
        <v>175</v>
      </c>
      <c r="Q2731" s="110">
        <v>174</v>
      </c>
      <c r="R2731" s="68">
        <f t="shared" si="447"/>
        <v>1.0057471264367817</v>
      </c>
      <c r="S2731" s="110">
        <v>134</v>
      </c>
      <c r="T2731" s="68">
        <f t="shared" si="448"/>
        <v>1.2985074626865671</v>
      </c>
      <c r="U2731" s="110">
        <v>145</v>
      </c>
      <c r="W2731" s="110">
        <v>0</v>
      </c>
      <c r="X2731" s="110">
        <v>0</v>
      </c>
      <c r="Y2731" s="68" t="e">
        <f t="shared" si="445"/>
        <v>#DIV/0!</v>
      </c>
      <c r="Z2731" s="110">
        <v>30</v>
      </c>
      <c r="AA2731" s="282" t="e">
        <v>#DIV/0!</v>
      </c>
    </row>
    <row r="2732" spans="9:27">
      <c r="I2732" s="57" t="str">
        <f t="shared" si="444"/>
        <v>TFCCAllApr-16</v>
      </c>
      <c r="J2732" t="s">
        <v>1258</v>
      </c>
      <c r="K2732" t="s">
        <v>366</v>
      </c>
      <c r="L2732" s="73">
        <v>42461</v>
      </c>
      <c r="M2732" s="110">
        <v>3</v>
      </c>
      <c r="N2732" s="110">
        <v>3</v>
      </c>
      <c r="O2732" s="68">
        <f t="shared" si="446"/>
        <v>1</v>
      </c>
      <c r="P2732" s="110">
        <v>10</v>
      </c>
      <c r="Q2732" s="110">
        <v>30</v>
      </c>
      <c r="R2732" s="68">
        <f t="shared" si="447"/>
        <v>0.33333333333333331</v>
      </c>
      <c r="S2732" s="110">
        <v>30</v>
      </c>
      <c r="T2732" s="68">
        <f t="shared" si="448"/>
        <v>1</v>
      </c>
      <c r="U2732" s="110">
        <v>10</v>
      </c>
      <c r="W2732" s="110">
        <v>0</v>
      </c>
      <c r="X2732" s="110">
        <v>0</v>
      </c>
      <c r="Y2732" s="68" t="e">
        <f t="shared" si="445"/>
        <v>#DIV/0!</v>
      </c>
      <c r="Z2732" s="110">
        <v>0</v>
      </c>
      <c r="AA2732" s="282" t="e">
        <v>#DIV/0!</v>
      </c>
    </row>
    <row r="2733" spans="9:27">
      <c r="I2733" s="57" t="str">
        <f t="shared" si="444"/>
        <v>Wayne CenterAllApr-16</v>
      </c>
      <c r="J2733" t="s">
        <v>1259</v>
      </c>
      <c r="K2733" t="s">
        <v>789</v>
      </c>
      <c r="L2733" s="73">
        <v>42461</v>
      </c>
      <c r="M2733" s="110">
        <v>4</v>
      </c>
      <c r="N2733" s="110">
        <v>4</v>
      </c>
      <c r="O2733" s="68">
        <f t="shared" si="446"/>
        <v>1</v>
      </c>
      <c r="P2733" s="110">
        <v>24</v>
      </c>
      <c r="Q2733" s="110">
        <v>40</v>
      </c>
      <c r="R2733" s="68">
        <f t="shared" si="447"/>
        <v>0.6</v>
      </c>
      <c r="S2733" s="110">
        <v>40</v>
      </c>
      <c r="T2733" s="68">
        <f t="shared" si="448"/>
        <v>1</v>
      </c>
      <c r="U2733" s="110">
        <v>24</v>
      </c>
      <c r="W2733" s="110">
        <v>0</v>
      </c>
      <c r="X2733" s="110">
        <v>0</v>
      </c>
      <c r="Y2733" s="68" t="e">
        <f t="shared" si="445"/>
        <v>#DIV/0!</v>
      </c>
      <c r="Z2733" s="110">
        <v>0</v>
      </c>
      <c r="AA2733" s="282" t="e">
        <v>#DIV/0!</v>
      </c>
    </row>
    <row r="2734" spans="9:27">
      <c r="I2734" s="57" t="str">
        <f t="shared" si="444"/>
        <v>All A-CRA ProvidersA-CRAApr-16</v>
      </c>
      <c r="J2734" t="s">
        <v>1260</v>
      </c>
      <c r="K2734" t="s">
        <v>379</v>
      </c>
      <c r="L2734" s="73">
        <v>42461</v>
      </c>
      <c r="M2734" s="110">
        <v>7</v>
      </c>
      <c r="N2734" s="110">
        <v>10</v>
      </c>
      <c r="O2734" s="68">
        <f t="shared" si="446"/>
        <v>0.7</v>
      </c>
      <c r="P2734" s="110">
        <v>66</v>
      </c>
      <c r="Q2734" s="110">
        <v>67</v>
      </c>
      <c r="R2734" s="68">
        <f t="shared" si="447"/>
        <v>0.9850746268656716</v>
      </c>
      <c r="S2734" s="110">
        <v>91</v>
      </c>
      <c r="T2734" s="68">
        <f t="shared" si="448"/>
        <v>0.73626373626373631</v>
      </c>
      <c r="U2734" s="110">
        <v>50</v>
      </c>
      <c r="W2734" s="110">
        <v>0</v>
      </c>
      <c r="X2734" s="110">
        <v>1</v>
      </c>
      <c r="Y2734" s="68">
        <f t="shared" si="445"/>
        <v>0</v>
      </c>
      <c r="Z2734" s="110">
        <v>16</v>
      </c>
      <c r="AA2734" s="282"/>
    </row>
    <row r="2735" spans="9:27">
      <c r="I2735" s="57" t="str">
        <f t="shared" si="444"/>
        <v>All CPP-FV ProvidersCPP-FVApr-16</v>
      </c>
      <c r="J2735" t="s">
        <v>1261</v>
      </c>
      <c r="K2735" t="s">
        <v>373</v>
      </c>
      <c r="L2735" s="73">
        <v>42461</v>
      </c>
      <c r="M2735" s="110">
        <v>6</v>
      </c>
      <c r="N2735" s="110">
        <v>8</v>
      </c>
      <c r="O2735" s="68">
        <f t="shared" si="446"/>
        <v>0.75</v>
      </c>
      <c r="P2735" s="110">
        <v>22</v>
      </c>
      <c r="Q2735" s="110">
        <v>30</v>
      </c>
      <c r="R2735" s="68">
        <f t="shared" si="447"/>
        <v>0.73333333333333328</v>
      </c>
      <c r="S2735" s="110">
        <v>40</v>
      </c>
      <c r="T2735" s="68">
        <f t="shared" si="448"/>
        <v>0.75</v>
      </c>
      <c r="U2735" s="110">
        <v>22</v>
      </c>
      <c r="W2735" s="110">
        <v>0</v>
      </c>
      <c r="X2735" s="110">
        <v>0</v>
      </c>
      <c r="Y2735" s="68" t="e">
        <f t="shared" si="445"/>
        <v>#DIV/0!</v>
      </c>
      <c r="Z2735" s="110">
        <v>0</v>
      </c>
      <c r="AA2735" s="282">
        <v>0.52631578947368418</v>
      </c>
    </row>
    <row r="2736" spans="9:27">
      <c r="I2736" s="57" t="str">
        <f t="shared" si="444"/>
        <v>All FFT ProvidersFFTApr-16</v>
      </c>
      <c r="J2736" t="s">
        <v>1262</v>
      </c>
      <c r="K2736" t="s">
        <v>372</v>
      </c>
      <c r="L2736" s="73">
        <v>42461</v>
      </c>
      <c r="M2736" s="110">
        <v>16</v>
      </c>
      <c r="N2736" s="110">
        <v>17</v>
      </c>
      <c r="O2736" s="68">
        <f t="shared" si="446"/>
        <v>0.94117647058823528</v>
      </c>
      <c r="P2736" s="110">
        <v>83</v>
      </c>
      <c r="Q2736" s="110">
        <v>115</v>
      </c>
      <c r="R2736" s="68">
        <f t="shared" si="447"/>
        <v>0.72173913043478266</v>
      </c>
      <c r="S2736" s="110">
        <v>125</v>
      </c>
      <c r="T2736" s="68">
        <f t="shared" si="448"/>
        <v>0.92</v>
      </c>
      <c r="U2736" s="110">
        <v>65</v>
      </c>
      <c r="V2736" s="282">
        <v>0.98583333333333323</v>
      </c>
      <c r="W2736" s="110">
        <v>11</v>
      </c>
      <c r="X2736" s="110">
        <v>14</v>
      </c>
      <c r="Y2736" s="68">
        <f t="shared" si="445"/>
        <v>0.7857142857142857</v>
      </c>
      <c r="Z2736" s="110">
        <v>18</v>
      </c>
      <c r="AA2736" s="282">
        <v>0.98583333333333323</v>
      </c>
    </row>
    <row r="2737" spans="9:27">
      <c r="I2737" s="57" t="str">
        <f t="shared" si="444"/>
        <v>All MST ProvidersMSTApr-16</v>
      </c>
      <c r="J2737" t="s">
        <v>1263</v>
      </c>
      <c r="K2737" t="s">
        <v>374</v>
      </c>
      <c r="L2737" s="73">
        <v>42461</v>
      </c>
      <c r="M2737" s="110">
        <v>11</v>
      </c>
      <c r="N2737" s="110">
        <v>12</v>
      </c>
      <c r="O2737" s="68">
        <f t="shared" si="446"/>
        <v>0.91666666666666663</v>
      </c>
      <c r="P2737" s="110">
        <v>26</v>
      </c>
      <c r="Q2737" s="110">
        <v>36</v>
      </c>
      <c r="R2737" s="68">
        <f t="shared" si="447"/>
        <v>0.72222222222222221</v>
      </c>
      <c r="S2737" s="110">
        <v>40</v>
      </c>
      <c r="T2737" s="68">
        <f t="shared" si="448"/>
        <v>0.9</v>
      </c>
      <c r="U2737" s="110">
        <v>18</v>
      </c>
      <c r="V2737" s="282">
        <v>0.66644000000000003</v>
      </c>
      <c r="W2737" s="110">
        <v>4</v>
      </c>
      <c r="X2737" s="110">
        <v>8</v>
      </c>
      <c r="Y2737" s="68">
        <f t="shared" si="445"/>
        <v>0.5</v>
      </c>
      <c r="Z2737" s="110">
        <v>8</v>
      </c>
      <c r="AA2737" s="282">
        <v>0.66644000000000003</v>
      </c>
    </row>
    <row r="2738" spans="9:27">
      <c r="I2738" s="57" t="str">
        <f t="shared" si="444"/>
        <v>All MST-PSB ProvidersMST-PSBApr-16</v>
      </c>
      <c r="J2738" t="s">
        <v>1264</v>
      </c>
      <c r="K2738" t="s">
        <v>375</v>
      </c>
      <c r="L2738" s="73">
        <v>42461</v>
      </c>
      <c r="M2738" s="110">
        <v>4</v>
      </c>
      <c r="N2738" s="110">
        <v>4</v>
      </c>
      <c r="O2738" s="68">
        <f t="shared" si="446"/>
        <v>1</v>
      </c>
      <c r="P2738" s="110">
        <v>4</v>
      </c>
      <c r="Q2738" s="110">
        <v>8</v>
      </c>
      <c r="R2738" s="68">
        <f t="shared" si="447"/>
        <v>0.5</v>
      </c>
      <c r="S2738" s="110">
        <v>8</v>
      </c>
      <c r="T2738" s="68">
        <f t="shared" si="448"/>
        <v>1</v>
      </c>
      <c r="U2738" s="110">
        <v>3</v>
      </c>
      <c r="V2738" s="282">
        <v>0.82399999999999995</v>
      </c>
      <c r="W2738" s="110">
        <v>0</v>
      </c>
      <c r="X2738" s="110">
        <v>0</v>
      </c>
      <c r="Y2738" s="68" t="e">
        <f t="shared" si="445"/>
        <v>#DIV/0!</v>
      </c>
      <c r="Z2738" s="110">
        <v>1</v>
      </c>
      <c r="AA2738" s="282">
        <v>0.82399999999999995</v>
      </c>
    </row>
    <row r="2739" spans="9:27">
      <c r="I2739" s="57" t="str">
        <f t="shared" si="444"/>
        <v>All PCIT ProvidersPCITApr-16</v>
      </c>
      <c r="J2739" t="s">
        <v>1265</v>
      </c>
      <c r="K2739" t="s">
        <v>376</v>
      </c>
      <c r="L2739" s="73">
        <v>42461</v>
      </c>
      <c r="M2739" s="110">
        <v>8</v>
      </c>
      <c r="N2739" s="110">
        <v>9</v>
      </c>
      <c r="O2739" s="68">
        <f t="shared" si="446"/>
        <v>0.88888888888888884</v>
      </c>
      <c r="P2739" s="110">
        <v>35</v>
      </c>
      <c r="Q2739" s="110">
        <v>34</v>
      </c>
      <c r="R2739" s="68">
        <f t="shared" si="447"/>
        <v>1.0294117647058822</v>
      </c>
      <c r="S2739" s="110">
        <v>39</v>
      </c>
      <c r="T2739" s="68">
        <f t="shared" si="448"/>
        <v>0.87179487179487181</v>
      </c>
      <c r="U2739" s="110">
        <v>28</v>
      </c>
      <c r="W2739" s="110">
        <v>2</v>
      </c>
      <c r="X2739" s="110">
        <v>4</v>
      </c>
      <c r="Y2739" s="68">
        <f t="shared" si="445"/>
        <v>0.5</v>
      </c>
      <c r="Z2739" s="110">
        <v>7</v>
      </c>
      <c r="AA2739" s="282">
        <v>0.8899999999999999</v>
      </c>
    </row>
    <row r="2740" spans="9:27">
      <c r="I2740" s="57" t="str">
        <f t="shared" si="444"/>
        <v>All TF-CBT ProvidersTF-CBTApr-16</v>
      </c>
      <c r="J2740" t="s">
        <v>1266</v>
      </c>
      <c r="K2740" t="s">
        <v>377</v>
      </c>
      <c r="L2740" s="73">
        <v>42461</v>
      </c>
      <c r="M2740" s="110">
        <v>27</v>
      </c>
      <c r="N2740" s="110">
        <v>28</v>
      </c>
      <c r="O2740" s="68">
        <f t="shared" si="446"/>
        <v>0.9642857142857143</v>
      </c>
      <c r="P2740" s="110">
        <v>49</v>
      </c>
      <c r="Q2740" s="110">
        <v>108</v>
      </c>
      <c r="R2740" s="68">
        <f t="shared" si="447"/>
        <v>0.45370370370370372</v>
      </c>
      <c r="S2740" s="110">
        <v>113</v>
      </c>
      <c r="T2740" s="68">
        <f t="shared" si="448"/>
        <v>0.95575221238938057</v>
      </c>
      <c r="U2740" s="110">
        <v>46</v>
      </c>
      <c r="W2740" s="110">
        <v>1</v>
      </c>
      <c r="X2740" s="110">
        <v>2</v>
      </c>
      <c r="Y2740" s="68">
        <f t="shared" si="445"/>
        <v>0.5</v>
      </c>
      <c r="Z2740" s="110">
        <v>3</v>
      </c>
      <c r="AA2740" s="282">
        <v>0.62393162393162394</v>
      </c>
    </row>
    <row r="2741" spans="9:27">
      <c r="I2741" s="57" t="str">
        <f t="shared" si="444"/>
        <v>All TIP ProvidersTIPApr-16</v>
      </c>
      <c r="J2741" t="s">
        <v>1267</v>
      </c>
      <c r="K2741" t="s">
        <v>378</v>
      </c>
      <c r="L2741" s="73">
        <v>42461</v>
      </c>
      <c r="M2741" s="110">
        <v>56</v>
      </c>
      <c r="N2741" s="110">
        <v>58</v>
      </c>
      <c r="O2741" s="68">
        <f t="shared" si="446"/>
        <v>0.96551724137931039</v>
      </c>
      <c r="P2741" s="110">
        <v>510</v>
      </c>
      <c r="Q2741" s="110">
        <v>560</v>
      </c>
      <c r="R2741" s="68">
        <f t="shared" si="447"/>
        <v>0.9107142857142857</v>
      </c>
      <c r="S2741" s="110">
        <v>580</v>
      </c>
      <c r="T2741" s="68">
        <f t="shared" si="448"/>
        <v>0.96551724137931039</v>
      </c>
      <c r="U2741" s="110">
        <v>462</v>
      </c>
      <c r="W2741" s="110">
        <v>8</v>
      </c>
      <c r="X2741" s="110">
        <v>12</v>
      </c>
      <c r="Y2741" s="68">
        <f t="shared" si="445"/>
        <v>0.66666666666666663</v>
      </c>
      <c r="Z2741" s="110">
        <v>48</v>
      </c>
      <c r="AA2741" s="282">
        <v>0.7920454545454545</v>
      </c>
    </row>
    <row r="2742" spans="9:27">
      <c r="I2742" s="57" t="str">
        <f t="shared" si="444"/>
        <v>All TST ProvidersTSTApr-16</v>
      </c>
      <c r="J2742" t="s">
        <v>1268</v>
      </c>
      <c r="K2742" t="s">
        <v>512</v>
      </c>
      <c r="L2742" s="73">
        <v>42461</v>
      </c>
      <c r="M2742" s="110">
        <v>0</v>
      </c>
      <c r="N2742" s="110">
        <v>0</v>
      </c>
      <c r="O2742" s="68" t="e">
        <f t="shared" si="446"/>
        <v>#DIV/0!</v>
      </c>
      <c r="P2742" s="110">
        <v>0</v>
      </c>
      <c r="Q2742" s="110">
        <v>0</v>
      </c>
      <c r="R2742" s="68" t="e">
        <f t="shared" si="447"/>
        <v>#DIV/0!</v>
      </c>
      <c r="S2742" s="110">
        <v>0</v>
      </c>
      <c r="T2742" s="68" t="e">
        <f t="shared" si="448"/>
        <v>#DIV/0!</v>
      </c>
      <c r="U2742" s="110">
        <v>0</v>
      </c>
      <c r="W2742" s="110">
        <v>0</v>
      </c>
      <c r="X2742" s="110">
        <v>0</v>
      </c>
      <c r="Y2742" s="68" t="e">
        <f t="shared" si="445"/>
        <v>#DIV/0!</v>
      </c>
      <c r="Z2742" s="110">
        <v>0</v>
      </c>
      <c r="AA2742" s="282"/>
    </row>
    <row r="2743" spans="9:27">
      <c r="I2743" s="57" t="str">
        <f>K2743&amp;"Apr-16"</f>
        <v>AllAllApr-16</v>
      </c>
      <c r="J2743" t="s">
        <v>1269</v>
      </c>
      <c r="K2743" t="s">
        <v>367</v>
      </c>
      <c r="L2743" s="73">
        <v>42461</v>
      </c>
      <c r="M2743" s="110">
        <v>135</v>
      </c>
      <c r="N2743" s="110">
        <v>146</v>
      </c>
      <c r="O2743" s="68">
        <f t="shared" si="446"/>
        <v>0.92465753424657537</v>
      </c>
      <c r="P2743" s="110">
        <v>795</v>
      </c>
      <c r="Q2743" s="110">
        <v>958</v>
      </c>
      <c r="R2743" s="68">
        <f t="shared" si="447"/>
        <v>0.82985386221294366</v>
      </c>
      <c r="S2743" s="110">
        <v>1036</v>
      </c>
      <c r="T2743" s="68">
        <f t="shared" si="448"/>
        <v>0.92471042471042475</v>
      </c>
      <c r="U2743" s="110">
        <v>694</v>
      </c>
      <c r="W2743" s="110">
        <v>26</v>
      </c>
      <c r="X2743" s="110">
        <v>41</v>
      </c>
      <c r="Y2743" s="68">
        <f t="shared" si="445"/>
        <v>0.63414634146341464</v>
      </c>
      <c r="Z2743" s="110">
        <v>101</v>
      </c>
      <c r="AA2743" s="282">
        <v>0.75836660018344215</v>
      </c>
    </row>
    <row r="2744" spans="9:27">
      <c r="I2744" s="57" t="str">
        <f>K2744&amp;"May-16"</f>
        <v>HillcrestA-CRAMay-16</v>
      </c>
      <c r="J2744" t="s">
        <v>1271</v>
      </c>
      <c r="K2744" t="s">
        <v>336</v>
      </c>
      <c r="L2744" s="73">
        <v>42491</v>
      </c>
      <c r="M2744" s="110">
        <v>3</v>
      </c>
      <c r="N2744" s="110">
        <v>3</v>
      </c>
      <c r="O2744" s="68">
        <f t="shared" si="446"/>
        <v>1</v>
      </c>
      <c r="P2744" s="110">
        <v>42</v>
      </c>
      <c r="Q2744" s="110">
        <v>24</v>
      </c>
      <c r="R2744" s="68">
        <f t="shared" si="447"/>
        <v>1.75</v>
      </c>
      <c r="S2744" s="110">
        <v>36</v>
      </c>
      <c r="T2744" s="68">
        <f t="shared" si="448"/>
        <v>0.66666666666666663</v>
      </c>
      <c r="U2744" s="110">
        <v>40</v>
      </c>
      <c r="W2744" s="110">
        <v>1</v>
      </c>
      <c r="X2744" s="110">
        <v>3</v>
      </c>
      <c r="Y2744" s="68">
        <f t="shared" si="445"/>
        <v>0.33333333333333331</v>
      </c>
      <c r="Z2744" s="110">
        <v>2</v>
      </c>
      <c r="AA2744" s="282"/>
    </row>
    <row r="2745" spans="9:27">
      <c r="I2745" s="57" t="str">
        <f t="shared" ref="I2745:I2801" si="449">K2745&amp;"May-16"</f>
        <v>LAYCA-CRAMay-16</v>
      </c>
      <c r="J2745" t="s">
        <v>1272</v>
      </c>
      <c r="K2745" t="s">
        <v>339</v>
      </c>
      <c r="L2745" s="73">
        <v>42491</v>
      </c>
      <c r="M2745" s="110">
        <v>2</v>
      </c>
      <c r="N2745" s="110">
        <v>3</v>
      </c>
      <c r="O2745" s="68">
        <f t="shared" si="446"/>
        <v>0.66666666666666663</v>
      </c>
      <c r="P2745" s="110">
        <v>10</v>
      </c>
      <c r="Q2745" s="110">
        <v>18</v>
      </c>
      <c r="R2745" s="68">
        <f t="shared" si="447"/>
        <v>0.55555555555555558</v>
      </c>
      <c r="S2745" s="110">
        <v>25</v>
      </c>
      <c r="T2745" s="68">
        <f t="shared" si="448"/>
        <v>0.72</v>
      </c>
      <c r="U2745" s="110">
        <v>9</v>
      </c>
      <c r="W2745" s="110">
        <v>3</v>
      </c>
      <c r="X2745" s="110">
        <v>6</v>
      </c>
      <c r="Y2745" s="68">
        <f t="shared" si="445"/>
        <v>0.5</v>
      </c>
      <c r="Z2745" s="110">
        <v>1</v>
      </c>
      <c r="AA2745" s="282"/>
    </row>
    <row r="2746" spans="9:27">
      <c r="I2746" s="57" t="str">
        <f t="shared" si="449"/>
        <v>RiversideA-CRAMay-16</v>
      </c>
      <c r="J2746" t="s">
        <v>1273</v>
      </c>
      <c r="K2746" t="s">
        <v>361</v>
      </c>
      <c r="L2746" s="73">
        <v>42491</v>
      </c>
      <c r="M2746" s="110">
        <v>1</v>
      </c>
      <c r="N2746" s="110">
        <v>2</v>
      </c>
      <c r="O2746" s="68">
        <f t="shared" si="446"/>
        <v>0.5</v>
      </c>
      <c r="P2746" s="110">
        <v>9</v>
      </c>
      <c r="Q2746" s="110">
        <v>10</v>
      </c>
      <c r="R2746" s="68">
        <f t="shared" si="447"/>
        <v>0.9</v>
      </c>
      <c r="S2746" s="110">
        <v>15</v>
      </c>
      <c r="T2746" s="68">
        <f t="shared" si="448"/>
        <v>0.66666666666666663</v>
      </c>
      <c r="U2746" s="110">
        <v>7</v>
      </c>
      <c r="W2746" s="110">
        <v>0</v>
      </c>
      <c r="X2746" s="110">
        <v>0</v>
      </c>
      <c r="Y2746" s="68" t="e">
        <f t="shared" si="445"/>
        <v>#DIV/0!</v>
      </c>
      <c r="Z2746" s="110">
        <v>2</v>
      </c>
      <c r="AA2746" s="282"/>
    </row>
    <row r="2747" spans="9:27">
      <c r="I2747" s="57" t="str">
        <f t="shared" si="449"/>
        <v>Federal CityA-CRAMay-16</v>
      </c>
      <c r="J2747" t="s">
        <v>1274</v>
      </c>
      <c r="K2747" t="s">
        <v>360</v>
      </c>
      <c r="L2747" s="73">
        <v>42491</v>
      </c>
      <c r="M2747" s="110">
        <v>2</v>
      </c>
      <c r="N2747" s="110">
        <v>2</v>
      </c>
      <c r="O2747" s="68">
        <f t="shared" si="446"/>
        <v>1</v>
      </c>
      <c r="P2747" s="110">
        <v>6</v>
      </c>
      <c r="Q2747" s="110">
        <v>15</v>
      </c>
      <c r="R2747" s="68">
        <f t="shared" si="447"/>
        <v>0.4</v>
      </c>
      <c r="S2747" s="110">
        <v>15</v>
      </c>
      <c r="T2747" s="68">
        <f t="shared" si="448"/>
        <v>1</v>
      </c>
      <c r="U2747" s="110">
        <v>5</v>
      </c>
      <c r="W2747" s="110">
        <v>0</v>
      </c>
      <c r="X2747" s="110">
        <v>0</v>
      </c>
      <c r="Y2747" s="68" t="e">
        <f t="shared" si="445"/>
        <v>#DIV/0!</v>
      </c>
      <c r="Z2747" s="110">
        <v>1</v>
      </c>
      <c r="AA2747" s="282"/>
    </row>
    <row r="2748" spans="9:27">
      <c r="I2748" s="57" t="str">
        <f t="shared" si="449"/>
        <v>PIECECPP-FVMay-16</v>
      </c>
      <c r="J2748" t="s">
        <v>1275</v>
      </c>
      <c r="K2748" t="s">
        <v>346</v>
      </c>
      <c r="L2748" s="73">
        <v>42491</v>
      </c>
      <c r="M2748" s="110">
        <v>5</v>
      </c>
      <c r="N2748" s="110">
        <v>5</v>
      </c>
      <c r="O2748" s="68">
        <f t="shared" si="446"/>
        <v>1</v>
      </c>
      <c r="P2748" s="110">
        <v>20</v>
      </c>
      <c r="Q2748" s="110">
        <v>25</v>
      </c>
      <c r="R2748" s="68">
        <f t="shared" si="447"/>
        <v>0.8</v>
      </c>
      <c r="S2748" s="110">
        <v>25</v>
      </c>
      <c r="T2748" s="68">
        <f t="shared" si="448"/>
        <v>1</v>
      </c>
      <c r="U2748" s="110">
        <v>20</v>
      </c>
      <c r="W2748" s="110">
        <v>0</v>
      </c>
      <c r="X2748" s="110">
        <v>0</v>
      </c>
      <c r="Y2748" s="68" t="e">
        <f t="shared" si="445"/>
        <v>#DIV/0!</v>
      </c>
      <c r="Z2748" s="110">
        <v>0</v>
      </c>
      <c r="AA2748" s="282">
        <v>0.5</v>
      </c>
    </row>
    <row r="2749" spans="9:27">
      <c r="I2749" s="57" t="str">
        <f t="shared" si="449"/>
        <v>Adoptions TogetherCPP-FVMay-16</v>
      </c>
      <c r="J2749" t="s">
        <v>1276</v>
      </c>
      <c r="K2749" t="s">
        <v>317</v>
      </c>
      <c r="L2749" s="73">
        <v>42491</v>
      </c>
      <c r="M2749" s="110">
        <v>1</v>
      </c>
      <c r="N2749" s="110">
        <v>3</v>
      </c>
      <c r="O2749" s="68">
        <f t="shared" si="446"/>
        <v>0.33333333333333331</v>
      </c>
      <c r="P2749" s="110">
        <v>2</v>
      </c>
      <c r="Q2749" s="110">
        <v>5</v>
      </c>
      <c r="R2749" s="68">
        <f t="shared" si="447"/>
        <v>0.4</v>
      </c>
      <c r="S2749" s="110">
        <v>15</v>
      </c>
      <c r="T2749" s="68">
        <f t="shared" si="448"/>
        <v>0.33333333333333331</v>
      </c>
      <c r="U2749" s="110">
        <v>1</v>
      </c>
      <c r="W2749" s="110">
        <v>0</v>
      </c>
      <c r="X2749" s="110">
        <v>0</v>
      </c>
      <c r="Y2749" s="68" t="e">
        <f t="shared" si="445"/>
        <v>#DIV/0!</v>
      </c>
      <c r="Z2749" s="110">
        <v>1</v>
      </c>
      <c r="AA2749" s="282">
        <v>0.5</v>
      </c>
    </row>
    <row r="2750" spans="9:27">
      <c r="I2750" s="57" t="str">
        <f t="shared" si="449"/>
        <v>First Home CareFFTMay-16</v>
      </c>
      <c r="J2750" t="s">
        <v>1277</v>
      </c>
      <c r="K2750" t="s">
        <v>325</v>
      </c>
      <c r="L2750" s="73">
        <v>42491</v>
      </c>
      <c r="M2750" s="110">
        <v>3</v>
      </c>
      <c r="N2750" s="110">
        <v>3</v>
      </c>
      <c r="O2750" s="68">
        <f t="shared" si="446"/>
        <v>1</v>
      </c>
      <c r="P2750" s="110">
        <v>17</v>
      </c>
      <c r="Q2750" s="110">
        <v>30</v>
      </c>
      <c r="R2750" s="68">
        <f t="shared" si="447"/>
        <v>0.56666666666666665</v>
      </c>
      <c r="S2750" s="110">
        <v>30</v>
      </c>
      <c r="T2750" s="68">
        <f t="shared" si="448"/>
        <v>1</v>
      </c>
      <c r="U2750" s="110">
        <v>14</v>
      </c>
      <c r="V2750" s="282">
        <v>1.05</v>
      </c>
      <c r="W2750" s="110">
        <v>6</v>
      </c>
      <c r="X2750" s="110">
        <v>7</v>
      </c>
      <c r="Y2750" s="68">
        <f t="shared" si="445"/>
        <v>0.8571428571428571</v>
      </c>
      <c r="Z2750" s="110">
        <v>3</v>
      </c>
      <c r="AA2750" s="282">
        <v>1.05</v>
      </c>
    </row>
    <row r="2751" spans="9:27">
      <c r="I2751" s="57" t="str">
        <f t="shared" si="449"/>
        <v>HillcrestFFTMay-16</v>
      </c>
      <c r="J2751" t="s">
        <v>1278</v>
      </c>
      <c r="K2751" t="s">
        <v>335</v>
      </c>
      <c r="L2751" s="73">
        <v>42491</v>
      </c>
      <c r="M2751" s="110">
        <v>7</v>
      </c>
      <c r="N2751" s="110">
        <v>7</v>
      </c>
      <c r="O2751" s="68">
        <f t="shared" si="446"/>
        <v>1</v>
      </c>
      <c r="P2751" s="110">
        <v>22</v>
      </c>
      <c r="Q2751" s="110">
        <v>50</v>
      </c>
      <c r="R2751" s="68">
        <f t="shared" si="447"/>
        <v>0.44</v>
      </c>
      <c r="S2751" s="110">
        <v>50</v>
      </c>
      <c r="T2751" s="68">
        <f t="shared" si="448"/>
        <v>1</v>
      </c>
      <c r="U2751" s="110">
        <v>20</v>
      </c>
      <c r="V2751" s="282">
        <v>0.9</v>
      </c>
      <c r="W2751" s="110">
        <v>4</v>
      </c>
      <c r="X2751" s="110">
        <v>4</v>
      </c>
      <c r="Y2751" s="68">
        <f t="shared" si="445"/>
        <v>1</v>
      </c>
      <c r="Z2751" s="110">
        <v>2</v>
      </c>
      <c r="AA2751" s="282">
        <v>0.9</v>
      </c>
    </row>
    <row r="2752" spans="9:27">
      <c r="I2752" s="57" t="str">
        <f t="shared" si="449"/>
        <v>PASSFFTMay-16</v>
      </c>
      <c r="J2752" t="s">
        <v>1279</v>
      </c>
      <c r="K2752" t="s">
        <v>343</v>
      </c>
      <c r="L2752" s="73">
        <v>42491</v>
      </c>
      <c r="M2752" s="110">
        <v>7</v>
      </c>
      <c r="N2752" s="110">
        <v>7</v>
      </c>
      <c r="O2752" s="68">
        <f t="shared" si="446"/>
        <v>1</v>
      </c>
      <c r="P2752" s="110">
        <v>33</v>
      </c>
      <c r="Q2752" s="110">
        <v>45</v>
      </c>
      <c r="R2752" s="68">
        <f t="shared" si="447"/>
        <v>0.73333333333333328</v>
      </c>
      <c r="S2752" s="110">
        <v>45</v>
      </c>
      <c r="T2752" s="68">
        <f t="shared" si="448"/>
        <v>1</v>
      </c>
      <c r="U2752" s="110">
        <v>26</v>
      </c>
      <c r="V2752" s="282">
        <v>1.05</v>
      </c>
      <c r="W2752" s="110">
        <v>5</v>
      </c>
      <c r="X2752" s="110">
        <v>10</v>
      </c>
      <c r="Y2752" s="68">
        <f t="shared" si="445"/>
        <v>0.5</v>
      </c>
      <c r="Z2752" s="110">
        <v>7</v>
      </c>
      <c r="AA2752" s="282">
        <v>1.05</v>
      </c>
    </row>
    <row r="2753" spans="9:27">
      <c r="I2753" s="57" t="str">
        <f t="shared" si="449"/>
        <v>Youth VillagesMSTMay-16</v>
      </c>
      <c r="J2753" t="s">
        <v>1280</v>
      </c>
      <c r="K2753" t="s">
        <v>353</v>
      </c>
      <c r="L2753" s="73">
        <v>42491</v>
      </c>
      <c r="M2753" s="110">
        <v>11</v>
      </c>
      <c r="N2753" s="110">
        <v>12</v>
      </c>
      <c r="O2753" s="68">
        <f t="shared" si="446"/>
        <v>0.91666666666666663</v>
      </c>
      <c r="P2753" s="110">
        <v>28</v>
      </c>
      <c r="Q2753" s="110">
        <v>36</v>
      </c>
      <c r="R2753" s="68">
        <f t="shared" si="447"/>
        <v>0.77777777777777779</v>
      </c>
      <c r="S2753" s="110">
        <v>40</v>
      </c>
      <c r="T2753" s="68">
        <f t="shared" si="448"/>
        <v>0.9</v>
      </c>
      <c r="U2753" s="110">
        <v>18</v>
      </c>
      <c r="V2753" s="282">
        <v>0.74321739130434772</v>
      </c>
      <c r="W2753" s="110">
        <v>3</v>
      </c>
      <c r="X2753" s="110">
        <v>5</v>
      </c>
      <c r="Y2753" s="68">
        <f t="shared" si="445"/>
        <v>0.6</v>
      </c>
      <c r="Z2753" s="110">
        <v>10</v>
      </c>
      <c r="AA2753" s="282">
        <v>0.74321739130434772</v>
      </c>
    </row>
    <row r="2754" spans="9:27">
      <c r="I2754" s="57" t="str">
        <f t="shared" si="449"/>
        <v>Youth VillagesMST-PSBMay-16</v>
      </c>
      <c r="J2754" t="s">
        <v>1281</v>
      </c>
      <c r="K2754" t="s">
        <v>354</v>
      </c>
      <c r="L2754" s="73">
        <v>42491</v>
      </c>
      <c r="M2754" s="110">
        <v>4</v>
      </c>
      <c r="N2754" s="110">
        <v>4</v>
      </c>
      <c r="O2754" s="68">
        <f t="shared" si="446"/>
        <v>1</v>
      </c>
      <c r="P2754" s="110">
        <v>4</v>
      </c>
      <c r="Q2754" s="110">
        <v>8</v>
      </c>
      <c r="R2754" s="68">
        <f t="shared" si="447"/>
        <v>0.5</v>
      </c>
      <c r="S2754" s="110">
        <v>8</v>
      </c>
      <c r="T2754" s="68">
        <f t="shared" si="448"/>
        <v>1</v>
      </c>
      <c r="U2754" s="110">
        <v>3</v>
      </c>
      <c r="V2754" s="282">
        <v>0.84799999999999998</v>
      </c>
      <c r="W2754" s="110">
        <v>0</v>
      </c>
      <c r="X2754" s="110">
        <v>0</v>
      </c>
      <c r="Y2754" s="68" t="e">
        <f t="shared" si="445"/>
        <v>#DIV/0!</v>
      </c>
      <c r="Z2754" s="110">
        <v>1</v>
      </c>
      <c r="AA2754" s="282">
        <v>0.84799999999999998</v>
      </c>
    </row>
    <row r="2755" spans="9:27">
      <c r="I2755" s="57" t="str">
        <f t="shared" si="449"/>
        <v>Marys CenterPCITMay-16</v>
      </c>
      <c r="J2755" t="s">
        <v>1282</v>
      </c>
      <c r="K2755" t="s">
        <v>340</v>
      </c>
      <c r="L2755" s="73">
        <v>42491</v>
      </c>
      <c r="M2755" s="110">
        <v>3</v>
      </c>
      <c r="N2755" s="110">
        <v>4</v>
      </c>
      <c r="O2755" s="68">
        <f t="shared" si="446"/>
        <v>0.75</v>
      </c>
      <c r="P2755" s="110">
        <v>21</v>
      </c>
      <c r="Q2755" s="110">
        <v>9</v>
      </c>
      <c r="R2755" s="68">
        <f t="shared" si="447"/>
        <v>2.3333333333333335</v>
      </c>
      <c r="S2755" s="110">
        <v>14</v>
      </c>
      <c r="T2755" s="68">
        <f t="shared" si="448"/>
        <v>0.6428571428571429</v>
      </c>
      <c r="U2755" s="110">
        <v>19</v>
      </c>
      <c r="W2755" s="110">
        <v>1</v>
      </c>
      <c r="X2755" s="110">
        <v>2</v>
      </c>
      <c r="Y2755" s="68">
        <f t="shared" si="445"/>
        <v>0.5</v>
      </c>
      <c r="Z2755" s="110">
        <v>2</v>
      </c>
      <c r="AA2755" s="282">
        <v>0.83</v>
      </c>
    </row>
    <row r="2756" spans="9:27">
      <c r="I2756" s="57" t="str">
        <f t="shared" si="449"/>
        <v>PIECEPCITMay-16</v>
      </c>
      <c r="J2756" t="s">
        <v>1283</v>
      </c>
      <c r="K2756" t="s">
        <v>347</v>
      </c>
      <c r="L2756" s="73">
        <v>42491</v>
      </c>
      <c r="M2756" s="110">
        <v>5</v>
      </c>
      <c r="N2756" s="110">
        <v>5</v>
      </c>
      <c r="O2756" s="68">
        <f t="shared" si="446"/>
        <v>1</v>
      </c>
      <c r="P2756" s="110">
        <v>13</v>
      </c>
      <c r="Q2756" s="110">
        <v>25</v>
      </c>
      <c r="R2756" s="68">
        <f t="shared" si="447"/>
        <v>0.52</v>
      </c>
      <c r="S2756" s="110">
        <v>25</v>
      </c>
      <c r="T2756" s="68">
        <f t="shared" si="448"/>
        <v>1</v>
      </c>
      <c r="U2756" s="110">
        <v>13</v>
      </c>
      <c r="W2756" s="110">
        <v>1</v>
      </c>
      <c r="X2756" s="110">
        <v>1</v>
      </c>
      <c r="Y2756" s="68">
        <f t="shared" si="445"/>
        <v>1</v>
      </c>
      <c r="Z2756" s="110">
        <v>0</v>
      </c>
      <c r="AA2756" s="282">
        <v>0.95</v>
      </c>
    </row>
    <row r="2757" spans="9:27">
      <c r="I2757" s="57" t="str">
        <f t="shared" si="449"/>
        <v>Community ConnectionsTF-CBTMay-16</v>
      </c>
      <c r="J2757" t="s">
        <v>1284</v>
      </c>
      <c r="K2757" t="s">
        <v>320</v>
      </c>
      <c r="L2757" s="73">
        <v>42491</v>
      </c>
      <c r="M2757" s="110">
        <v>5</v>
      </c>
      <c r="N2757" s="110">
        <v>5</v>
      </c>
      <c r="O2757" s="68">
        <f t="shared" si="446"/>
        <v>1</v>
      </c>
      <c r="P2757" s="110">
        <v>8</v>
      </c>
      <c r="Q2757" s="110">
        <v>25</v>
      </c>
      <c r="R2757" s="68">
        <f t="shared" si="447"/>
        <v>0.32</v>
      </c>
      <c r="S2757" s="110">
        <v>25</v>
      </c>
      <c r="T2757" s="68">
        <f t="shared" si="448"/>
        <v>1</v>
      </c>
      <c r="U2757" s="110">
        <v>8</v>
      </c>
      <c r="W2757" s="110">
        <v>3</v>
      </c>
      <c r="X2757" s="110">
        <v>3</v>
      </c>
      <c r="Y2757" s="68">
        <f t="shared" si="445"/>
        <v>1</v>
      </c>
      <c r="Z2757" s="110">
        <v>0</v>
      </c>
      <c r="AA2757" s="282">
        <v>0.625</v>
      </c>
    </row>
    <row r="2758" spans="9:27">
      <c r="I2758" s="57" t="str">
        <f t="shared" si="449"/>
        <v>First Home CareTF-CBTMay-16</v>
      </c>
      <c r="J2758" t="s">
        <v>1285</v>
      </c>
      <c r="K2758" t="s">
        <v>324</v>
      </c>
      <c r="L2758" s="73">
        <v>42491</v>
      </c>
      <c r="M2758" s="110">
        <v>6</v>
      </c>
      <c r="N2758" s="110">
        <v>7</v>
      </c>
      <c r="O2758" s="68">
        <f t="shared" si="446"/>
        <v>0.8571428571428571</v>
      </c>
      <c r="P2758" s="110">
        <v>5</v>
      </c>
      <c r="Q2758" s="110">
        <v>27</v>
      </c>
      <c r="R2758" s="68">
        <f t="shared" si="447"/>
        <v>0.18518518518518517</v>
      </c>
      <c r="S2758" s="110">
        <v>32</v>
      </c>
      <c r="T2758" s="68">
        <f t="shared" si="448"/>
        <v>0.84375</v>
      </c>
      <c r="U2758" s="110">
        <v>4</v>
      </c>
      <c r="W2758" s="110">
        <v>0</v>
      </c>
      <c r="X2758" s="110">
        <v>1</v>
      </c>
      <c r="Y2758" s="68">
        <f t="shared" si="445"/>
        <v>0</v>
      </c>
      <c r="Z2758" s="110">
        <v>1</v>
      </c>
      <c r="AA2758" s="282"/>
    </row>
    <row r="2759" spans="9:27">
      <c r="I2759" s="57" t="str">
        <f t="shared" si="449"/>
        <v>HillcrestTF-CBTMay-16</v>
      </c>
      <c r="J2759" t="s">
        <v>1286</v>
      </c>
      <c r="K2759" t="s">
        <v>332</v>
      </c>
      <c r="L2759" s="73">
        <v>42491</v>
      </c>
      <c r="M2759" s="110">
        <v>2</v>
      </c>
      <c r="N2759" s="110">
        <v>2</v>
      </c>
      <c r="O2759" s="68">
        <f t="shared" si="446"/>
        <v>1</v>
      </c>
      <c r="P2759" s="110">
        <v>17</v>
      </c>
      <c r="Q2759" s="110">
        <v>10</v>
      </c>
      <c r="R2759" s="68">
        <f t="shared" si="447"/>
        <v>1.7</v>
      </c>
      <c r="S2759" s="110">
        <v>10</v>
      </c>
      <c r="T2759" s="68">
        <f t="shared" si="448"/>
        <v>1</v>
      </c>
      <c r="U2759" s="110">
        <v>17</v>
      </c>
      <c r="W2759" s="110">
        <v>0</v>
      </c>
      <c r="X2759" s="110">
        <v>0</v>
      </c>
      <c r="Y2759" s="68" t="e">
        <f t="shared" si="445"/>
        <v>#DIV/0!</v>
      </c>
      <c r="Z2759" s="110">
        <v>0</v>
      </c>
      <c r="AA2759" s="282">
        <v>0.23529411764705882</v>
      </c>
    </row>
    <row r="2760" spans="9:27">
      <c r="I2760" s="57" t="str">
        <f t="shared" si="449"/>
        <v>MD Family ResourcesTF-CBTMay-16</v>
      </c>
      <c r="J2760" t="s">
        <v>1287</v>
      </c>
      <c r="K2760" t="s">
        <v>509</v>
      </c>
      <c r="L2760" s="73">
        <v>42491</v>
      </c>
      <c r="M2760" s="110">
        <v>10</v>
      </c>
      <c r="N2760" s="110">
        <v>10</v>
      </c>
      <c r="O2760" s="68">
        <f t="shared" si="446"/>
        <v>1</v>
      </c>
      <c r="P2760" s="110">
        <v>17</v>
      </c>
      <c r="Q2760" s="110">
        <v>26</v>
      </c>
      <c r="R2760" s="68">
        <f t="shared" si="447"/>
        <v>0.65384615384615385</v>
      </c>
      <c r="S2760" s="110">
        <v>26</v>
      </c>
      <c r="T2760" s="68">
        <f t="shared" si="448"/>
        <v>1</v>
      </c>
      <c r="U2760" s="110">
        <v>13</v>
      </c>
      <c r="W2760" s="110">
        <v>0</v>
      </c>
      <c r="X2760" s="110">
        <v>0</v>
      </c>
      <c r="Y2760" s="68" t="e">
        <f t="shared" si="445"/>
        <v>#DIV/0!</v>
      </c>
      <c r="Z2760" s="110">
        <v>4</v>
      </c>
      <c r="AA2760" s="282">
        <v>0.53846153846153844</v>
      </c>
    </row>
    <row r="2761" spans="9:27">
      <c r="I2761" s="57" t="str">
        <f t="shared" si="449"/>
        <v>UniversalTF-CBTMay-16</v>
      </c>
      <c r="J2761" t="s">
        <v>1288</v>
      </c>
      <c r="K2761" t="s">
        <v>349</v>
      </c>
      <c r="L2761" s="73">
        <v>42491</v>
      </c>
      <c r="M2761" s="110">
        <v>4</v>
      </c>
      <c r="N2761" s="110">
        <v>4</v>
      </c>
      <c r="O2761" s="68">
        <f t="shared" si="446"/>
        <v>1</v>
      </c>
      <c r="P2761" s="110">
        <v>2</v>
      </c>
      <c r="Q2761" s="110">
        <v>20</v>
      </c>
      <c r="R2761" s="68">
        <f t="shared" si="447"/>
        <v>0.1</v>
      </c>
      <c r="S2761" s="110">
        <v>20</v>
      </c>
      <c r="T2761" s="68">
        <f t="shared" si="448"/>
        <v>1</v>
      </c>
      <c r="U2761" s="110">
        <v>2</v>
      </c>
      <c r="W2761" s="110">
        <v>0</v>
      </c>
      <c r="X2761" s="110">
        <v>0</v>
      </c>
      <c r="Y2761" s="68" t="e">
        <f t="shared" si="445"/>
        <v>#DIV/0!</v>
      </c>
      <c r="Z2761" s="110">
        <v>0</v>
      </c>
      <c r="AA2761" s="282"/>
    </row>
    <row r="2762" spans="9:27">
      <c r="I2762" s="57" t="str">
        <f t="shared" si="449"/>
        <v>Community ConnectionsTIPMay-16</v>
      </c>
      <c r="J2762" t="s">
        <v>1289</v>
      </c>
      <c r="K2762" t="s">
        <v>322</v>
      </c>
      <c r="L2762" s="73">
        <v>42491</v>
      </c>
      <c r="M2762" s="110">
        <v>9</v>
      </c>
      <c r="N2762" s="110">
        <v>9</v>
      </c>
      <c r="O2762" s="68">
        <f t="shared" si="446"/>
        <v>1</v>
      </c>
      <c r="P2762" s="110">
        <v>120</v>
      </c>
      <c r="Q2762" s="110">
        <v>100</v>
      </c>
      <c r="R2762" s="68">
        <f t="shared" si="447"/>
        <v>1.2</v>
      </c>
      <c r="S2762" s="110">
        <v>100</v>
      </c>
      <c r="T2762" s="68">
        <f t="shared" si="448"/>
        <v>1</v>
      </c>
      <c r="U2762" s="110">
        <v>117</v>
      </c>
      <c r="W2762" s="110">
        <v>0</v>
      </c>
      <c r="X2762" s="110">
        <v>0</v>
      </c>
      <c r="Y2762" s="68" t="e">
        <f t="shared" si="445"/>
        <v>#DIV/0!</v>
      </c>
      <c r="Z2762" s="110">
        <v>3</v>
      </c>
      <c r="AA2762" s="282">
        <v>0.91666666666666663</v>
      </c>
    </row>
    <row r="2763" spans="9:27">
      <c r="I2763" s="57" t="str">
        <f t="shared" si="449"/>
        <v>FPSTIPMay-16</v>
      </c>
      <c r="J2763" t="s">
        <v>1290</v>
      </c>
      <c r="K2763" t="s">
        <v>356</v>
      </c>
      <c r="L2763" s="73">
        <v>42491</v>
      </c>
      <c r="M2763" s="110">
        <v>5</v>
      </c>
      <c r="N2763" s="110">
        <v>6</v>
      </c>
      <c r="O2763" s="68">
        <f t="shared" si="446"/>
        <v>0.83333333333333337</v>
      </c>
      <c r="P2763" s="110">
        <v>56</v>
      </c>
      <c r="Q2763" s="110">
        <v>75</v>
      </c>
      <c r="R2763" s="68">
        <f t="shared" si="447"/>
        <v>0.7466666666666667</v>
      </c>
      <c r="S2763" s="110">
        <v>90</v>
      </c>
      <c r="T2763" s="68">
        <f t="shared" si="448"/>
        <v>0.83333333333333337</v>
      </c>
      <c r="U2763" s="110">
        <v>56</v>
      </c>
      <c r="W2763" s="110">
        <v>0</v>
      </c>
      <c r="X2763" s="110">
        <v>0</v>
      </c>
      <c r="Y2763" s="68" t="e">
        <f t="shared" si="445"/>
        <v>#DIV/0!</v>
      </c>
      <c r="Z2763" s="110">
        <v>0</v>
      </c>
      <c r="AA2763" s="282"/>
    </row>
    <row r="2764" spans="9:27">
      <c r="I2764" s="57" t="str">
        <f t="shared" si="449"/>
        <v>ContemporaryTIPMay-16</v>
      </c>
      <c r="J2764" t="s">
        <v>1291</v>
      </c>
      <c r="K2764" t="s">
        <v>1231</v>
      </c>
      <c r="L2764" s="73">
        <v>42491</v>
      </c>
      <c r="M2764" s="110">
        <v>2</v>
      </c>
      <c r="N2764" s="110">
        <v>2</v>
      </c>
      <c r="O2764" s="68">
        <f t="shared" si="446"/>
        <v>1</v>
      </c>
      <c r="P2764" s="110">
        <v>4</v>
      </c>
      <c r="Q2764" s="110">
        <v>10</v>
      </c>
      <c r="R2764" s="68">
        <f t="shared" si="447"/>
        <v>0.4</v>
      </c>
      <c r="S2764" s="110">
        <v>10</v>
      </c>
      <c r="T2764" s="68">
        <f t="shared" si="448"/>
        <v>1</v>
      </c>
      <c r="U2764" s="110">
        <v>4</v>
      </c>
      <c r="W2764" s="110">
        <v>0</v>
      </c>
      <c r="X2764" s="110">
        <v>0</v>
      </c>
      <c r="Y2764" s="68" t="e">
        <f t="shared" si="445"/>
        <v>#DIV/0!</v>
      </c>
      <c r="Z2764" s="110">
        <v>0</v>
      </c>
      <c r="AA2764" s="282"/>
    </row>
    <row r="2765" spans="9:27">
      <c r="I2765" s="57" t="str">
        <f t="shared" si="449"/>
        <v>Green DoorTIPMay-16</v>
      </c>
      <c r="J2765" t="s">
        <v>1292</v>
      </c>
      <c r="K2765" t="s">
        <v>882</v>
      </c>
      <c r="L2765" s="73">
        <v>42491</v>
      </c>
      <c r="M2765" s="110">
        <v>5</v>
      </c>
      <c r="N2765" s="110">
        <v>5</v>
      </c>
      <c r="O2765" s="68">
        <f t="shared" si="446"/>
        <v>1</v>
      </c>
      <c r="P2765" s="110">
        <v>15</v>
      </c>
      <c r="Q2765" s="110">
        <v>26</v>
      </c>
      <c r="R2765" s="68">
        <f t="shared" si="447"/>
        <v>0.57692307692307687</v>
      </c>
      <c r="S2765" s="110">
        <v>26</v>
      </c>
      <c r="T2765" s="68">
        <f t="shared" si="448"/>
        <v>1</v>
      </c>
      <c r="U2765" s="110">
        <v>15</v>
      </c>
      <c r="W2765" s="110">
        <v>1</v>
      </c>
      <c r="X2765" s="110">
        <v>1</v>
      </c>
      <c r="Y2765" s="68">
        <f t="shared" si="445"/>
        <v>1</v>
      </c>
      <c r="Z2765" s="110">
        <v>0</v>
      </c>
      <c r="AA2765" s="282"/>
    </row>
    <row r="2766" spans="9:27">
      <c r="I2766" s="57" t="str">
        <f t="shared" si="449"/>
        <v>LESTIPMay-16</v>
      </c>
      <c r="J2766" t="s">
        <v>1293</v>
      </c>
      <c r="K2766" t="s">
        <v>358</v>
      </c>
      <c r="L2766" s="73">
        <v>42491</v>
      </c>
      <c r="M2766" s="110">
        <v>3</v>
      </c>
      <c r="N2766" s="110">
        <v>5</v>
      </c>
      <c r="O2766" s="68">
        <f t="shared" si="446"/>
        <v>0.6</v>
      </c>
      <c r="P2766" s="110">
        <v>35</v>
      </c>
      <c r="Q2766" s="110">
        <v>30</v>
      </c>
      <c r="R2766" s="68">
        <f t="shared" si="447"/>
        <v>1.1666666666666667</v>
      </c>
      <c r="S2766" s="110">
        <v>50</v>
      </c>
      <c r="T2766" s="68">
        <f t="shared" si="448"/>
        <v>0.6</v>
      </c>
      <c r="U2766" s="110">
        <v>35</v>
      </c>
      <c r="W2766" s="110">
        <v>0</v>
      </c>
      <c r="X2766" s="110">
        <v>0</v>
      </c>
      <c r="Y2766" s="68" t="e">
        <f t="shared" si="445"/>
        <v>#DIV/0!</v>
      </c>
      <c r="Z2766" s="110">
        <v>0</v>
      </c>
      <c r="AA2766" s="282">
        <v>0.97142857142857142</v>
      </c>
    </row>
    <row r="2767" spans="9:27">
      <c r="I2767" s="57" t="str">
        <f t="shared" si="449"/>
        <v>MBI HSTIPMay-16</v>
      </c>
      <c r="J2767" t="s">
        <v>1294</v>
      </c>
      <c r="K2767" t="s">
        <v>363</v>
      </c>
      <c r="L2767" s="73">
        <v>42491</v>
      </c>
      <c r="M2767" s="110">
        <v>17</v>
      </c>
      <c r="N2767" s="110">
        <v>14</v>
      </c>
      <c r="O2767" s="68">
        <f t="shared" si="446"/>
        <v>1.2142857142857142</v>
      </c>
      <c r="P2767" s="110">
        <v>177</v>
      </c>
      <c r="Q2767" s="110">
        <v>174</v>
      </c>
      <c r="R2767" s="68">
        <f t="shared" si="447"/>
        <v>1.0172413793103448</v>
      </c>
      <c r="S2767" s="110">
        <v>134</v>
      </c>
      <c r="T2767" s="68">
        <f t="shared" si="448"/>
        <v>1.2985074626865671</v>
      </c>
      <c r="U2767" s="110">
        <v>177</v>
      </c>
      <c r="W2767" s="110">
        <v>0</v>
      </c>
      <c r="X2767" s="110">
        <v>0</v>
      </c>
      <c r="Y2767" s="68" t="e">
        <f t="shared" si="445"/>
        <v>#DIV/0!</v>
      </c>
      <c r="Z2767" s="110">
        <v>0</v>
      </c>
      <c r="AA2767" s="282"/>
    </row>
    <row r="2768" spans="9:27">
      <c r="I2768" s="57" t="str">
        <f t="shared" si="449"/>
        <v>PASSTIPMay-16</v>
      </c>
      <c r="J2768" t="s">
        <v>1295</v>
      </c>
      <c r="K2768" t="s">
        <v>344</v>
      </c>
      <c r="L2768" s="73">
        <v>42491</v>
      </c>
      <c r="M2768" s="110">
        <v>8</v>
      </c>
      <c r="N2768" s="110">
        <v>10</v>
      </c>
      <c r="O2768" s="68">
        <f t="shared" si="446"/>
        <v>0.8</v>
      </c>
      <c r="P2768" s="110">
        <v>71</v>
      </c>
      <c r="Q2768" s="110">
        <v>80</v>
      </c>
      <c r="R2768" s="68">
        <f t="shared" si="447"/>
        <v>0.88749999999999996</v>
      </c>
      <c r="S2768" s="110">
        <v>100</v>
      </c>
      <c r="T2768" s="68">
        <f t="shared" si="448"/>
        <v>0.8</v>
      </c>
      <c r="U2768" s="110">
        <v>67</v>
      </c>
      <c r="W2768" s="110">
        <v>3</v>
      </c>
      <c r="X2768" s="110">
        <v>5</v>
      </c>
      <c r="Y2768" s="68">
        <f t="shared" si="445"/>
        <v>0.6</v>
      </c>
      <c r="Z2768" s="110">
        <v>4</v>
      </c>
      <c r="AA2768" s="282"/>
    </row>
    <row r="2769" spans="9:27">
      <c r="I2769" s="57" t="str">
        <f t="shared" si="449"/>
        <v>TFCCTIPMay-16</v>
      </c>
      <c r="J2769" t="s">
        <v>1296</v>
      </c>
      <c r="K2769" t="s">
        <v>365</v>
      </c>
      <c r="L2769" s="73">
        <v>42491</v>
      </c>
      <c r="M2769" s="110">
        <v>3</v>
      </c>
      <c r="N2769" s="110">
        <v>3</v>
      </c>
      <c r="O2769" s="68">
        <f t="shared" si="446"/>
        <v>1</v>
      </c>
      <c r="P2769" s="110">
        <v>16</v>
      </c>
      <c r="Q2769" s="110">
        <v>30</v>
      </c>
      <c r="R2769" s="68">
        <f t="shared" si="447"/>
        <v>0.53333333333333333</v>
      </c>
      <c r="S2769" s="110">
        <v>30</v>
      </c>
      <c r="T2769" s="68">
        <f t="shared" si="448"/>
        <v>1</v>
      </c>
      <c r="U2769" s="110">
        <v>14</v>
      </c>
      <c r="W2769" s="110">
        <v>0</v>
      </c>
      <c r="X2769" s="110">
        <v>0</v>
      </c>
      <c r="Y2769" s="68" t="e">
        <f t="shared" si="445"/>
        <v>#DIV/0!</v>
      </c>
      <c r="Z2769" s="110">
        <v>2</v>
      </c>
      <c r="AA2769" s="282"/>
    </row>
    <row r="2770" spans="9:27">
      <c r="I2770" s="57" t="str">
        <f t="shared" si="449"/>
        <v>UniversalTIPMay-16</v>
      </c>
      <c r="J2770" t="s">
        <v>1297</v>
      </c>
      <c r="K2770" t="s">
        <v>351</v>
      </c>
      <c r="L2770" s="73">
        <v>42491</v>
      </c>
      <c r="O2770" s="68" t="e">
        <f t="shared" si="446"/>
        <v>#DIV/0!</v>
      </c>
      <c r="R2770" s="68" t="e">
        <f t="shared" si="447"/>
        <v>#DIV/0!</v>
      </c>
      <c r="T2770" s="68" t="e">
        <f t="shared" si="448"/>
        <v>#DIV/0!</v>
      </c>
      <c r="Y2770" s="68" t="e">
        <f t="shared" si="445"/>
        <v>#DIV/0!</v>
      </c>
      <c r="AA2770" s="282"/>
    </row>
    <row r="2771" spans="9:27">
      <c r="I2771" s="57" t="str">
        <f t="shared" si="449"/>
        <v>Wayne CenterTIPMay-16</v>
      </c>
      <c r="J2771" t="s">
        <v>1298</v>
      </c>
      <c r="K2771" t="s">
        <v>768</v>
      </c>
      <c r="L2771" s="73">
        <v>42491</v>
      </c>
      <c r="M2771" s="110">
        <v>4</v>
      </c>
      <c r="N2771" s="110">
        <v>4</v>
      </c>
      <c r="O2771" s="68">
        <f t="shared" si="446"/>
        <v>1</v>
      </c>
      <c r="P2771" s="110">
        <v>39</v>
      </c>
      <c r="Q2771" s="110">
        <v>40</v>
      </c>
      <c r="R2771" s="68">
        <f t="shared" si="447"/>
        <v>0.97499999999999998</v>
      </c>
      <c r="S2771" s="110">
        <v>40</v>
      </c>
      <c r="T2771" s="68">
        <f t="shared" si="448"/>
        <v>1</v>
      </c>
      <c r="U2771" s="110">
        <v>39</v>
      </c>
      <c r="W2771" s="110">
        <v>0</v>
      </c>
      <c r="X2771" s="110">
        <v>0</v>
      </c>
      <c r="Y2771" s="68" t="e">
        <f t="shared" si="445"/>
        <v>#DIV/0!</v>
      </c>
      <c r="Z2771" s="110">
        <v>0</v>
      </c>
      <c r="AA2771" s="282"/>
    </row>
    <row r="2772" spans="9:27">
      <c r="I2772" s="57" t="str">
        <f t="shared" si="449"/>
        <v>Marys CenterAllMay-16</v>
      </c>
      <c r="J2772" t="s">
        <v>1299</v>
      </c>
      <c r="K2772" t="s">
        <v>341</v>
      </c>
      <c r="L2772" s="73">
        <v>42491</v>
      </c>
      <c r="M2772" s="110">
        <v>3</v>
      </c>
      <c r="N2772" s="110">
        <v>4</v>
      </c>
      <c r="O2772" s="68">
        <f t="shared" si="446"/>
        <v>0.75</v>
      </c>
      <c r="P2772" s="110">
        <v>21</v>
      </c>
      <c r="Q2772" s="110">
        <v>9</v>
      </c>
      <c r="R2772" s="68">
        <f t="shared" si="447"/>
        <v>2.3333333333333335</v>
      </c>
      <c r="S2772" s="110">
        <v>14</v>
      </c>
      <c r="T2772" s="68">
        <f t="shared" si="448"/>
        <v>0.6428571428571429</v>
      </c>
      <c r="U2772" s="110">
        <v>19</v>
      </c>
      <c r="W2772" s="110">
        <v>1</v>
      </c>
      <c r="X2772" s="110">
        <v>2</v>
      </c>
      <c r="Y2772" s="68">
        <f t="shared" ref="Y2772:Y2835" si="450">W2772/X2772</f>
        <v>0.5</v>
      </c>
      <c r="Z2772" s="110">
        <v>2</v>
      </c>
      <c r="AA2772" s="282">
        <v>0.83</v>
      </c>
    </row>
    <row r="2773" spans="9:27">
      <c r="I2773" s="57" t="str">
        <f t="shared" si="449"/>
        <v>PIECEAllMay-16</v>
      </c>
      <c r="J2773" t="s">
        <v>1300</v>
      </c>
      <c r="K2773" t="s">
        <v>345</v>
      </c>
      <c r="L2773" s="73">
        <v>42491</v>
      </c>
      <c r="M2773" s="110">
        <v>10</v>
      </c>
      <c r="N2773" s="110">
        <v>10</v>
      </c>
      <c r="O2773" s="68">
        <f t="shared" si="446"/>
        <v>1</v>
      </c>
      <c r="P2773" s="110">
        <v>33</v>
      </c>
      <c r="Q2773" s="110">
        <v>50</v>
      </c>
      <c r="R2773" s="68">
        <f t="shared" si="447"/>
        <v>0.66</v>
      </c>
      <c r="S2773" s="110">
        <v>50</v>
      </c>
      <c r="T2773" s="68">
        <f t="shared" si="448"/>
        <v>1</v>
      </c>
      <c r="U2773" s="110">
        <v>33</v>
      </c>
      <c r="W2773" s="110">
        <v>1</v>
      </c>
      <c r="X2773" s="110">
        <v>1</v>
      </c>
      <c r="Y2773" s="68">
        <f t="shared" si="450"/>
        <v>1</v>
      </c>
      <c r="Z2773" s="110">
        <v>0</v>
      </c>
      <c r="AA2773" s="282">
        <v>0.72499999999999998</v>
      </c>
    </row>
    <row r="2774" spans="9:27">
      <c r="I2774" s="57" t="str">
        <f t="shared" si="449"/>
        <v>Community ConnectionsAllMay-16</v>
      </c>
      <c r="J2774" t="s">
        <v>1301</v>
      </c>
      <c r="K2774" t="s">
        <v>319</v>
      </c>
      <c r="L2774" s="73">
        <v>42491</v>
      </c>
      <c r="M2774" s="110">
        <v>14</v>
      </c>
      <c r="N2774" s="110">
        <v>14</v>
      </c>
      <c r="O2774" s="68">
        <f t="shared" si="446"/>
        <v>1</v>
      </c>
      <c r="P2774" s="110">
        <v>128</v>
      </c>
      <c r="Q2774" s="110">
        <v>125</v>
      </c>
      <c r="R2774" s="68">
        <f t="shared" si="447"/>
        <v>1.024</v>
      </c>
      <c r="S2774" s="110">
        <v>125</v>
      </c>
      <c r="T2774" s="68">
        <f t="shared" si="448"/>
        <v>1</v>
      </c>
      <c r="U2774" s="110">
        <v>125</v>
      </c>
      <c r="W2774" s="110">
        <v>3</v>
      </c>
      <c r="X2774" s="110">
        <v>3</v>
      </c>
      <c r="Y2774" s="68">
        <f t="shared" si="450"/>
        <v>1</v>
      </c>
      <c r="Z2774" s="110">
        <v>3</v>
      </c>
      <c r="AA2774" s="282">
        <v>0.77083333333333326</v>
      </c>
    </row>
    <row r="2775" spans="9:27">
      <c r="I2775" s="57" t="str">
        <f t="shared" si="449"/>
        <v>Federal CityAllMay-16</v>
      </c>
      <c r="J2775" t="s">
        <v>1302</v>
      </c>
      <c r="K2775" t="s">
        <v>359</v>
      </c>
      <c r="L2775" s="73">
        <v>42491</v>
      </c>
      <c r="M2775" s="110">
        <v>2</v>
      </c>
      <c r="N2775" s="110">
        <v>2</v>
      </c>
      <c r="O2775" s="68">
        <f t="shared" si="446"/>
        <v>1</v>
      </c>
      <c r="P2775" s="110">
        <v>6</v>
      </c>
      <c r="Q2775" s="110">
        <v>15</v>
      </c>
      <c r="R2775" s="68">
        <f t="shared" si="447"/>
        <v>0.4</v>
      </c>
      <c r="S2775" s="110">
        <v>15</v>
      </c>
      <c r="T2775" s="68">
        <f t="shared" si="448"/>
        <v>1</v>
      </c>
      <c r="U2775" s="110">
        <v>5</v>
      </c>
      <c r="W2775" s="110">
        <v>0</v>
      </c>
      <c r="X2775" s="110">
        <v>0</v>
      </c>
      <c r="Y2775" s="68" t="e">
        <f t="shared" si="450"/>
        <v>#DIV/0!</v>
      </c>
      <c r="Z2775" s="110">
        <v>1</v>
      </c>
      <c r="AA2775" s="282" t="e">
        <v>#DIV/0!</v>
      </c>
    </row>
    <row r="2776" spans="9:27">
      <c r="I2776" s="57" t="str">
        <f t="shared" si="449"/>
        <v>ContemporaryAllMay-16</v>
      </c>
      <c r="J2776" t="s">
        <v>1303</v>
      </c>
      <c r="K2776" t="s">
        <v>1244</v>
      </c>
      <c r="L2776" s="73">
        <v>42491</v>
      </c>
      <c r="M2776" s="110">
        <v>2</v>
      </c>
      <c r="N2776" s="110">
        <v>2</v>
      </c>
      <c r="O2776" s="68">
        <f t="shared" si="446"/>
        <v>1</v>
      </c>
      <c r="P2776" s="110">
        <v>4</v>
      </c>
      <c r="Q2776" s="110">
        <v>10</v>
      </c>
      <c r="R2776" s="68">
        <f t="shared" si="447"/>
        <v>0.4</v>
      </c>
      <c r="S2776" s="110">
        <v>10</v>
      </c>
      <c r="T2776" s="68">
        <f t="shared" si="448"/>
        <v>1</v>
      </c>
      <c r="U2776" s="110">
        <v>4</v>
      </c>
      <c r="W2776" s="110">
        <v>0</v>
      </c>
      <c r="X2776" s="110">
        <v>0</v>
      </c>
      <c r="Y2776" s="68" t="e">
        <f t="shared" si="450"/>
        <v>#DIV/0!</v>
      </c>
      <c r="Z2776" s="110">
        <v>0</v>
      </c>
      <c r="AA2776" s="282" t="e">
        <v>#DIV/0!</v>
      </c>
    </row>
    <row r="2777" spans="9:27">
      <c r="I2777" s="57" t="str">
        <f t="shared" si="449"/>
        <v>Green DoorAllMay-16</v>
      </c>
      <c r="J2777" t="s">
        <v>1304</v>
      </c>
      <c r="K2777" t="s">
        <v>895</v>
      </c>
      <c r="L2777" s="73">
        <v>42491</v>
      </c>
      <c r="M2777" s="110">
        <v>5</v>
      </c>
      <c r="N2777" s="110">
        <v>5</v>
      </c>
      <c r="O2777" s="68">
        <f t="shared" ref="O2777:O2840" si="451">M2777/N2777</f>
        <v>1</v>
      </c>
      <c r="P2777" s="110">
        <v>15</v>
      </c>
      <c r="Q2777" s="110">
        <v>26</v>
      </c>
      <c r="R2777" s="68">
        <f t="shared" ref="R2777:R2840" si="452">P2777/Q2777</f>
        <v>0.57692307692307687</v>
      </c>
      <c r="S2777" s="110">
        <v>26</v>
      </c>
      <c r="T2777" s="68">
        <f t="shared" ref="T2777:T2840" si="453">Q2777/S2777</f>
        <v>1</v>
      </c>
      <c r="U2777" s="110">
        <v>15</v>
      </c>
      <c r="W2777" s="110">
        <v>1</v>
      </c>
      <c r="X2777" s="110">
        <v>1</v>
      </c>
      <c r="Y2777" s="68">
        <f t="shared" si="450"/>
        <v>1</v>
      </c>
      <c r="Z2777" s="110">
        <v>0</v>
      </c>
      <c r="AA2777" s="282" t="e">
        <v>#DIV/0!</v>
      </c>
    </row>
    <row r="2778" spans="9:27">
      <c r="I2778" s="57" t="str">
        <f t="shared" si="449"/>
        <v>HillcrestAllMay-16</v>
      </c>
      <c r="J2778" t="s">
        <v>1305</v>
      </c>
      <c r="K2778" t="s">
        <v>331</v>
      </c>
      <c r="L2778" s="73">
        <v>42491</v>
      </c>
      <c r="M2778" s="110">
        <v>12</v>
      </c>
      <c r="N2778" s="110">
        <v>12</v>
      </c>
      <c r="O2778" s="68">
        <f t="shared" si="451"/>
        <v>1</v>
      </c>
      <c r="P2778" s="110">
        <v>81</v>
      </c>
      <c r="Q2778" s="110">
        <v>84</v>
      </c>
      <c r="R2778" s="68">
        <f t="shared" si="452"/>
        <v>0.9642857142857143</v>
      </c>
      <c r="S2778" s="110">
        <v>96</v>
      </c>
      <c r="T2778" s="68">
        <f t="shared" si="453"/>
        <v>0.875</v>
      </c>
      <c r="U2778" s="110">
        <v>77</v>
      </c>
      <c r="W2778" s="110">
        <v>5</v>
      </c>
      <c r="X2778" s="110">
        <v>7</v>
      </c>
      <c r="Y2778" s="68">
        <f t="shared" si="450"/>
        <v>0.7142857142857143</v>
      </c>
      <c r="Z2778" s="110">
        <v>4</v>
      </c>
      <c r="AA2778" s="282">
        <v>0.56764705882352939</v>
      </c>
    </row>
    <row r="2779" spans="9:27">
      <c r="I2779" s="57" t="str">
        <f t="shared" si="449"/>
        <v>LAYCAllMay-16</v>
      </c>
      <c r="J2779" t="s">
        <v>1306</v>
      </c>
      <c r="K2779" t="s">
        <v>337</v>
      </c>
      <c r="L2779" s="73">
        <v>42491</v>
      </c>
      <c r="M2779" s="110">
        <v>2</v>
      </c>
      <c r="N2779" s="110">
        <v>3</v>
      </c>
      <c r="O2779" s="68">
        <f t="shared" si="451"/>
        <v>0.66666666666666663</v>
      </c>
      <c r="P2779" s="110">
        <v>10</v>
      </c>
      <c r="Q2779" s="110">
        <v>18</v>
      </c>
      <c r="R2779" s="68">
        <f t="shared" si="452"/>
        <v>0.55555555555555558</v>
      </c>
      <c r="S2779" s="110">
        <v>25</v>
      </c>
      <c r="T2779" s="68">
        <f t="shared" si="453"/>
        <v>0.72</v>
      </c>
      <c r="U2779" s="110">
        <v>9</v>
      </c>
      <c r="W2779" s="110">
        <v>3</v>
      </c>
      <c r="X2779" s="110">
        <v>6</v>
      </c>
      <c r="Y2779" s="68">
        <f t="shared" si="450"/>
        <v>0.5</v>
      </c>
      <c r="Z2779" s="110">
        <v>1</v>
      </c>
      <c r="AA2779" s="282" t="e">
        <v>#DIV/0!</v>
      </c>
    </row>
    <row r="2780" spans="9:27">
      <c r="I2780" s="57" t="str">
        <f t="shared" si="449"/>
        <v>RiversideAllMay-16</v>
      </c>
      <c r="J2780" t="s">
        <v>1307</v>
      </c>
      <c r="K2780" t="s">
        <v>362</v>
      </c>
      <c r="L2780" s="73">
        <v>42491</v>
      </c>
      <c r="M2780" s="110">
        <v>1</v>
      </c>
      <c r="N2780" s="110">
        <v>2</v>
      </c>
      <c r="O2780" s="68">
        <f t="shared" si="451"/>
        <v>0.5</v>
      </c>
      <c r="P2780" s="110">
        <v>9</v>
      </c>
      <c r="Q2780" s="110">
        <v>10</v>
      </c>
      <c r="R2780" s="68">
        <f t="shared" si="452"/>
        <v>0.9</v>
      </c>
      <c r="S2780" s="110">
        <v>15</v>
      </c>
      <c r="T2780" s="68">
        <f t="shared" si="453"/>
        <v>0.66666666666666663</v>
      </c>
      <c r="U2780" s="110">
        <v>7</v>
      </c>
      <c r="W2780" s="110">
        <v>0</v>
      </c>
      <c r="X2780" s="110">
        <v>0</v>
      </c>
      <c r="Y2780" s="68" t="e">
        <f t="shared" si="450"/>
        <v>#DIV/0!</v>
      </c>
      <c r="Z2780" s="110">
        <v>2</v>
      </c>
      <c r="AA2780" s="282" t="e">
        <v>#DIV/0!</v>
      </c>
    </row>
    <row r="2781" spans="9:27">
      <c r="I2781" s="57" t="str">
        <f t="shared" si="449"/>
        <v>Adoptions TogetherAllMay-16</v>
      </c>
      <c r="J2781" t="s">
        <v>1308</v>
      </c>
      <c r="K2781" t="s">
        <v>318</v>
      </c>
      <c r="L2781" s="73">
        <v>42491</v>
      </c>
      <c r="M2781" s="110">
        <v>1</v>
      </c>
      <c r="N2781" s="110">
        <v>3</v>
      </c>
      <c r="O2781" s="68">
        <f t="shared" si="451"/>
        <v>0.33333333333333331</v>
      </c>
      <c r="P2781" s="110">
        <v>2</v>
      </c>
      <c r="Q2781" s="110">
        <v>5</v>
      </c>
      <c r="R2781" s="68">
        <f t="shared" si="452"/>
        <v>0.4</v>
      </c>
      <c r="S2781" s="110">
        <v>15</v>
      </c>
      <c r="T2781" s="68">
        <f t="shared" si="453"/>
        <v>0.33333333333333331</v>
      </c>
      <c r="U2781" s="110">
        <v>1</v>
      </c>
      <c r="W2781" s="110">
        <v>0</v>
      </c>
      <c r="X2781" s="110">
        <v>0</v>
      </c>
      <c r="Y2781" s="68" t="e">
        <f t="shared" si="450"/>
        <v>#DIV/0!</v>
      </c>
      <c r="Z2781" s="110">
        <v>1</v>
      </c>
      <c r="AA2781" s="282">
        <v>0.5</v>
      </c>
    </row>
    <row r="2782" spans="9:27">
      <c r="I2782" s="57" t="str">
        <f t="shared" si="449"/>
        <v>First Home CareAllMay-16</v>
      </c>
      <c r="J2782" t="s">
        <v>1309</v>
      </c>
      <c r="K2782" t="s">
        <v>323</v>
      </c>
      <c r="L2782" s="73">
        <v>42491</v>
      </c>
      <c r="M2782" s="110">
        <v>9</v>
      </c>
      <c r="N2782" s="110">
        <v>10</v>
      </c>
      <c r="O2782" s="68">
        <f t="shared" si="451"/>
        <v>0.9</v>
      </c>
      <c r="P2782" s="110">
        <v>22</v>
      </c>
      <c r="Q2782" s="110">
        <v>57</v>
      </c>
      <c r="R2782" s="68">
        <f t="shared" si="452"/>
        <v>0.38596491228070173</v>
      </c>
      <c r="S2782" s="110">
        <v>62</v>
      </c>
      <c r="T2782" s="68">
        <f t="shared" si="453"/>
        <v>0.91935483870967738</v>
      </c>
      <c r="U2782" s="110">
        <v>18</v>
      </c>
      <c r="W2782" s="110">
        <v>6</v>
      </c>
      <c r="X2782" s="110">
        <v>8</v>
      </c>
      <c r="Y2782" s="68">
        <f t="shared" si="450"/>
        <v>0.75</v>
      </c>
      <c r="Z2782" s="110">
        <v>4</v>
      </c>
      <c r="AA2782" s="282">
        <v>1.05</v>
      </c>
    </row>
    <row r="2783" spans="9:27">
      <c r="I2783" s="57" t="str">
        <f t="shared" si="449"/>
        <v>PASSAllMay-16</v>
      </c>
      <c r="J2783" t="s">
        <v>1310</v>
      </c>
      <c r="K2783" t="s">
        <v>342</v>
      </c>
      <c r="L2783" s="73">
        <v>42491</v>
      </c>
      <c r="M2783" s="110">
        <v>15</v>
      </c>
      <c r="N2783" s="110">
        <v>17</v>
      </c>
      <c r="O2783" s="68">
        <f t="shared" si="451"/>
        <v>0.88235294117647056</v>
      </c>
      <c r="P2783" s="110">
        <v>104</v>
      </c>
      <c r="Q2783" s="110">
        <v>125</v>
      </c>
      <c r="R2783" s="68">
        <f t="shared" si="452"/>
        <v>0.83199999999999996</v>
      </c>
      <c r="S2783" s="110">
        <v>145</v>
      </c>
      <c r="T2783" s="68">
        <f t="shared" si="453"/>
        <v>0.86206896551724133</v>
      </c>
      <c r="U2783" s="110">
        <v>93</v>
      </c>
      <c r="W2783" s="110">
        <v>8</v>
      </c>
      <c r="X2783" s="110">
        <v>15</v>
      </c>
      <c r="Y2783" s="68">
        <f t="shared" si="450"/>
        <v>0.53333333333333333</v>
      </c>
      <c r="Z2783" s="110">
        <v>11</v>
      </c>
      <c r="AA2783" s="282">
        <v>1.05</v>
      </c>
    </row>
    <row r="2784" spans="9:27">
      <c r="I2784" s="57" t="str">
        <f t="shared" si="449"/>
        <v>Youth VillagesAllMay-16</v>
      </c>
      <c r="J2784" t="s">
        <v>1311</v>
      </c>
      <c r="K2784" t="s">
        <v>352</v>
      </c>
      <c r="L2784" s="73">
        <v>42491</v>
      </c>
      <c r="M2784" s="110">
        <v>15</v>
      </c>
      <c r="N2784" s="110">
        <v>16</v>
      </c>
      <c r="O2784" s="68">
        <f t="shared" si="451"/>
        <v>0.9375</v>
      </c>
      <c r="P2784" s="110">
        <v>32</v>
      </c>
      <c r="Q2784" s="110">
        <v>44</v>
      </c>
      <c r="R2784" s="68">
        <f t="shared" si="452"/>
        <v>0.72727272727272729</v>
      </c>
      <c r="S2784" s="110">
        <v>48</v>
      </c>
      <c r="T2784" s="68">
        <f t="shared" si="453"/>
        <v>0.91666666666666663</v>
      </c>
      <c r="U2784" s="110">
        <v>21</v>
      </c>
      <c r="W2784" s="110">
        <v>3</v>
      </c>
      <c r="X2784" s="110">
        <v>5</v>
      </c>
      <c r="Y2784" s="68">
        <f t="shared" si="450"/>
        <v>0.6</v>
      </c>
      <c r="Z2784" s="110">
        <v>11</v>
      </c>
      <c r="AA2784" s="282">
        <v>0.79560869565217385</v>
      </c>
    </row>
    <row r="2785" spans="9:27">
      <c r="I2785" s="57" t="str">
        <f t="shared" si="449"/>
        <v>MD Family ResourcesAllMay-16</v>
      </c>
      <c r="J2785" t="s">
        <v>1312</v>
      </c>
      <c r="K2785" t="s">
        <v>510</v>
      </c>
      <c r="L2785" s="73">
        <v>42491</v>
      </c>
      <c r="M2785" s="110">
        <v>10</v>
      </c>
      <c r="N2785" s="110">
        <v>10</v>
      </c>
      <c r="O2785" s="68">
        <f t="shared" si="451"/>
        <v>1</v>
      </c>
      <c r="P2785" s="110">
        <v>17</v>
      </c>
      <c r="Q2785" s="110">
        <v>26</v>
      </c>
      <c r="R2785" s="68">
        <f t="shared" si="452"/>
        <v>0.65384615384615385</v>
      </c>
      <c r="S2785" s="110">
        <v>26</v>
      </c>
      <c r="T2785" s="68">
        <f t="shared" si="453"/>
        <v>1</v>
      </c>
      <c r="U2785" s="110">
        <v>13</v>
      </c>
      <c r="W2785" s="110">
        <v>0</v>
      </c>
      <c r="X2785" s="110">
        <v>0</v>
      </c>
      <c r="Y2785" s="68" t="e">
        <f t="shared" si="450"/>
        <v>#DIV/0!</v>
      </c>
      <c r="Z2785" s="110">
        <v>4</v>
      </c>
      <c r="AA2785" s="282">
        <v>0.53846153846153844</v>
      </c>
    </row>
    <row r="2786" spans="9:27">
      <c r="I2786" s="57" t="str">
        <f t="shared" si="449"/>
        <v>UniversalAllMay-16</v>
      </c>
      <c r="J2786" t="s">
        <v>1313</v>
      </c>
      <c r="K2786" t="s">
        <v>348</v>
      </c>
      <c r="L2786" s="73">
        <v>42491</v>
      </c>
      <c r="M2786" s="110">
        <v>4</v>
      </c>
      <c r="N2786" s="110">
        <v>4</v>
      </c>
      <c r="O2786" s="68">
        <f t="shared" si="451"/>
        <v>1</v>
      </c>
      <c r="P2786" s="110">
        <v>2</v>
      </c>
      <c r="Q2786" s="110">
        <v>20</v>
      </c>
      <c r="R2786" s="68">
        <f t="shared" si="452"/>
        <v>0.1</v>
      </c>
      <c r="S2786" s="110">
        <v>20</v>
      </c>
      <c r="T2786" s="68">
        <f t="shared" si="453"/>
        <v>1</v>
      </c>
      <c r="U2786" s="110">
        <v>2</v>
      </c>
      <c r="W2786" s="110">
        <v>0</v>
      </c>
      <c r="X2786" s="110">
        <v>0</v>
      </c>
      <c r="Y2786" s="68" t="e">
        <f t="shared" si="450"/>
        <v>#DIV/0!</v>
      </c>
      <c r="Z2786" s="110">
        <v>0</v>
      </c>
      <c r="AA2786" s="282" t="e">
        <v>#DIV/0!</v>
      </c>
    </row>
    <row r="2787" spans="9:27">
      <c r="I2787" s="57" t="str">
        <f t="shared" si="449"/>
        <v>FPSAllMay-16</v>
      </c>
      <c r="J2787" t="s">
        <v>1314</v>
      </c>
      <c r="K2787" t="s">
        <v>355</v>
      </c>
      <c r="L2787" s="73">
        <v>42491</v>
      </c>
      <c r="M2787" s="110">
        <v>5</v>
      </c>
      <c r="N2787" s="110">
        <v>6</v>
      </c>
      <c r="O2787" s="68">
        <f t="shared" si="451"/>
        <v>0.83333333333333337</v>
      </c>
      <c r="P2787" s="110">
        <v>56</v>
      </c>
      <c r="Q2787" s="110">
        <v>75</v>
      </c>
      <c r="R2787" s="68">
        <f t="shared" si="452"/>
        <v>0.7466666666666667</v>
      </c>
      <c r="S2787" s="110">
        <v>90</v>
      </c>
      <c r="T2787" s="68">
        <f t="shared" si="453"/>
        <v>0.83333333333333337</v>
      </c>
      <c r="U2787" s="110">
        <v>56</v>
      </c>
      <c r="W2787" s="110">
        <v>0</v>
      </c>
      <c r="X2787" s="110">
        <v>0</v>
      </c>
      <c r="Y2787" s="68" t="e">
        <f t="shared" si="450"/>
        <v>#DIV/0!</v>
      </c>
      <c r="Z2787" s="110">
        <v>0</v>
      </c>
      <c r="AA2787" s="282" t="e">
        <v>#DIV/0!</v>
      </c>
    </row>
    <row r="2788" spans="9:27">
      <c r="I2788" s="57" t="str">
        <f t="shared" si="449"/>
        <v>LESAllMay-16</v>
      </c>
      <c r="J2788" t="s">
        <v>1315</v>
      </c>
      <c r="K2788" t="s">
        <v>357</v>
      </c>
      <c r="L2788" s="73">
        <v>42491</v>
      </c>
      <c r="M2788" s="110">
        <v>3</v>
      </c>
      <c r="N2788" s="110">
        <v>5</v>
      </c>
      <c r="O2788" s="68">
        <f t="shared" si="451"/>
        <v>0.6</v>
      </c>
      <c r="P2788" s="110">
        <v>35</v>
      </c>
      <c r="Q2788" s="110">
        <v>30</v>
      </c>
      <c r="R2788" s="68">
        <f t="shared" si="452"/>
        <v>1.1666666666666667</v>
      </c>
      <c r="S2788" s="110">
        <v>50</v>
      </c>
      <c r="T2788" s="68">
        <f t="shared" si="453"/>
        <v>0.6</v>
      </c>
      <c r="U2788" s="110">
        <v>35</v>
      </c>
      <c r="W2788" s="110">
        <v>0</v>
      </c>
      <c r="X2788" s="110">
        <v>0</v>
      </c>
      <c r="Y2788" s="68" t="e">
        <f t="shared" si="450"/>
        <v>#DIV/0!</v>
      </c>
      <c r="Z2788" s="110">
        <v>0</v>
      </c>
      <c r="AA2788" s="282">
        <v>0.97142857142857142</v>
      </c>
    </row>
    <row r="2789" spans="9:27">
      <c r="I2789" s="57" t="str">
        <f t="shared" si="449"/>
        <v>MBI HSAllMay-16</v>
      </c>
      <c r="J2789" t="s">
        <v>1316</v>
      </c>
      <c r="K2789" t="s">
        <v>364</v>
      </c>
      <c r="L2789" s="73">
        <v>42491</v>
      </c>
      <c r="M2789" s="110">
        <v>17</v>
      </c>
      <c r="N2789" s="110">
        <v>14</v>
      </c>
      <c r="O2789" s="68">
        <f t="shared" si="451"/>
        <v>1.2142857142857142</v>
      </c>
      <c r="P2789" s="110">
        <v>177</v>
      </c>
      <c r="Q2789" s="110">
        <v>174</v>
      </c>
      <c r="R2789" s="68">
        <f t="shared" si="452"/>
        <v>1.0172413793103448</v>
      </c>
      <c r="S2789" s="110">
        <v>134</v>
      </c>
      <c r="T2789" s="68">
        <f t="shared" si="453"/>
        <v>1.2985074626865671</v>
      </c>
      <c r="U2789" s="110">
        <v>177</v>
      </c>
      <c r="W2789" s="110">
        <v>0</v>
      </c>
      <c r="X2789" s="110">
        <v>0</v>
      </c>
      <c r="Y2789" s="68" t="e">
        <f t="shared" si="450"/>
        <v>#DIV/0!</v>
      </c>
      <c r="Z2789" s="110">
        <v>0</v>
      </c>
      <c r="AA2789" s="282" t="e">
        <v>#DIV/0!</v>
      </c>
    </row>
    <row r="2790" spans="9:27">
      <c r="I2790" s="57" t="str">
        <f t="shared" si="449"/>
        <v>TFCCAllMay-16</v>
      </c>
      <c r="J2790" t="s">
        <v>1317</v>
      </c>
      <c r="K2790" t="s">
        <v>366</v>
      </c>
      <c r="L2790" s="73">
        <v>42491</v>
      </c>
      <c r="M2790" s="110">
        <v>3</v>
      </c>
      <c r="N2790" s="110">
        <v>3</v>
      </c>
      <c r="O2790" s="68">
        <f t="shared" si="451"/>
        <v>1</v>
      </c>
      <c r="P2790" s="110">
        <v>16</v>
      </c>
      <c r="Q2790" s="110">
        <v>30</v>
      </c>
      <c r="R2790" s="68">
        <f t="shared" si="452"/>
        <v>0.53333333333333333</v>
      </c>
      <c r="S2790" s="110">
        <v>30</v>
      </c>
      <c r="T2790" s="68">
        <f t="shared" si="453"/>
        <v>1</v>
      </c>
      <c r="U2790" s="110">
        <v>14</v>
      </c>
      <c r="W2790" s="110">
        <v>0</v>
      </c>
      <c r="X2790" s="110">
        <v>0</v>
      </c>
      <c r="Y2790" s="68" t="e">
        <f t="shared" si="450"/>
        <v>#DIV/0!</v>
      </c>
      <c r="Z2790" s="110">
        <v>2</v>
      </c>
      <c r="AA2790" s="282" t="e">
        <v>#DIV/0!</v>
      </c>
    </row>
    <row r="2791" spans="9:27">
      <c r="I2791" s="57" t="str">
        <f t="shared" si="449"/>
        <v>Wayne CenterAllMay-16</v>
      </c>
      <c r="J2791" t="s">
        <v>1318</v>
      </c>
      <c r="K2791" t="s">
        <v>789</v>
      </c>
      <c r="L2791" s="73">
        <v>42491</v>
      </c>
      <c r="M2791" s="110">
        <v>4</v>
      </c>
      <c r="N2791" s="110">
        <v>4</v>
      </c>
      <c r="O2791" s="68">
        <f t="shared" si="451"/>
        <v>1</v>
      </c>
      <c r="P2791" s="110">
        <v>39</v>
      </c>
      <c r="Q2791" s="110">
        <v>40</v>
      </c>
      <c r="R2791" s="68">
        <f t="shared" si="452"/>
        <v>0.97499999999999998</v>
      </c>
      <c r="S2791" s="110">
        <v>40</v>
      </c>
      <c r="T2791" s="68">
        <f t="shared" si="453"/>
        <v>1</v>
      </c>
      <c r="U2791" s="110">
        <v>39</v>
      </c>
      <c r="W2791" s="110">
        <v>0</v>
      </c>
      <c r="X2791" s="110">
        <v>0</v>
      </c>
      <c r="Y2791" s="68" t="e">
        <f t="shared" si="450"/>
        <v>#DIV/0!</v>
      </c>
      <c r="Z2791" s="110">
        <v>0</v>
      </c>
      <c r="AA2791" s="282" t="e">
        <v>#DIV/0!</v>
      </c>
    </row>
    <row r="2792" spans="9:27">
      <c r="I2792" s="57" t="str">
        <f t="shared" si="449"/>
        <v>All A-CRA ProvidersA-CRAMay-16</v>
      </c>
      <c r="J2792" t="s">
        <v>1319</v>
      </c>
      <c r="K2792" t="s">
        <v>379</v>
      </c>
      <c r="L2792" s="73">
        <v>42491</v>
      </c>
      <c r="M2792" s="110">
        <v>8</v>
      </c>
      <c r="N2792" s="110">
        <v>10</v>
      </c>
      <c r="O2792" s="68">
        <f t="shared" si="451"/>
        <v>0.8</v>
      </c>
      <c r="P2792" s="110">
        <v>67</v>
      </c>
      <c r="Q2792" s="110">
        <v>67</v>
      </c>
      <c r="R2792" s="68">
        <f t="shared" si="452"/>
        <v>1</v>
      </c>
      <c r="S2792" s="110">
        <v>91</v>
      </c>
      <c r="T2792" s="68">
        <f t="shared" si="453"/>
        <v>0.73626373626373631</v>
      </c>
      <c r="U2792" s="110">
        <v>61</v>
      </c>
      <c r="W2792" s="110">
        <v>4</v>
      </c>
      <c r="X2792" s="110">
        <v>9</v>
      </c>
      <c r="Y2792" s="68">
        <f t="shared" si="450"/>
        <v>0.44444444444444442</v>
      </c>
      <c r="Z2792" s="110">
        <v>6</v>
      </c>
      <c r="AA2792" s="282"/>
    </row>
    <row r="2793" spans="9:27">
      <c r="I2793" s="57" t="str">
        <f t="shared" si="449"/>
        <v>All CPP-FV ProvidersCPP-FVMay-16</v>
      </c>
      <c r="J2793" t="s">
        <v>1320</v>
      </c>
      <c r="K2793" t="s">
        <v>373</v>
      </c>
      <c r="L2793" s="73">
        <v>42491</v>
      </c>
      <c r="M2793" s="110">
        <v>6</v>
      </c>
      <c r="N2793" s="110">
        <v>8</v>
      </c>
      <c r="O2793" s="68">
        <f t="shared" si="451"/>
        <v>0.75</v>
      </c>
      <c r="P2793" s="110">
        <v>22</v>
      </c>
      <c r="Q2793" s="110">
        <v>30</v>
      </c>
      <c r="R2793" s="68">
        <f t="shared" si="452"/>
        <v>0.73333333333333328</v>
      </c>
      <c r="S2793" s="110">
        <v>40</v>
      </c>
      <c r="T2793" s="68">
        <f t="shared" si="453"/>
        <v>0.75</v>
      </c>
      <c r="U2793" s="110">
        <v>21</v>
      </c>
      <c r="W2793" s="110">
        <v>0</v>
      </c>
      <c r="X2793" s="110">
        <v>0</v>
      </c>
      <c r="Y2793" s="68" t="e">
        <f t="shared" si="450"/>
        <v>#DIV/0!</v>
      </c>
      <c r="Z2793" s="110">
        <v>1</v>
      </c>
      <c r="AA2793" s="282">
        <v>0.5</v>
      </c>
    </row>
    <row r="2794" spans="9:27">
      <c r="I2794" s="57" t="str">
        <f t="shared" si="449"/>
        <v>All FFT ProvidersFFTMay-16</v>
      </c>
      <c r="J2794" t="s">
        <v>1321</v>
      </c>
      <c r="K2794" t="s">
        <v>372</v>
      </c>
      <c r="L2794" s="73">
        <v>42491</v>
      </c>
      <c r="M2794" s="110">
        <v>17</v>
      </c>
      <c r="N2794" s="110">
        <v>17</v>
      </c>
      <c r="O2794" s="68">
        <f t="shared" si="451"/>
        <v>1</v>
      </c>
      <c r="P2794" s="110">
        <v>72</v>
      </c>
      <c r="Q2794" s="110">
        <v>125</v>
      </c>
      <c r="R2794" s="68">
        <f t="shared" si="452"/>
        <v>0.57599999999999996</v>
      </c>
      <c r="S2794" s="110">
        <v>125</v>
      </c>
      <c r="T2794" s="68">
        <f t="shared" si="453"/>
        <v>1</v>
      </c>
      <c r="U2794" s="110">
        <v>60</v>
      </c>
      <c r="V2794" s="282">
        <v>1</v>
      </c>
      <c r="W2794" s="110">
        <v>15</v>
      </c>
      <c r="X2794" s="110">
        <v>21</v>
      </c>
      <c r="Y2794" s="68">
        <f t="shared" si="450"/>
        <v>0.7142857142857143</v>
      </c>
      <c r="Z2794" s="110">
        <v>12</v>
      </c>
      <c r="AA2794" s="282">
        <v>1</v>
      </c>
    </row>
    <row r="2795" spans="9:27">
      <c r="I2795" s="57" t="str">
        <f t="shared" si="449"/>
        <v>All MST ProvidersMSTMay-16</v>
      </c>
      <c r="J2795" t="s">
        <v>1322</v>
      </c>
      <c r="K2795" t="s">
        <v>374</v>
      </c>
      <c r="L2795" s="73">
        <v>42491</v>
      </c>
      <c r="M2795" s="110">
        <v>11</v>
      </c>
      <c r="N2795" s="110">
        <v>12</v>
      </c>
      <c r="O2795" s="68">
        <f t="shared" si="451"/>
        <v>0.91666666666666663</v>
      </c>
      <c r="P2795" s="110">
        <v>28</v>
      </c>
      <c r="Q2795" s="110">
        <v>36</v>
      </c>
      <c r="R2795" s="68">
        <f t="shared" si="452"/>
        <v>0.77777777777777779</v>
      </c>
      <c r="S2795" s="110">
        <v>40</v>
      </c>
      <c r="T2795" s="68">
        <f t="shared" si="453"/>
        <v>0.9</v>
      </c>
      <c r="U2795" s="110">
        <v>18</v>
      </c>
      <c r="V2795" s="282">
        <v>0.74321739130434772</v>
      </c>
      <c r="W2795" s="110">
        <v>3</v>
      </c>
      <c r="X2795" s="110">
        <v>5</v>
      </c>
      <c r="Y2795" s="68">
        <f t="shared" si="450"/>
        <v>0.6</v>
      </c>
      <c r="Z2795" s="110">
        <v>10</v>
      </c>
      <c r="AA2795" s="282">
        <v>0.74321739130434772</v>
      </c>
    </row>
    <row r="2796" spans="9:27">
      <c r="I2796" s="57" t="str">
        <f t="shared" si="449"/>
        <v>All MST-PSB ProvidersMST-PSBMay-16</v>
      </c>
      <c r="J2796" t="s">
        <v>1323</v>
      </c>
      <c r="K2796" t="s">
        <v>375</v>
      </c>
      <c r="L2796" s="73">
        <v>42491</v>
      </c>
      <c r="M2796" s="110">
        <v>4</v>
      </c>
      <c r="N2796" s="110">
        <v>4</v>
      </c>
      <c r="O2796" s="68">
        <f t="shared" si="451"/>
        <v>1</v>
      </c>
      <c r="P2796" s="110">
        <v>4</v>
      </c>
      <c r="Q2796" s="110">
        <v>8</v>
      </c>
      <c r="R2796" s="68">
        <f t="shared" si="452"/>
        <v>0.5</v>
      </c>
      <c r="S2796" s="110">
        <v>8</v>
      </c>
      <c r="T2796" s="68">
        <f t="shared" si="453"/>
        <v>1</v>
      </c>
      <c r="U2796" s="110">
        <v>3</v>
      </c>
      <c r="V2796" s="282">
        <v>0.84799999999999998</v>
      </c>
      <c r="W2796" s="110">
        <v>0</v>
      </c>
      <c r="X2796" s="110">
        <v>0</v>
      </c>
      <c r="Y2796" s="68" t="e">
        <f t="shared" si="450"/>
        <v>#DIV/0!</v>
      </c>
      <c r="Z2796" s="110">
        <v>1</v>
      </c>
      <c r="AA2796" s="282">
        <v>0.84799999999999998</v>
      </c>
    </row>
    <row r="2797" spans="9:27">
      <c r="I2797" s="57" t="str">
        <f t="shared" si="449"/>
        <v>All PCIT ProvidersPCITMay-16</v>
      </c>
      <c r="J2797" t="s">
        <v>1324</v>
      </c>
      <c r="K2797" t="s">
        <v>376</v>
      </c>
      <c r="L2797" s="73">
        <v>42491</v>
      </c>
      <c r="M2797" s="110">
        <v>8</v>
      </c>
      <c r="N2797" s="110">
        <v>9</v>
      </c>
      <c r="O2797" s="68">
        <f t="shared" si="451"/>
        <v>0.88888888888888884</v>
      </c>
      <c r="P2797" s="110">
        <v>34</v>
      </c>
      <c r="Q2797" s="110">
        <v>34</v>
      </c>
      <c r="R2797" s="68">
        <f t="shared" si="452"/>
        <v>1</v>
      </c>
      <c r="S2797" s="110">
        <v>39</v>
      </c>
      <c r="T2797" s="68">
        <f t="shared" si="453"/>
        <v>0.87179487179487181</v>
      </c>
      <c r="U2797" s="110">
        <v>32</v>
      </c>
      <c r="W2797" s="110">
        <v>2</v>
      </c>
      <c r="X2797" s="110">
        <v>3</v>
      </c>
      <c r="Y2797" s="68">
        <f t="shared" si="450"/>
        <v>0.66666666666666663</v>
      </c>
      <c r="Z2797" s="110">
        <v>2</v>
      </c>
      <c r="AA2797" s="282">
        <v>0.8899999999999999</v>
      </c>
    </row>
    <row r="2798" spans="9:27">
      <c r="I2798" s="57" t="str">
        <f t="shared" si="449"/>
        <v>All TF-CBT ProvidersTF-CBTMay-16</v>
      </c>
      <c r="J2798" t="s">
        <v>1325</v>
      </c>
      <c r="K2798" t="s">
        <v>377</v>
      </c>
      <c r="L2798" s="73">
        <v>42491</v>
      </c>
      <c r="M2798" s="110">
        <v>27</v>
      </c>
      <c r="N2798" s="110">
        <v>28</v>
      </c>
      <c r="O2798" s="68">
        <f t="shared" si="451"/>
        <v>0.9642857142857143</v>
      </c>
      <c r="P2798" s="110">
        <v>49</v>
      </c>
      <c r="Q2798" s="110">
        <v>108</v>
      </c>
      <c r="R2798" s="68">
        <f t="shared" si="452"/>
        <v>0.45370370370370372</v>
      </c>
      <c r="S2798" s="110">
        <v>113</v>
      </c>
      <c r="T2798" s="68">
        <f t="shared" si="453"/>
        <v>0.95575221238938057</v>
      </c>
      <c r="U2798" s="110">
        <v>44</v>
      </c>
      <c r="W2798" s="110">
        <v>3</v>
      </c>
      <c r="X2798" s="110">
        <v>4</v>
      </c>
      <c r="Y2798" s="68">
        <f t="shared" si="450"/>
        <v>0.75</v>
      </c>
      <c r="Z2798" s="110">
        <v>5</v>
      </c>
      <c r="AA2798" s="282">
        <v>0.46625188536953238</v>
      </c>
    </row>
    <row r="2799" spans="9:27">
      <c r="I2799" s="57" t="str">
        <f t="shared" si="449"/>
        <v>All TIP ProvidersTIPMay-16</v>
      </c>
      <c r="J2799" t="s">
        <v>1326</v>
      </c>
      <c r="K2799" t="s">
        <v>378</v>
      </c>
      <c r="L2799" s="73">
        <v>42491</v>
      </c>
      <c r="M2799" s="110">
        <v>56</v>
      </c>
      <c r="N2799" s="110">
        <v>58</v>
      </c>
      <c r="O2799" s="68">
        <f t="shared" si="451"/>
        <v>0.96551724137931039</v>
      </c>
      <c r="P2799" s="110">
        <v>533</v>
      </c>
      <c r="Q2799" s="110">
        <v>565</v>
      </c>
      <c r="R2799" s="68">
        <f t="shared" si="452"/>
        <v>0.94336283185840708</v>
      </c>
      <c r="S2799" s="110">
        <v>580</v>
      </c>
      <c r="T2799" s="68">
        <f t="shared" si="453"/>
        <v>0.97413793103448276</v>
      </c>
      <c r="U2799" s="110">
        <v>524</v>
      </c>
      <c r="W2799" s="110">
        <v>4</v>
      </c>
      <c r="X2799" s="110">
        <v>6</v>
      </c>
      <c r="Y2799" s="68">
        <f t="shared" si="450"/>
        <v>0.66666666666666663</v>
      </c>
      <c r="Z2799" s="110">
        <v>9</v>
      </c>
      <c r="AA2799" s="282">
        <v>0.94404761904761902</v>
      </c>
    </row>
    <row r="2800" spans="9:27">
      <c r="I2800" s="57" t="str">
        <f t="shared" si="449"/>
        <v>All TST ProvidersTSTMay-16</v>
      </c>
      <c r="J2800" t="s">
        <v>1327</v>
      </c>
      <c r="K2800" t="s">
        <v>512</v>
      </c>
      <c r="L2800" s="73">
        <v>42491</v>
      </c>
      <c r="M2800" s="110">
        <v>0</v>
      </c>
      <c r="N2800" s="110">
        <v>0</v>
      </c>
      <c r="O2800" s="68" t="e">
        <f t="shared" si="451"/>
        <v>#DIV/0!</v>
      </c>
      <c r="P2800" s="110">
        <v>0</v>
      </c>
      <c r="Q2800" s="110">
        <v>0</v>
      </c>
      <c r="R2800" s="68" t="e">
        <f t="shared" si="452"/>
        <v>#DIV/0!</v>
      </c>
      <c r="S2800" s="110">
        <v>0</v>
      </c>
      <c r="T2800" s="68" t="e">
        <f t="shared" si="453"/>
        <v>#DIV/0!</v>
      </c>
      <c r="U2800" s="110">
        <v>0</v>
      </c>
      <c r="W2800" s="110">
        <v>0</v>
      </c>
      <c r="X2800" s="110">
        <v>0</v>
      </c>
      <c r="Y2800" s="68" t="e">
        <f t="shared" si="450"/>
        <v>#DIV/0!</v>
      </c>
      <c r="Z2800" s="110">
        <v>0</v>
      </c>
      <c r="AA2800" s="282"/>
    </row>
    <row r="2801" spans="9:27">
      <c r="I2801" s="57" t="str">
        <f t="shared" si="449"/>
        <v>AllAllMay-16</v>
      </c>
      <c r="J2801" t="s">
        <v>1328</v>
      </c>
      <c r="K2801" t="s">
        <v>367</v>
      </c>
      <c r="L2801" s="73">
        <v>42491</v>
      </c>
      <c r="M2801" s="110">
        <v>137</v>
      </c>
      <c r="N2801" s="110">
        <v>146</v>
      </c>
      <c r="O2801" s="68">
        <f t="shared" si="451"/>
        <v>0.93835616438356162</v>
      </c>
      <c r="P2801" s="110">
        <v>809</v>
      </c>
      <c r="Q2801" s="110">
        <v>973</v>
      </c>
      <c r="R2801" s="68">
        <f t="shared" si="452"/>
        <v>0.83144912641315516</v>
      </c>
      <c r="S2801" s="110">
        <v>1036</v>
      </c>
      <c r="T2801" s="68">
        <f t="shared" si="453"/>
        <v>0.93918918918918914</v>
      </c>
      <c r="U2801" s="110">
        <v>763</v>
      </c>
      <c r="W2801" s="110">
        <v>31</v>
      </c>
      <c r="X2801" s="110">
        <v>48</v>
      </c>
      <c r="Y2801" s="68">
        <f t="shared" si="450"/>
        <v>0.64583333333333337</v>
      </c>
      <c r="Z2801" s="110">
        <v>46</v>
      </c>
      <c r="AA2801" s="282">
        <v>0.77021669938878545</v>
      </c>
    </row>
    <row r="2802" spans="9:27">
      <c r="I2802" s="57" t="str">
        <f>K2802&amp;"Jun-16"</f>
        <v>HillcrestA-CRAJun-16</v>
      </c>
      <c r="J2802" t="s">
        <v>1329</v>
      </c>
      <c r="K2802" t="s">
        <v>336</v>
      </c>
      <c r="L2802" s="73">
        <v>42522</v>
      </c>
      <c r="M2802" s="110">
        <v>3</v>
      </c>
      <c r="N2802" s="110">
        <v>3</v>
      </c>
      <c r="O2802" s="68">
        <f t="shared" si="451"/>
        <v>1</v>
      </c>
      <c r="P2802" s="110">
        <v>34</v>
      </c>
      <c r="Q2802" s="110">
        <v>36</v>
      </c>
      <c r="R2802" s="68">
        <f t="shared" si="452"/>
        <v>0.94444444444444442</v>
      </c>
      <c r="S2802" s="110">
        <v>36</v>
      </c>
      <c r="T2802" s="68">
        <f t="shared" si="453"/>
        <v>1</v>
      </c>
      <c r="U2802" s="110">
        <v>26</v>
      </c>
      <c r="W2802" s="110">
        <v>0</v>
      </c>
      <c r="X2802" s="110">
        <v>16</v>
      </c>
      <c r="Y2802" s="68">
        <f t="shared" si="450"/>
        <v>0</v>
      </c>
      <c r="Z2802" s="110">
        <v>8</v>
      </c>
      <c r="AA2802" s="282"/>
    </row>
    <row r="2803" spans="9:27">
      <c r="I2803" s="57" t="str">
        <f t="shared" ref="I2803:I2859" si="454">K2803&amp;"Jun-16"</f>
        <v>LAYCA-CRAJun-16</v>
      </c>
      <c r="J2803" t="s">
        <v>1330</v>
      </c>
      <c r="K2803" t="s">
        <v>339</v>
      </c>
      <c r="L2803" s="73">
        <v>42522</v>
      </c>
      <c r="M2803" s="110">
        <v>2</v>
      </c>
      <c r="N2803" s="110">
        <v>3</v>
      </c>
      <c r="O2803" s="68">
        <f t="shared" si="451"/>
        <v>0.66666666666666663</v>
      </c>
      <c r="P2803" s="110">
        <v>12</v>
      </c>
      <c r="Q2803" s="110">
        <v>18</v>
      </c>
      <c r="R2803" s="68">
        <f t="shared" si="452"/>
        <v>0.66666666666666663</v>
      </c>
      <c r="S2803" s="110">
        <v>25</v>
      </c>
      <c r="T2803" s="68">
        <f t="shared" si="453"/>
        <v>0.72</v>
      </c>
      <c r="U2803" s="110">
        <v>9</v>
      </c>
      <c r="W2803" s="110">
        <v>0</v>
      </c>
      <c r="X2803" s="110">
        <v>0</v>
      </c>
      <c r="Y2803" s="68" t="e">
        <f t="shared" si="450"/>
        <v>#DIV/0!</v>
      </c>
      <c r="Z2803" s="110">
        <v>3</v>
      </c>
      <c r="AA2803" s="282"/>
    </row>
    <row r="2804" spans="9:27">
      <c r="I2804" s="57" t="str">
        <f t="shared" si="454"/>
        <v>RiversideA-CRAJun-16</v>
      </c>
      <c r="J2804" t="s">
        <v>1331</v>
      </c>
      <c r="K2804" t="s">
        <v>361</v>
      </c>
      <c r="L2804" s="73">
        <v>42522</v>
      </c>
      <c r="M2804" s="110">
        <v>1</v>
      </c>
      <c r="N2804" s="110">
        <v>2</v>
      </c>
      <c r="O2804" s="68">
        <f t="shared" si="451"/>
        <v>0.5</v>
      </c>
      <c r="P2804" s="110">
        <v>6</v>
      </c>
      <c r="Q2804" s="110">
        <v>10</v>
      </c>
      <c r="R2804" s="68">
        <f t="shared" si="452"/>
        <v>0.6</v>
      </c>
      <c r="S2804" s="110">
        <v>15</v>
      </c>
      <c r="T2804" s="68">
        <f t="shared" si="453"/>
        <v>0.66666666666666663</v>
      </c>
      <c r="U2804" s="110">
        <v>2</v>
      </c>
      <c r="W2804" s="110">
        <v>3</v>
      </c>
      <c r="X2804" s="110">
        <v>6</v>
      </c>
      <c r="Y2804" s="68">
        <f t="shared" si="450"/>
        <v>0.5</v>
      </c>
      <c r="Z2804" s="110">
        <v>4</v>
      </c>
      <c r="AA2804" s="282"/>
    </row>
    <row r="2805" spans="9:27">
      <c r="I2805" s="57" t="str">
        <f t="shared" si="454"/>
        <v>Federal CityA-CRAJun-16</v>
      </c>
      <c r="J2805" t="s">
        <v>1332</v>
      </c>
      <c r="K2805" t="s">
        <v>360</v>
      </c>
      <c r="L2805" s="73">
        <v>42522</v>
      </c>
      <c r="M2805" s="110">
        <v>1</v>
      </c>
      <c r="N2805" s="110">
        <v>2</v>
      </c>
      <c r="O2805" s="68">
        <f t="shared" si="451"/>
        <v>0.5</v>
      </c>
      <c r="P2805" s="110">
        <v>5</v>
      </c>
      <c r="Q2805" s="110">
        <v>10</v>
      </c>
      <c r="R2805" s="68">
        <f t="shared" si="452"/>
        <v>0.5</v>
      </c>
      <c r="S2805" s="110">
        <v>15</v>
      </c>
      <c r="T2805" s="68">
        <f t="shared" si="453"/>
        <v>0.66666666666666663</v>
      </c>
      <c r="U2805" s="110">
        <v>4</v>
      </c>
      <c r="W2805" s="110">
        <v>0</v>
      </c>
      <c r="X2805" s="110">
        <v>0</v>
      </c>
      <c r="Y2805" s="68" t="e">
        <f t="shared" si="450"/>
        <v>#DIV/0!</v>
      </c>
      <c r="Z2805" s="110">
        <v>1</v>
      </c>
      <c r="AA2805" s="282"/>
    </row>
    <row r="2806" spans="9:27">
      <c r="I2806" s="57" t="str">
        <f t="shared" si="454"/>
        <v>PIECECPP-FVJun-16</v>
      </c>
      <c r="J2806" t="s">
        <v>1333</v>
      </c>
      <c r="K2806" t="s">
        <v>346</v>
      </c>
      <c r="L2806" s="73">
        <v>42522</v>
      </c>
      <c r="M2806" s="110">
        <v>5</v>
      </c>
      <c r="N2806" s="110">
        <v>5</v>
      </c>
      <c r="O2806" s="68">
        <f t="shared" si="451"/>
        <v>1</v>
      </c>
      <c r="P2806" s="110">
        <v>20</v>
      </c>
      <c r="Q2806" s="110">
        <v>25</v>
      </c>
      <c r="R2806" s="68">
        <f t="shared" si="452"/>
        <v>0.8</v>
      </c>
      <c r="S2806" s="110">
        <v>25</v>
      </c>
      <c r="T2806" s="68">
        <f t="shared" si="453"/>
        <v>1</v>
      </c>
      <c r="U2806" s="110">
        <v>20</v>
      </c>
      <c r="W2806" s="110">
        <v>0</v>
      </c>
      <c r="X2806" s="110">
        <v>0</v>
      </c>
      <c r="Y2806" s="68" t="e">
        <f t="shared" si="450"/>
        <v>#DIV/0!</v>
      </c>
      <c r="Z2806" s="110">
        <v>0</v>
      </c>
      <c r="AA2806" s="282">
        <v>0.55000000000000004</v>
      </c>
    </row>
    <row r="2807" spans="9:27">
      <c r="I2807" s="57" t="str">
        <f t="shared" si="454"/>
        <v>Adoptions TogetherCPP-FVJun-16</v>
      </c>
      <c r="J2807" t="s">
        <v>1334</v>
      </c>
      <c r="K2807" t="s">
        <v>317</v>
      </c>
      <c r="L2807" s="73">
        <v>42522</v>
      </c>
      <c r="M2807" s="110">
        <v>1</v>
      </c>
      <c r="N2807" s="110">
        <v>3</v>
      </c>
      <c r="O2807" s="68">
        <f t="shared" si="451"/>
        <v>0.33333333333333331</v>
      </c>
      <c r="P2807" s="110">
        <v>2</v>
      </c>
      <c r="Q2807" s="110">
        <v>5</v>
      </c>
      <c r="R2807" s="68">
        <f t="shared" si="452"/>
        <v>0.4</v>
      </c>
      <c r="S2807" s="110">
        <v>15</v>
      </c>
      <c r="T2807" s="68">
        <f t="shared" si="453"/>
        <v>0.33333333333333331</v>
      </c>
      <c r="U2807" s="110">
        <v>2</v>
      </c>
      <c r="W2807" s="110">
        <v>0</v>
      </c>
      <c r="X2807" s="110">
        <v>0</v>
      </c>
      <c r="Y2807" s="68" t="e">
        <f t="shared" si="450"/>
        <v>#DIV/0!</v>
      </c>
      <c r="Z2807" s="110">
        <v>0</v>
      </c>
      <c r="AA2807" s="282">
        <v>1</v>
      </c>
    </row>
    <row r="2808" spans="9:27">
      <c r="I2808" s="57" t="str">
        <f t="shared" si="454"/>
        <v>First Home CareFFTJun-16</v>
      </c>
      <c r="J2808" t="s">
        <v>1335</v>
      </c>
      <c r="K2808" t="s">
        <v>325</v>
      </c>
      <c r="L2808" s="73">
        <v>42522</v>
      </c>
      <c r="M2808" s="110">
        <v>3</v>
      </c>
      <c r="N2808" s="110">
        <v>3</v>
      </c>
      <c r="O2808" s="68">
        <f t="shared" si="451"/>
        <v>1</v>
      </c>
      <c r="P2808" s="110">
        <v>17</v>
      </c>
      <c r="Q2808" s="110">
        <v>30</v>
      </c>
      <c r="R2808" s="68">
        <f t="shared" si="452"/>
        <v>0.56666666666666665</v>
      </c>
      <c r="S2808" s="110">
        <v>30</v>
      </c>
      <c r="T2808" s="68">
        <f t="shared" si="453"/>
        <v>1</v>
      </c>
      <c r="U2808" s="110">
        <v>13</v>
      </c>
      <c r="V2808" s="282">
        <v>1.075</v>
      </c>
      <c r="W2808" s="110">
        <v>3</v>
      </c>
      <c r="X2808" s="110">
        <v>3</v>
      </c>
      <c r="Y2808" s="68">
        <f t="shared" si="450"/>
        <v>1</v>
      </c>
      <c r="Z2808" s="110">
        <v>4</v>
      </c>
      <c r="AA2808" s="282">
        <v>1.075</v>
      </c>
    </row>
    <row r="2809" spans="9:27">
      <c r="I2809" s="57" t="str">
        <f t="shared" si="454"/>
        <v>HillcrestFFTJun-16</v>
      </c>
      <c r="J2809" t="s">
        <v>1336</v>
      </c>
      <c r="K2809" t="s">
        <v>335</v>
      </c>
      <c r="L2809" s="73">
        <v>42522</v>
      </c>
      <c r="M2809" s="110">
        <v>7</v>
      </c>
      <c r="N2809" s="110">
        <v>7</v>
      </c>
      <c r="O2809" s="68">
        <f t="shared" si="451"/>
        <v>1</v>
      </c>
      <c r="P2809" s="110">
        <v>22</v>
      </c>
      <c r="Q2809" s="110">
        <v>50</v>
      </c>
      <c r="R2809" s="68">
        <f t="shared" si="452"/>
        <v>0.44</v>
      </c>
      <c r="S2809" s="110">
        <v>50</v>
      </c>
      <c r="T2809" s="68">
        <f t="shared" si="453"/>
        <v>1</v>
      </c>
      <c r="U2809" s="110">
        <v>17</v>
      </c>
      <c r="V2809" s="282">
        <v>0.875</v>
      </c>
      <c r="W2809" s="110">
        <v>5</v>
      </c>
      <c r="X2809" s="110">
        <v>5</v>
      </c>
      <c r="Y2809" s="68">
        <f t="shared" si="450"/>
        <v>1</v>
      </c>
      <c r="Z2809" s="110">
        <v>5</v>
      </c>
      <c r="AA2809" s="282">
        <v>0.875</v>
      </c>
    </row>
    <row r="2810" spans="9:27">
      <c r="I2810" s="57" t="str">
        <f t="shared" si="454"/>
        <v>PASSFFTJun-16</v>
      </c>
      <c r="J2810" t="s">
        <v>1337</v>
      </c>
      <c r="K2810" t="s">
        <v>343</v>
      </c>
      <c r="L2810" s="73">
        <v>42522</v>
      </c>
      <c r="M2810" s="110">
        <v>7</v>
      </c>
      <c r="N2810" s="110">
        <v>7</v>
      </c>
      <c r="O2810" s="68">
        <f t="shared" si="451"/>
        <v>1</v>
      </c>
      <c r="P2810" s="110">
        <v>28</v>
      </c>
      <c r="Q2810" s="110">
        <v>45</v>
      </c>
      <c r="R2810" s="68">
        <f t="shared" si="452"/>
        <v>0.62222222222222223</v>
      </c>
      <c r="S2810" s="110">
        <v>45</v>
      </c>
      <c r="T2810" s="68">
        <f t="shared" si="453"/>
        <v>1</v>
      </c>
      <c r="U2810" s="110">
        <v>20</v>
      </c>
      <c r="V2810" s="282">
        <v>0.92500000000000004</v>
      </c>
      <c r="W2810" s="110">
        <v>9</v>
      </c>
      <c r="X2810" s="110">
        <v>12</v>
      </c>
      <c r="Y2810" s="68">
        <f t="shared" si="450"/>
        <v>0.75</v>
      </c>
      <c r="Z2810" s="110">
        <v>8</v>
      </c>
      <c r="AA2810" s="282">
        <v>0.92500000000000004</v>
      </c>
    </row>
    <row r="2811" spans="9:27">
      <c r="I2811" s="57" t="str">
        <f t="shared" si="454"/>
        <v>Youth VillagesMSTJun-16</v>
      </c>
      <c r="J2811" t="s">
        <v>1338</v>
      </c>
      <c r="K2811" t="s">
        <v>353</v>
      </c>
      <c r="L2811" s="73">
        <v>42522</v>
      </c>
      <c r="M2811" s="110">
        <v>11</v>
      </c>
      <c r="N2811" s="110">
        <v>12</v>
      </c>
      <c r="O2811" s="68">
        <f t="shared" si="451"/>
        <v>0.91666666666666663</v>
      </c>
      <c r="P2811" s="110">
        <v>27</v>
      </c>
      <c r="Q2811" s="110">
        <v>36</v>
      </c>
      <c r="R2811" s="68">
        <f t="shared" si="452"/>
        <v>0.75</v>
      </c>
      <c r="S2811" s="110">
        <v>40</v>
      </c>
      <c r="T2811" s="68">
        <f t="shared" si="453"/>
        <v>0.9</v>
      </c>
      <c r="U2811" s="110">
        <v>14</v>
      </c>
      <c r="V2811" s="282">
        <v>0.69633333333333336</v>
      </c>
      <c r="W2811" s="110">
        <v>11</v>
      </c>
      <c r="X2811" s="110">
        <v>19</v>
      </c>
      <c r="Y2811" s="68">
        <f t="shared" si="450"/>
        <v>0.57894736842105265</v>
      </c>
      <c r="Z2811" s="110">
        <v>13</v>
      </c>
      <c r="AA2811" s="282">
        <v>0.69633333333333336</v>
      </c>
    </row>
    <row r="2812" spans="9:27">
      <c r="I2812" s="57" t="str">
        <f t="shared" si="454"/>
        <v>Youth VillagesMST-PSBJun-16</v>
      </c>
      <c r="J2812" t="s">
        <v>1339</v>
      </c>
      <c r="K2812" t="s">
        <v>354</v>
      </c>
      <c r="L2812" s="73">
        <v>42522</v>
      </c>
      <c r="M2812" s="110">
        <v>4</v>
      </c>
      <c r="N2812" s="110">
        <v>4</v>
      </c>
      <c r="O2812" s="68">
        <f t="shared" si="451"/>
        <v>1</v>
      </c>
      <c r="P2812" s="110">
        <v>5</v>
      </c>
      <c r="Q2812" s="110">
        <v>8</v>
      </c>
      <c r="R2812" s="68">
        <f t="shared" si="452"/>
        <v>0.625</v>
      </c>
      <c r="S2812" s="110">
        <v>8</v>
      </c>
      <c r="T2812" s="68">
        <f t="shared" si="453"/>
        <v>1</v>
      </c>
      <c r="U2812" s="110">
        <v>3</v>
      </c>
      <c r="V2812" s="282">
        <v>0.85699999999999998</v>
      </c>
      <c r="W2812" s="110">
        <v>1</v>
      </c>
      <c r="X2812" s="110">
        <v>1</v>
      </c>
      <c r="Y2812" s="68">
        <f t="shared" si="450"/>
        <v>1</v>
      </c>
      <c r="Z2812" s="110">
        <v>2</v>
      </c>
      <c r="AA2812" s="282">
        <v>0.85699999999999998</v>
      </c>
    </row>
    <row r="2813" spans="9:27">
      <c r="I2813" s="57" t="str">
        <f t="shared" si="454"/>
        <v>Marys CenterPCITJun-16</v>
      </c>
      <c r="J2813" t="s">
        <v>1340</v>
      </c>
      <c r="K2813" t="s">
        <v>340</v>
      </c>
      <c r="L2813" s="73">
        <v>42522</v>
      </c>
      <c r="M2813" s="110">
        <v>3</v>
      </c>
      <c r="N2813" s="110">
        <v>4</v>
      </c>
      <c r="O2813" s="68">
        <f t="shared" si="451"/>
        <v>0.75</v>
      </c>
      <c r="P2813" s="110">
        <v>23</v>
      </c>
      <c r="Q2813" s="110">
        <v>9</v>
      </c>
      <c r="R2813" s="68">
        <f t="shared" si="452"/>
        <v>2.5555555555555554</v>
      </c>
      <c r="S2813" s="110">
        <v>14</v>
      </c>
      <c r="T2813" s="68">
        <f t="shared" si="453"/>
        <v>0.6428571428571429</v>
      </c>
      <c r="U2813" s="110">
        <v>18</v>
      </c>
      <c r="W2813" s="110">
        <v>3</v>
      </c>
      <c r="X2813" s="110">
        <v>4</v>
      </c>
      <c r="Y2813" s="68">
        <f t="shared" si="450"/>
        <v>0.75</v>
      </c>
      <c r="Z2813" s="110">
        <v>5</v>
      </c>
      <c r="AA2813" s="282">
        <v>0.83</v>
      </c>
    </row>
    <row r="2814" spans="9:27">
      <c r="I2814" s="57" t="str">
        <f t="shared" si="454"/>
        <v>PIECEPCITJun-16</v>
      </c>
      <c r="J2814" t="s">
        <v>1341</v>
      </c>
      <c r="K2814" t="s">
        <v>347</v>
      </c>
      <c r="L2814" s="73">
        <v>42522</v>
      </c>
      <c r="M2814" s="110">
        <v>5</v>
      </c>
      <c r="N2814" s="110">
        <v>5</v>
      </c>
      <c r="O2814" s="68">
        <f t="shared" si="451"/>
        <v>1</v>
      </c>
      <c r="P2814" s="110">
        <v>13</v>
      </c>
      <c r="Q2814" s="110">
        <v>25</v>
      </c>
      <c r="R2814" s="68">
        <f t="shared" si="452"/>
        <v>0.52</v>
      </c>
      <c r="S2814" s="110">
        <v>25</v>
      </c>
      <c r="T2814" s="68">
        <f t="shared" si="453"/>
        <v>1</v>
      </c>
      <c r="U2814" s="110">
        <v>13</v>
      </c>
      <c r="W2814" s="110">
        <v>1</v>
      </c>
      <c r="X2814" s="110">
        <v>1</v>
      </c>
      <c r="Y2814" s="68">
        <f t="shared" si="450"/>
        <v>1</v>
      </c>
      <c r="Z2814" s="110">
        <v>0</v>
      </c>
      <c r="AA2814" s="282">
        <v>0.95</v>
      </c>
    </row>
    <row r="2815" spans="9:27">
      <c r="I2815" s="57" t="str">
        <f t="shared" si="454"/>
        <v>Community ConnectionsTF-CBTJun-16</v>
      </c>
      <c r="J2815" t="s">
        <v>1342</v>
      </c>
      <c r="K2815" t="s">
        <v>320</v>
      </c>
      <c r="L2815" s="73">
        <v>42522</v>
      </c>
      <c r="M2815" s="110">
        <v>5</v>
      </c>
      <c r="N2815" s="110">
        <v>5</v>
      </c>
      <c r="O2815" s="68">
        <f t="shared" si="451"/>
        <v>1</v>
      </c>
      <c r="P2815" s="110">
        <v>7</v>
      </c>
      <c r="Q2815" s="110">
        <v>25</v>
      </c>
      <c r="R2815" s="68">
        <f t="shared" si="452"/>
        <v>0.28000000000000003</v>
      </c>
      <c r="S2815" s="110">
        <v>25</v>
      </c>
      <c r="T2815" s="68">
        <f t="shared" si="453"/>
        <v>1</v>
      </c>
      <c r="U2815" s="110">
        <v>6</v>
      </c>
      <c r="W2815" s="110">
        <v>0</v>
      </c>
      <c r="X2815" s="110">
        <v>0</v>
      </c>
      <c r="Y2815" s="68" t="e">
        <f t="shared" si="450"/>
        <v>#DIV/0!</v>
      </c>
      <c r="Z2815" s="110">
        <v>1</v>
      </c>
      <c r="AA2815" s="282">
        <v>1</v>
      </c>
    </row>
    <row r="2816" spans="9:27">
      <c r="I2816" s="57" t="str">
        <f t="shared" si="454"/>
        <v>First Home CareTF-CBTJun-16</v>
      </c>
      <c r="J2816" t="s">
        <v>1343</v>
      </c>
      <c r="K2816" t="s">
        <v>324</v>
      </c>
      <c r="L2816" s="73">
        <v>42522</v>
      </c>
      <c r="M2816" s="110">
        <v>6</v>
      </c>
      <c r="N2816" s="110">
        <v>7</v>
      </c>
      <c r="O2816" s="68">
        <f t="shared" si="451"/>
        <v>0.8571428571428571</v>
      </c>
      <c r="P2816" s="110">
        <v>4</v>
      </c>
      <c r="Q2816" s="110">
        <v>27</v>
      </c>
      <c r="R2816" s="68">
        <f t="shared" si="452"/>
        <v>0.14814814814814814</v>
      </c>
      <c r="S2816" s="110">
        <v>32</v>
      </c>
      <c r="T2816" s="68">
        <f t="shared" si="453"/>
        <v>0.84375</v>
      </c>
      <c r="U2816" s="110">
        <v>4</v>
      </c>
      <c r="W2816" s="110">
        <v>0</v>
      </c>
      <c r="X2816" s="110">
        <v>1</v>
      </c>
      <c r="Y2816" s="68">
        <f t="shared" si="450"/>
        <v>0</v>
      </c>
      <c r="Z2816" s="110">
        <v>0</v>
      </c>
      <c r="AA2816" s="282">
        <v>1</v>
      </c>
    </row>
    <row r="2817" spans="9:27">
      <c r="I2817" s="57" t="str">
        <f t="shared" si="454"/>
        <v>HillcrestTF-CBTJun-16</v>
      </c>
      <c r="J2817" t="s">
        <v>1344</v>
      </c>
      <c r="K2817" t="s">
        <v>332</v>
      </c>
      <c r="L2817" s="73">
        <v>42522</v>
      </c>
      <c r="M2817" s="110">
        <v>2</v>
      </c>
      <c r="N2817" s="110">
        <v>2</v>
      </c>
      <c r="O2817" s="68">
        <f t="shared" si="451"/>
        <v>1</v>
      </c>
      <c r="P2817" s="110">
        <v>17</v>
      </c>
      <c r="Q2817" s="110">
        <v>10</v>
      </c>
      <c r="R2817" s="68">
        <f t="shared" si="452"/>
        <v>1.7</v>
      </c>
      <c r="S2817" s="110">
        <v>10</v>
      </c>
      <c r="T2817" s="68">
        <f t="shared" si="453"/>
        <v>1</v>
      </c>
      <c r="U2817" s="110">
        <v>17</v>
      </c>
      <c r="W2817" s="110">
        <v>1</v>
      </c>
      <c r="X2817" s="110">
        <v>1</v>
      </c>
      <c r="Y2817" s="68">
        <f t="shared" si="450"/>
        <v>1</v>
      </c>
      <c r="Z2817" s="110">
        <v>0</v>
      </c>
      <c r="AA2817" s="282">
        <v>0.17647058823529413</v>
      </c>
    </row>
    <row r="2818" spans="9:27">
      <c r="I2818" s="57" t="str">
        <f t="shared" si="454"/>
        <v>MD Family ResourcesTF-CBTJun-16</v>
      </c>
      <c r="J2818" t="s">
        <v>1345</v>
      </c>
      <c r="K2818" t="s">
        <v>509</v>
      </c>
      <c r="L2818" s="73">
        <v>42522</v>
      </c>
      <c r="M2818" s="110">
        <v>10</v>
      </c>
      <c r="N2818" s="110">
        <v>10</v>
      </c>
      <c r="O2818" s="68">
        <f t="shared" si="451"/>
        <v>1</v>
      </c>
      <c r="P2818" s="110">
        <v>21</v>
      </c>
      <c r="Q2818" s="110">
        <v>26</v>
      </c>
      <c r="R2818" s="68">
        <f t="shared" si="452"/>
        <v>0.80769230769230771</v>
      </c>
      <c r="S2818" s="110">
        <v>26</v>
      </c>
      <c r="T2818" s="68">
        <f t="shared" si="453"/>
        <v>1</v>
      </c>
      <c r="U2818" s="110">
        <v>11</v>
      </c>
      <c r="W2818" s="110">
        <v>0</v>
      </c>
      <c r="X2818" s="110">
        <v>0</v>
      </c>
      <c r="Y2818" s="68" t="e">
        <f t="shared" si="450"/>
        <v>#DIV/0!</v>
      </c>
      <c r="Z2818" s="110">
        <v>10</v>
      </c>
      <c r="AA2818" s="282">
        <v>0.76190476190476186</v>
      </c>
    </row>
    <row r="2819" spans="9:27">
      <c r="I2819" s="57" t="str">
        <f t="shared" si="454"/>
        <v>UniversalTF-CBTJun-16</v>
      </c>
      <c r="J2819" t="s">
        <v>1346</v>
      </c>
      <c r="K2819" t="s">
        <v>349</v>
      </c>
      <c r="L2819" s="73">
        <v>42522</v>
      </c>
      <c r="M2819" s="110">
        <v>4</v>
      </c>
      <c r="N2819" s="110">
        <v>4</v>
      </c>
      <c r="O2819" s="68">
        <f t="shared" si="451"/>
        <v>1</v>
      </c>
      <c r="P2819" s="110">
        <v>2</v>
      </c>
      <c r="Q2819" s="110">
        <v>20</v>
      </c>
      <c r="R2819" s="68">
        <f t="shared" si="452"/>
        <v>0.1</v>
      </c>
      <c r="S2819" s="110">
        <v>20</v>
      </c>
      <c r="T2819" s="68">
        <f t="shared" si="453"/>
        <v>1</v>
      </c>
      <c r="U2819" s="110">
        <v>2</v>
      </c>
      <c r="W2819" s="110">
        <v>0</v>
      </c>
      <c r="X2819" s="110">
        <v>0</v>
      </c>
      <c r="Y2819" s="68" t="e">
        <f t="shared" si="450"/>
        <v>#DIV/0!</v>
      </c>
      <c r="Z2819" s="110">
        <v>0</v>
      </c>
      <c r="AA2819" s="282"/>
    </row>
    <row r="2820" spans="9:27">
      <c r="I2820" s="57" t="str">
        <f t="shared" si="454"/>
        <v>Community ConnectionsTIPJun-16</v>
      </c>
      <c r="J2820" t="s">
        <v>1347</v>
      </c>
      <c r="K2820" t="s">
        <v>322</v>
      </c>
      <c r="L2820" s="73">
        <v>42522</v>
      </c>
      <c r="M2820" s="110">
        <v>9</v>
      </c>
      <c r="N2820" s="110">
        <v>9</v>
      </c>
      <c r="O2820" s="68">
        <f t="shared" si="451"/>
        <v>1</v>
      </c>
      <c r="P2820" s="110">
        <v>121</v>
      </c>
      <c r="Q2820" s="110">
        <v>100</v>
      </c>
      <c r="R2820" s="68">
        <f t="shared" si="452"/>
        <v>1.21</v>
      </c>
      <c r="S2820" s="110">
        <v>100</v>
      </c>
      <c r="T2820" s="68">
        <f t="shared" si="453"/>
        <v>1</v>
      </c>
      <c r="U2820" s="110">
        <v>121</v>
      </c>
      <c r="W2820" s="110">
        <v>0</v>
      </c>
      <c r="X2820" s="110">
        <v>0</v>
      </c>
      <c r="Y2820" s="68" t="e">
        <f t="shared" si="450"/>
        <v>#DIV/0!</v>
      </c>
      <c r="Z2820" s="110">
        <v>0</v>
      </c>
      <c r="AA2820" s="282">
        <v>0.12272727272727273</v>
      </c>
    </row>
    <row r="2821" spans="9:27">
      <c r="I2821" s="57" t="str">
        <f t="shared" si="454"/>
        <v>FPSTIPJun-16</v>
      </c>
      <c r="J2821" t="s">
        <v>1348</v>
      </c>
      <c r="K2821" t="s">
        <v>356</v>
      </c>
      <c r="L2821" s="73">
        <v>42522</v>
      </c>
      <c r="M2821" s="110">
        <v>5</v>
      </c>
      <c r="N2821" s="110">
        <v>6</v>
      </c>
      <c r="O2821" s="68">
        <f t="shared" si="451"/>
        <v>0.83333333333333337</v>
      </c>
      <c r="P2821" s="110">
        <v>56</v>
      </c>
      <c r="Q2821" s="110">
        <v>75</v>
      </c>
      <c r="R2821" s="68">
        <f t="shared" si="452"/>
        <v>0.7466666666666667</v>
      </c>
      <c r="S2821" s="110">
        <v>90</v>
      </c>
      <c r="T2821" s="68">
        <f t="shared" si="453"/>
        <v>0.83333333333333337</v>
      </c>
      <c r="U2821" s="110">
        <v>52</v>
      </c>
      <c r="W2821" s="110">
        <v>0</v>
      </c>
      <c r="X2821" s="110">
        <v>0</v>
      </c>
      <c r="Y2821" s="68" t="e">
        <f t="shared" si="450"/>
        <v>#DIV/0!</v>
      </c>
      <c r="Z2821" s="110">
        <v>4</v>
      </c>
      <c r="AA2821" s="282"/>
    </row>
    <row r="2822" spans="9:27">
      <c r="I2822" s="57" t="str">
        <f t="shared" si="454"/>
        <v>ContemporaryTIPJun-16</v>
      </c>
      <c r="J2822" t="s">
        <v>1349</v>
      </c>
      <c r="K2822" t="s">
        <v>1231</v>
      </c>
      <c r="L2822" s="73">
        <v>42522</v>
      </c>
      <c r="M2822" s="110">
        <v>2</v>
      </c>
      <c r="N2822" s="110">
        <v>2</v>
      </c>
      <c r="O2822" s="68">
        <f t="shared" si="451"/>
        <v>1</v>
      </c>
      <c r="P2822" s="110">
        <v>4</v>
      </c>
      <c r="Q2822" s="110">
        <v>10</v>
      </c>
      <c r="R2822" s="68">
        <f t="shared" si="452"/>
        <v>0.4</v>
      </c>
      <c r="S2822" s="110">
        <v>10</v>
      </c>
      <c r="T2822" s="68">
        <f t="shared" si="453"/>
        <v>1</v>
      </c>
      <c r="U2822" s="110">
        <v>4</v>
      </c>
      <c r="W2822" s="110">
        <v>0</v>
      </c>
      <c r="X2822" s="110">
        <v>0</v>
      </c>
      <c r="Y2822" s="68" t="e">
        <f t="shared" si="450"/>
        <v>#DIV/0!</v>
      </c>
      <c r="Z2822" s="110">
        <v>0</v>
      </c>
      <c r="AA2822" s="282"/>
    </row>
    <row r="2823" spans="9:27">
      <c r="I2823" s="57" t="str">
        <f t="shared" si="454"/>
        <v>Green DoorTIPJun-16</v>
      </c>
      <c r="J2823" t="s">
        <v>1350</v>
      </c>
      <c r="K2823" t="s">
        <v>882</v>
      </c>
      <c r="L2823" s="73">
        <v>42522</v>
      </c>
      <c r="M2823" s="110">
        <v>4</v>
      </c>
      <c r="N2823" s="110">
        <v>5</v>
      </c>
      <c r="O2823" s="68">
        <f t="shared" si="451"/>
        <v>0.8</v>
      </c>
      <c r="P2823" s="110">
        <v>17</v>
      </c>
      <c r="Q2823" s="110">
        <v>21</v>
      </c>
      <c r="R2823" s="68">
        <f t="shared" si="452"/>
        <v>0.80952380952380953</v>
      </c>
      <c r="S2823" s="110">
        <v>26</v>
      </c>
      <c r="T2823" s="68">
        <f t="shared" si="453"/>
        <v>0.80769230769230771</v>
      </c>
      <c r="U2823" s="110">
        <v>16</v>
      </c>
      <c r="W2823" s="110">
        <v>1</v>
      </c>
      <c r="X2823" s="110">
        <v>1</v>
      </c>
      <c r="Y2823" s="68">
        <f t="shared" si="450"/>
        <v>1</v>
      </c>
      <c r="Z2823" s="110">
        <v>1</v>
      </c>
      <c r="AA2823" s="282"/>
    </row>
    <row r="2824" spans="9:27">
      <c r="I2824" s="57" t="str">
        <f t="shared" si="454"/>
        <v>LESTIPJun-16</v>
      </c>
      <c r="J2824" t="s">
        <v>1351</v>
      </c>
      <c r="K2824" t="s">
        <v>358</v>
      </c>
      <c r="L2824" s="73">
        <v>42522</v>
      </c>
      <c r="M2824" s="110">
        <v>3</v>
      </c>
      <c r="N2824" s="110">
        <v>5</v>
      </c>
      <c r="O2824" s="68">
        <f t="shared" si="451"/>
        <v>0.6</v>
      </c>
      <c r="P2824" s="110">
        <v>40</v>
      </c>
      <c r="Q2824" s="110">
        <v>30</v>
      </c>
      <c r="R2824" s="68">
        <f t="shared" si="452"/>
        <v>1.3333333333333333</v>
      </c>
      <c r="S2824" s="110">
        <v>50</v>
      </c>
      <c r="T2824" s="68">
        <f t="shared" si="453"/>
        <v>0.6</v>
      </c>
      <c r="U2824" s="110">
        <v>40</v>
      </c>
      <c r="W2824" s="110">
        <v>0</v>
      </c>
      <c r="X2824" s="110">
        <v>0</v>
      </c>
      <c r="Y2824" s="68" t="e">
        <f t="shared" si="450"/>
        <v>#DIV/0!</v>
      </c>
      <c r="Z2824" s="110">
        <v>0</v>
      </c>
      <c r="AA2824" s="282">
        <v>0.92500000000000004</v>
      </c>
    </row>
    <row r="2825" spans="9:27">
      <c r="I2825" s="57" t="str">
        <f t="shared" si="454"/>
        <v>MBI HSTIPJun-16</v>
      </c>
      <c r="J2825" t="s">
        <v>1352</v>
      </c>
      <c r="K2825" t="s">
        <v>363</v>
      </c>
      <c r="L2825" s="73">
        <v>42522</v>
      </c>
      <c r="M2825" s="110">
        <v>18</v>
      </c>
      <c r="N2825" s="110">
        <v>18</v>
      </c>
      <c r="O2825" s="68">
        <f t="shared" si="451"/>
        <v>1</v>
      </c>
      <c r="P2825" s="110">
        <v>186</v>
      </c>
      <c r="Q2825" s="110">
        <v>174</v>
      </c>
      <c r="R2825" s="68">
        <f t="shared" si="452"/>
        <v>1.0689655172413792</v>
      </c>
      <c r="S2825" s="110">
        <v>174</v>
      </c>
      <c r="T2825" s="68">
        <f t="shared" si="453"/>
        <v>1</v>
      </c>
      <c r="U2825" s="110">
        <v>186</v>
      </c>
      <c r="W2825" s="110">
        <v>0</v>
      </c>
      <c r="X2825" s="110">
        <v>0</v>
      </c>
      <c r="Y2825" s="68" t="e">
        <f t="shared" si="450"/>
        <v>#DIV/0!</v>
      </c>
      <c r="Z2825" s="110">
        <v>0</v>
      </c>
      <c r="AA2825" s="282"/>
    </row>
    <row r="2826" spans="9:27">
      <c r="I2826" s="57" t="str">
        <f t="shared" si="454"/>
        <v>PASSTIPJun-16</v>
      </c>
      <c r="J2826" t="s">
        <v>1353</v>
      </c>
      <c r="K2826" t="s">
        <v>344</v>
      </c>
      <c r="L2826" s="73">
        <v>42522</v>
      </c>
      <c r="M2826" s="110">
        <v>8</v>
      </c>
      <c r="N2826" s="110">
        <v>10</v>
      </c>
      <c r="O2826" s="68">
        <f t="shared" si="451"/>
        <v>0.8</v>
      </c>
      <c r="P2826" s="110">
        <v>71</v>
      </c>
      <c r="Q2826" s="110">
        <v>80</v>
      </c>
      <c r="R2826" s="68">
        <f t="shared" si="452"/>
        <v>0.88749999999999996</v>
      </c>
      <c r="S2826" s="110">
        <v>100</v>
      </c>
      <c r="T2826" s="68">
        <f t="shared" si="453"/>
        <v>0.8</v>
      </c>
      <c r="U2826" s="110">
        <v>65</v>
      </c>
      <c r="W2826" s="110">
        <v>13</v>
      </c>
      <c r="X2826" s="110">
        <v>18</v>
      </c>
      <c r="Y2826" s="68">
        <f t="shared" si="450"/>
        <v>0.72222222222222221</v>
      </c>
      <c r="Z2826" s="110">
        <v>6</v>
      </c>
      <c r="AA2826" s="282"/>
    </row>
    <row r="2827" spans="9:27">
      <c r="I2827" s="57" t="str">
        <f t="shared" si="454"/>
        <v>TFCCTIPJun-16</v>
      </c>
      <c r="J2827" t="s">
        <v>1354</v>
      </c>
      <c r="K2827" t="s">
        <v>365</v>
      </c>
      <c r="L2827" s="73">
        <v>42522</v>
      </c>
      <c r="M2827" s="110">
        <v>3</v>
      </c>
      <c r="N2827" s="110">
        <v>3</v>
      </c>
      <c r="O2827" s="68">
        <f t="shared" si="451"/>
        <v>1</v>
      </c>
      <c r="P2827" s="110">
        <v>19</v>
      </c>
      <c r="Q2827" s="110">
        <v>30</v>
      </c>
      <c r="R2827" s="68">
        <f t="shared" si="452"/>
        <v>0.6333333333333333</v>
      </c>
      <c r="S2827" s="110">
        <v>30</v>
      </c>
      <c r="T2827" s="68">
        <f t="shared" si="453"/>
        <v>1</v>
      </c>
      <c r="U2827" s="110">
        <v>16</v>
      </c>
      <c r="W2827" s="110">
        <v>0</v>
      </c>
      <c r="X2827" s="110">
        <v>0</v>
      </c>
      <c r="Y2827" s="68" t="e">
        <f t="shared" si="450"/>
        <v>#DIV/0!</v>
      </c>
      <c r="Z2827" s="110">
        <v>3</v>
      </c>
      <c r="AA2827" s="282"/>
    </row>
    <row r="2828" spans="9:27">
      <c r="I2828" s="57" t="str">
        <f t="shared" si="454"/>
        <v>UniversalTIPJun-16</v>
      </c>
      <c r="J2828" t="s">
        <v>1355</v>
      </c>
      <c r="K2828" t="s">
        <v>351</v>
      </c>
      <c r="L2828" s="73">
        <v>42522</v>
      </c>
      <c r="O2828" s="68" t="e">
        <f t="shared" si="451"/>
        <v>#DIV/0!</v>
      </c>
      <c r="R2828" s="68" t="e">
        <f t="shared" si="452"/>
        <v>#DIV/0!</v>
      </c>
      <c r="T2828" s="68" t="e">
        <f t="shared" si="453"/>
        <v>#DIV/0!</v>
      </c>
      <c r="Y2828" s="68" t="e">
        <f t="shared" si="450"/>
        <v>#DIV/0!</v>
      </c>
      <c r="AA2828" s="282"/>
    </row>
    <row r="2829" spans="9:27">
      <c r="I2829" s="57" t="str">
        <f t="shared" si="454"/>
        <v>Wayne CenterTIPJun-16</v>
      </c>
      <c r="J2829" t="s">
        <v>1356</v>
      </c>
      <c r="K2829" t="s">
        <v>768</v>
      </c>
      <c r="L2829" s="73">
        <v>42522</v>
      </c>
      <c r="M2829" s="110">
        <v>4</v>
      </c>
      <c r="N2829" s="110">
        <v>4</v>
      </c>
      <c r="O2829" s="68">
        <f t="shared" si="451"/>
        <v>1</v>
      </c>
      <c r="P2829" s="110">
        <v>40</v>
      </c>
      <c r="Q2829" s="110">
        <v>40</v>
      </c>
      <c r="R2829" s="68">
        <f t="shared" si="452"/>
        <v>1</v>
      </c>
      <c r="S2829" s="110">
        <v>40</v>
      </c>
      <c r="T2829" s="68">
        <f t="shared" si="453"/>
        <v>1</v>
      </c>
      <c r="U2829" s="110">
        <v>40</v>
      </c>
      <c r="W2829" s="110">
        <v>0</v>
      </c>
      <c r="X2829" s="110">
        <v>0</v>
      </c>
      <c r="Y2829" s="68" t="e">
        <f t="shared" si="450"/>
        <v>#DIV/0!</v>
      </c>
      <c r="Z2829" s="110">
        <v>0</v>
      </c>
      <c r="AA2829" s="282"/>
    </row>
    <row r="2830" spans="9:27">
      <c r="I2830" s="57" t="str">
        <f t="shared" si="454"/>
        <v>Marys CenterAllJun-16</v>
      </c>
      <c r="J2830" t="s">
        <v>1357</v>
      </c>
      <c r="K2830" t="s">
        <v>341</v>
      </c>
      <c r="L2830" s="73">
        <v>42522</v>
      </c>
      <c r="M2830" s="110">
        <v>3</v>
      </c>
      <c r="N2830" s="110">
        <v>4</v>
      </c>
      <c r="O2830" s="68">
        <f t="shared" si="451"/>
        <v>0.75</v>
      </c>
      <c r="P2830" s="110">
        <v>23</v>
      </c>
      <c r="Q2830" s="110">
        <v>9</v>
      </c>
      <c r="R2830" s="68">
        <f t="shared" si="452"/>
        <v>2.5555555555555554</v>
      </c>
      <c r="S2830" s="110">
        <v>14</v>
      </c>
      <c r="T2830" s="68">
        <f t="shared" si="453"/>
        <v>0.6428571428571429</v>
      </c>
      <c r="U2830" s="110">
        <v>18</v>
      </c>
      <c r="W2830" s="110">
        <v>3</v>
      </c>
      <c r="X2830" s="110">
        <v>4</v>
      </c>
      <c r="Y2830" s="68">
        <f t="shared" si="450"/>
        <v>0.75</v>
      </c>
      <c r="Z2830" s="110">
        <v>5</v>
      </c>
      <c r="AA2830" s="282">
        <v>0.83</v>
      </c>
    </row>
    <row r="2831" spans="9:27">
      <c r="I2831" s="57" t="str">
        <f t="shared" si="454"/>
        <v>PIECEAllJun-16</v>
      </c>
      <c r="J2831" t="s">
        <v>1358</v>
      </c>
      <c r="K2831" t="s">
        <v>345</v>
      </c>
      <c r="L2831" s="73">
        <v>42522</v>
      </c>
      <c r="M2831" s="110">
        <v>10</v>
      </c>
      <c r="N2831" s="110">
        <v>10</v>
      </c>
      <c r="O2831" s="68">
        <f t="shared" si="451"/>
        <v>1</v>
      </c>
      <c r="P2831" s="110">
        <v>33</v>
      </c>
      <c r="Q2831" s="110">
        <v>50</v>
      </c>
      <c r="R2831" s="68">
        <f t="shared" si="452"/>
        <v>0.66</v>
      </c>
      <c r="S2831" s="110">
        <v>50</v>
      </c>
      <c r="T2831" s="68">
        <f t="shared" si="453"/>
        <v>1</v>
      </c>
      <c r="U2831" s="110">
        <v>33</v>
      </c>
      <c r="W2831" s="110">
        <v>1</v>
      </c>
      <c r="X2831" s="110">
        <v>1</v>
      </c>
      <c r="Y2831" s="68">
        <f t="shared" si="450"/>
        <v>1</v>
      </c>
      <c r="Z2831" s="110">
        <v>0</v>
      </c>
      <c r="AA2831" s="282">
        <v>0.75</v>
      </c>
    </row>
    <row r="2832" spans="9:27">
      <c r="I2832" s="57" t="str">
        <f t="shared" si="454"/>
        <v>Community ConnectionsAllJun-16</v>
      </c>
      <c r="J2832" t="s">
        <v>1359</v>
      </c>
      <c r="K2832" t="s">
        <v>319</v>
      </c>
      <c r="L2832" s="73">
        <v>42522</v>
      </c>
      <c r="M2832" s="110">
        <v>14</v>
      </c>
      <c r="N2832" s="110">
        <v>14</v>
      </c>
      <c r="O2832" s="68">
        <f t="shared" si="451"/>
        <v>1</v>
      </c>
      <c r="P2832" s="110">
        <v>128</v>
      </c>
      <c r="Q2832" s="110">
        <v>125</v>
      </c>
      <c r="R2832" s="68">
        <f t="shared" si="452"/>
        <v>1.024</v>
      </c>
      <c r="S2832" s="110">
        <v>125</v>
      </c>
      <c r="T2832" s="68">
        <f t="shared" si="453"/>
        <v>1</v>
      </c>
      <c r="U2832" s="110">
        <v>127</v>
      </c>
      <c r="W2832" s="110">
        <v>0</v>
      </c>
      <c r="X2832" s="110">
        <v>0</v>
      </c>
      <c r="Y2832" s="68" t="e">
        <f t="shared" si="450"/>
        <v>#DIV/0!</v>
      </c>
      <c r="Z2832" s="110">
        <v>1</v>
      </c>
      <c r="AA2832" s="282">
        <v>0.5613636363636364</v>
      </c>
    </row>
    <row r="2833" spans="9:27">
      <c r="I2833" s="57" t="str">
        <f t="shared" si="454"/>
        <v>Federal CityAllJun-16</v>
      </c>
      <c r="J2833" t="s">
        <v>1360</v>
      </c>
      <c r="K2833" t="s">
        <v>359</v>
      </c>
      <c r="L2833" s="73">
        <v>42522</v>
      </c>
      <c r="M2833" s="110">
        <v>1</v>
      </c>
      <c r="N2833" s="110">
        <v>2</v>
      </c>
      <c r="O2833" s="68">
        <f t="shared" si="451"/>
        <v>0.5</v>
      </c>
      <c r="P2833" s="110">
        <v>5</v>
      </c>
      <c r="Q2833" s="110">
        <v>10</v>
      </c>
      <c r="R2833" s="68">
        <f t="shared" si="452"/>
        <v>0.5</v>
      </c>
      <c r="S2833" s="110">
        <v>15</v>
      </c>
      <c r="T2833" s="68">
        <f t="shared" si="453"/>
        <v>0.66666666666666663</v>
      </c>
      <c r="U2833" s="110">
        <v>4</v>
      </c>
      <c r="W2833" s="110">
        <v>0</v>
      </c>
      <c r="X2833" s="110">
        <v>0</v>
      </c>
      <c r="Y2833" s="68" t="e">
        <f t="shared" si="450"/>
        <v>#DIV/0!</v>
      </c>
      <c r="Z2833" s="110">
        <v>1</v>
      </c>
      <c r="AA2833" s="282" t="e">
        <v>#DIV/0!</v>
      </c>
    </row>
    <row r="2834" spans="9:27">
      <c r="I2834" s="57" t="str">
        <f t="shared" si="454"/>
        <v>ContemporaryAllJun-16</v>
      </c>
      <c r="J2834" t="s">
        <v>1361</v>
      </c>
      <c r="K2834" t="s">
        <v>1244</v>
      </c>
      <c r="L2834" s="73">
        <v>42522</v>
      </c>
      <c r="M2834" s="110">
        <v>2</v>
      </c>
      <c r="N2834" s="110">
        <v>2</v>
      </c>
      <c r="O2834" s="68">
        <f t="shared" si="451"/>
        <v>1</v>
      </c>
      <c r="P2834" s="110">
        <v>4</v>
      </c>
      <c r="Q2834" s="110">
        <v>10</v>
      </c>
      <c r="R2834" s="68">
        <f t="shared" si="452"/>
        <v>0.4</v>
      </c>
      <c r="S2834" s="110">
        <v>10</v>
      </c>
      <c r="T2834" s="68">
        <f t="shared" si="453"/>
        <v>1</v>
      </c>
      <c r="U2834" s="110">
        <v>4</v>
      </c>
      <c r="W2834" s="110">
        <v>0</v>
      </c>
      <c r="X2834" s="110">
        <v>0</v>
      </c>
      <c r="Y2834" s="68" t="e">
        <f t="shared" si="450"/>
        <v>#DIV/0!</v>
      </c>
      <c r="Z2834" s="110">
        <v>0</v>
      </c>
      <c r="AA2834" s="282" t="e">
        <v>#DIV/0!</v>
      </c>
    </row>
    <row r="2835" spans="9:27">
      <c r="I2835" s="57" t="str">
        <f t="shared" si="454"/>
        <v>Green DoorAllJun-16</v>
      </c>
      <c r="J2835" t="s">
        <v>1362</v>
      </c>
      <c r="K2835" t="s">
        <v>895</v>
      </c>
      <c r="L2835" s="73">
        <v>42522</v>
      </c>
      <c r="M2835" s="110">
        <v>4</v>
      </c>
      <c r="N2835" s="110">
        <v>5</v>
      </c>
      <c r="O2835" s="68">
        <f t="shared" si="451"/>
        <v>0.8</v>
      </c>
      <c r="P2835" s="110">
        <v>17</v>
      </c>
      <c r="Q2835" s="110">
        <v>21</v>
      </c>
      <c r="R2835" s="68">
        <f t="shared" si="452"/>
        <v>0.80952380952380953</v>
      </c>
      <c r="S2835" s="110">
        <v>26</v>
      </c>
      <c r="T2835" s="68">
        <f t="shared" si="453"/>
        <v>0.80769230769230771</v>
      </c>
      <c r="U2835" s="110">
        <v>16</v>
      </c>
      <c r="W2835" s="110">
        <v>1</v>
      </c>
      <c r="X2835" s="110">
        <v>1</v>
      </c>
      <c r="Y2835" s="68">
        <f t="shared" si="450"/>
        <v>1</v>
      </c>
      <c r="Z2835" s="110">
        <v>1</v>
      </c>
      <c r="AA2835" s="282" t="e">
        <v>#DIV/0!</v>
      </c>
    </row>
    <row r="2836" spans="9:27">
      <c r="I2836" s="57" t="str">
        <f t="shared" si="454"/>
        <v>HillcrestAllJun-16</v>
      </c>
      <c r="J2836" t="s">
        <v>1363</v>
      </c>
      <c r="K2836" t="s">
        <v>331</v>
      </c>
      <c r="L2836" s="73">
        <v>42522</v>
      </c>
      <c r="M2836" s="110">
        <v>12</v>
      </c>
      <c r="N2836" s="110">
        <v>12</v>
      </c>
      <c r="O2836" s="68">
        <f t="shared" si="451"/>
        <v>1</v>
      </c>
      <c r="P2836" s="110">
        <v>73</v>
      </c>
      <c r="Q2836" s="110">
        <v>96</v>
      </c>
      <c r="R2836" s="68">
        <f t="shared" si="452"/>
        <v>0.76041666666666663</v>
      </c>
      <c r="S2836" s="110">
        <v>96</v>
      </c>
      <c r="T2836" s="68">
        <f t="shared" si="453"/>
        <v>1</v>
      </c>
      <c r="U2836" s="110">
        <v>60</v>
      </c>
      <c r="W2836" s="110">
        <v>6</v>
      </c>
      <c r="X2836" s="110">
        <v>22</v>
      </c>
      <c r="Y2836" s="68">
        <f t="shared" ref="Y2836:Y2899" si="455">W2836/X2836</f>
        <v>0.27272727272727271</v>
      </c>
      <c r="Z2836" s="110">
        <v>13</v>
      </c>
      <c r="AA2836" s="282">
        <v>0.52573529411764708</v>
      </c>
    </row>
    <row r="2837" spans="9:27">
      <c r="I2837" s="57" t="str">
        <f t="shared" si="454"/>
        <v>LAYCAllJun-16</v>
      </c>
      <c r="J2837" t="s">
        <v>1364</v>
      </c>
      <c r="K2837" t="s">
        <v>337</v>
      </c>
      <c r="L2837" s="73">
        <v>42522</v>
      </c>
      <c r="M2837" s="110">
        <v>2</v>
      </c>
      <c r="N2837" s="110">
        <v>3</v>
      </c>
      <c r="O2837" s="68">
        <f t="shared" si="451"/>
        <v>0.66666666666666663</v>
      </c>
      <c r="P2837" s="110">
        <v>12</v>
      </c>
      <c r="Q2837" s="110">
        <v>18</v>
      </c>
      <c r="R2837" s="68">
        <f t="shared" si="452"/>
        <v>0.66666666666666663</v>
      </c>
      <c r="S2837" s="110">
        <v>25</v>
      </c>
      <c r="T2837" s="68">
        <f t="shared" si="453"/>
        <v>0.72</v>
      </c>
      <c r="U2837" s="110">
        <v>9</v>
      </c>
      <c r="W2837" s="110">
        <v>0</v>
      </c>
      <c r="X2837" s="110">
        <v>0</v>
      </c>
      <c r="Y2837" s="68" t="e">
        <f t="shared" si="455"/>
        <v>#DIV/0!</v>
      </c>
      <c r="Z2837" s="110">
        <v>3</v>
      </c>
      <c r="AA2837" s="282" t="e">
        <v>#DIV/0!</v>
      </c>
    </row>
    <row r="2838" spans="9:27">
      <c r="I2838" s="57" t="str">
        <f t="shared" si="454"/>
        <v>RiversideAllJun-16</v>
      </c>
      <c r="J2838" t="s">
        <v>1365</v>
      </c>
      <c r="K2838" t="s">
        <v>362</v>
      </c>
      <c r="L2838" s="73">
        <v>42522</v>
      </c>
      <c r="M2838" s="110">
        <v>1</v>
      </c>
      <c r="N2838" s="110">
        <v>2</v>
      </c>
      <c r="O2838" s="68">
        <f t="shared" si="451"/>
        <v>0.5</v>
      </c>
      <c r="P2838" s="110">
        <v>6</v>
      </c>
      <c r="Q2838" s="110">
        <v>10</v>
      </c>
      <c r="R2838" s="68">
        <f t="shared" si="452"/>
        <v>0.6</v>
      </c>
      <c r="S2838" s="110">
        <v>15</v>
      </c>
      <c r="T2838" s="68">
        <f t="shared" si="453"/>
        <v>0.66666666666666663</v>
      </c>
      <c r="U2838" s="110">
        <v>2</v>
      </c>
      <c r="W2838" s="110">
        <v>3</v>
      </c>
      <c r="X2838" s="110">
        <v>6</v>
      </c>
      <c r="Y2838" s="68">
        <f t="shared" si="455"/>
        <v>0.5</v>
      </c>
      <c r="Z2838" s="110">
        <v>4</v>
      </c>
      <c r="AA2838" s="282" t="e">
        <v>#DIV/0!</v>
      </c>
    </row>
    <row r="2839" spans="9:27">
      <c r="I2839" s="57" t="str">
        <f t="shared" si="454"/>
        <v>Adoptions TogetherAllJun-16</v>
      </c>
      <c r="J2839" t="s">
        <v>1366</v>
      </c>
      <c r="K2839" t="s">
        <v>318</v>
      </c>
      <c r="L2839" s="73">
        <v>42522</v>
      </c>
      <c r="M2839" s="110">
        <v>1</v>
      </c>
      <c r="N2839" s="110">
        <v>3</v>
      </c>
      <c r="O2839" s="68">
        <f t="shared" si="451"/>
        <v>0.33333333333333331</v>
      </c>
      <c r="P2839" s="110">
        <v>2</v>
      </c>
      <c r="Q2839" s="110">
        <v>5</v>
      </c>
      <c r="R2839" s="68">
        <f t="shared" si="452"/>
        <v>0.4</v>
      </c>
      <c r="S2839" s="110">
        <v>15</v>
      </c>
      <c r="T2839" s="68">
        <f t="shared" si="453"/>
        <v>0.33333333333333331</v>
      </c>
      <c r="U2839" s="110">
        <v>2</v>
      </c>
      <c r="W2839" s="110">
        <v>0</v>
      </c>
      <c r="X2839" s="110">
        <v>0</v>
      </c>
      <c r="Y2839" s="68" t="e">
        <f t="shared" si="455"/>
        <v>#DIV/0!</v>
      </c>
      <c r="Z2839" s="110">
        <v>0</v>
      </c>
      <c r="AA2839" s="282">
        <v>1</v>
      </c>
    </row>
    <row r="2840" spans="9:27">
      <c r="I2840" s="57" t="str">
        <f t="shared" si="454"/>
        <v>First Home CareAllJun-16</v>
      </c>
      <c r="J2840" t="s">
        <v>1367</v>
      </c>
      <c r="K2840" t="s">
        <v>323</v>
      </c>
      <c r="L2840" s="73">
        <v>42522</v>
      </c>
      <c r="M2840" s="110">
        <v>9</v>
      </c>
      <c r="N2840" s="110">
        <v>10</v>
      </c>
      <c r="O2840" s="68">
        <f t="shared" si="451"/>
        <v>0.9</v>
      </c>
      <c r="P2840" s="110">
        <v>21</v>
      </c>
      <c r="Q2840" s="110">
        <v>57</v>
      </c>
      <c r="R2840" s="68">
        <f t="shared" si="452"/>
        <v>0.36842105263157893</v>
      </c>
      <c r="S2840" s="110">
        <v>62</v>
      </c>
      <c r="T2840" s="68">
        <f t="shared" si="453"/>
        <v>0.91935483870967738</v>
      </c>
      <c r="U2840" s="110">
        <v>17</v>
      </c>
      <c r="W2840" s="110">
        <v>3</v>
      </c>
      <c r="X2840" s="110">
        <v>4</v>
      </c>
      <c r="Y2840" s="68">
        <f t="shared" si="455"/>
        <v>0.75</v>
      </c>
      <c r="Z2840" s="110">
        <v>4</v>
      </c>
      <c r="AA2840" s="282">
        <v>1.0375000000000001</v>
      </c>
    </row>
    <row r="2841" spans="9:27">
      <c r="I2841" s="57" t="str">
        <f t="shared" si="454"/>
        <v>PASSAllJun-16</v>
      </c>
      <c r="J2841" t="s">
        <v>1368</v>
      </c>
      <c r="K2841" t="s">
        <v>342</v>
      </c>
      <c r="L2841" s="73">
        <v>42522</v>
      </c>
      <c r="M2841" s="110">
        <v>15</v>
      </c>
      <c r="N2841" s="110">
        <v>17</v>
      </c>
      <c r="O2841" s="68">
        <f t="shared" ref="O2841:O2904" si="456">M2841/N2841</f>
        <v>0.88235294117647056</v>
      </c>
      <c r="P2841" s="110">
        <v>99</v>
      </c>
      <c r="Q2841" s="110">
        <v>125</v>
      </c>
      <c r="R2841" s="68">
        <f t="shared" ref="R2841:R2904" si="457">P2841/Q2841</f>
        <v>0.79200000000000004</v>
      </c>
      <c r="S2841" s="110">
        <v>145</v>
      </c>
      <c r="T2841" s="68">
        <f t="shared" ref="T2841:T2904" si="458">Q2841/S2841</f>
        <v>0.86206896551724133</v>
      </c>
      <c r="U2841" s="110">
        <v>85</v>
      </c>
      <c r="W2841" s="110">
        <v>22</v>
      </c>
      <c r="X2841" s="110">
        <v>30</v>
      </c>
      <c r="Y2841" s="68">
        <f t="shared" si="455"/>
        <v>0.73333333333333328</v>
      </c>
      <c r="Z2841" s="110">
        <v>14</v>
      </c>
      <c r="AA2841" s="282">
        <v>0.92500000000000004</v>
      </c>
    </row>
    <row r="2842" spans="9:27">
      <c r="I2842" s="57" t="str">
        <f t="shared" si="454"/>
        <v>Youth VillagesAllJun-16</v>
      </c>
      <c r="J2842" t="s">
        <v>1369</v>
      </c>
      <c r="K2842" t="s">
        <v>352</v>
      </c>
      <c r="L2842" s="73">
        <v>42522</v>
      </c>
      <c r="M2842" s="110">
        <v>15</v>
      </c>
      <c r="N2842" s="110">
        <v>16</v>
      </c>
      <c r="O2842" s="68">
        <f t="shared" si="456"/>
        <v>0.9375</v>
      </c>
      <c r="P2842" s="110">
        <v>32</v>
      </c>
      <c r="Q2842" s="110">
        <v>44</v>
      </c>
      <c r="R2842" s="68">
        <f t="shared" si="457"/>
        <v>0.72727272727272729</v>
      </c>
      <c r="S2842" s="110">
        <v>48</v>
      </c>
      <c r="T2842" s="68">
        <f t="shared" si="458"/>
        <v>0.91666666666666663</v>
      </c>
      <c r="U2842" s="110">
        <v>17</v>
      </c>
      <c r="W2842" s="110">
        <v>12</v>
      </c>
      <c r="X2842" s="110">
        <v>20</v>
      </c>
      <c r="Y2842" s="68">
        <f t="shared" si="455"/>
        <v>0.6</v>
      </c>
      <c r="Z2842" s="110">
        <v>15</v>
      </c>
      <c r="AA2842" s="282">
        <v>0.77666666666666662</v>
      </c>
    </row>
    <row r="2843" spans="9:27">
      <c r="I2843" s="57" t="str">
        <f t="shared" si="454"/>
        <v>MD Family ResourcesAllJun-16</v>
      </c>
      <c r="J2843" t="s">
        <v>1370</v>
      </c>
      <c r="K2843" t="s">
        <v>510</v>
      </c>
      <c r="L2843" s="73">
        <v>42522</v>
      </c>
      <c r="M2843" s="110">
        <v>10</v>
      </c>
      <c r="N2843" s="110">
        <v>10</v>
      </c>
      <c r="O2843" s="68">
        <f t="shared" si="456"/>
        <v>1</v>
      </c>
      <c r="P2843" s="110">
        <v>21</v>
      </c>
      <c r="Q2843" s="110">
        <v>26</v>
      </c>
      <c r="R2843" s="68">
        <f t="shared" si="457"/>
        <v>0.80769230769230771</v>
      </c>
      <c r="S2843" s="110">
        <v>26</v>
      </c>
      <c r="T2843" s="68">
        <f t="shared" si="458"/>
        <v>1</v>
      </c>
      <c r="U2843" s="110">
        <v>11</v>
      </c>
      <c r="W2843" s="110">
        <v>0</v>
      </c>
      <c r="X2843" s="110">
        <v>0</v>
      </c>
      <c r="Y2843" s="68" t="e">
        <f t="shared" si="455"/>
        <v>#DIV/0!</v>
      </c>
      <c r="Z2843" s="110">
        <v>10</v>
      </c>
      <c r="AA2843" s="282">
        <v>0.76190476190476186</v>
      </c>
    </row>
    <row r="2844" spans="9:27">
      <c r="I2844" s="57" t="str">
        <f t="shared" si="454"/>
        <v>UniversalAllJun-16</v>
      </c>
      <c r="J2844" t="s">
        <v>1371</v>
      </c>
      <c r="K2844" t="s">
        <v>348</v>
      </c>
      <c r="L2844" s="73">
        <v>42522</v>
      </c>
      <c r="M2844" s="110">
        <v>4</v>
      </c>
      <c r="N2844" s="110">
        <v>4</v>
      </c>
      <c r="O2844" s="68">
        <f t="shared" si="456"/>
        <v>1</v>
      </c>
      <c r="P2844" s="110">
        <v>2</v>
      </c>
      <c r="Q2844" s="110">
        <v>20</v>
      </c>
      <c r="R2844" s="68">
        <f t="shared" si="457"/>
        <v>0.1</v>
      </c>
      <c r="S2844" s="110">
        <v>20</v>
      </c>
      <c r="T2844" s="68">
        <f t="shared" si="458"/>
        <v>1</v>
      </c>
      <c r="U2844" s="110">
        <v>2</v>
      </c>
      <c r="W2844" s="110">
        <v>0</v>
      </c>
      <c r="X2844" s="110">
        <v>0</v>
      </c>
      <c r="Y2844" s="68" t="e">
        <f t="shared" si="455"/>
        <v>#DIV/0!</v>
      </c>
      <c r="Z2844" s="110">
        <v>0</v>
      </c>
      <c r="AA2844" s="282" t="e">
        <v>#DIV/0!</v>
      </c>
    </row>
    <row r="2845" spans="9:27">
      <c r="I2845" s="57" t="str">
        <f t="shared" si="454"/>
        <v>FPSAllJun-16</v>
      </c>
      <c r="J2845" t="s">
        <v>1372</v>
      </c>
      <c r="K2845" t="s">
        <v>355</v>
      </c>
      <c r="L2845" s="73">
        <v>42522</v>
      </c>
      <c r="M2845" s="110">
        <v>5</v>
      </c>
      <c r="N2845" s="110">
        <v>6</v>
      </c>
      <c r="O2845" s="68">
        <f t="shared" si="456"/>
        <v>0.83333333333333337</v>
      </c>
      <c r="P2845" s="110">
        <v>56</v>
      </c>
      <c r="Q2845" s="110">
        <v>75</v>
      </c>
      <c r="R2845" s="68">
        <f t="shared" si="457"/>
        <v>0.7466666666666667</v>
      </c>
      <c r="S2845" s="110">
        <v>90</v>
      </c>
      <c r="T2845" s="68">
        <f t="shared" si="458"/>
        <v>0.83333333333333337</v>
      </c>
      <c r="U2845" s="110">
        <v>52</v>
      </c>
      <c r="W2845" s="110">
        <v>0</v>
      </c>
      <c r="X2845" s="110">
        <v>0</v>
      </c>
      <c r="Y2845" s="68" t="e">
        <f t="shared" si="455"/>
        <v>#DIV/0!</v>
      </c>
      <c r="Z2845" s="110">
        <v>4</v>
      </c>
      <c r="AA2845" s="282" t="e">
        <v>#DIV/0!</v>
      </c>
    </row>
    <row r="2846" spans="9:27">
      <c r="I2846" s="57" t="str">
        <f t="shared" si="454"/>
        <v>LESAllJun-16</v>
      </c>
      <c r="J2846" t="s">
        <v>1373</v>
      </c>
      <c r="K2846" t="s">
        <v>357</v>
      </c>
      <c r="L2846" s="73">
        <v>42522</v>
      </c>
      <c r="M2846" s="110">
        <v>3</v>
      </c>
      <c r="N2846" s="110">
        <v>5</v>
      </c>
      <c r="O2846" s="68">
        <f t="shared" si="456"/>
        <v>0.6</v>
      </c>
      <c r="P2846" s="110">
        <v>40</v>
      </c>
      <c r="Q2846" s="110">
        <v>30</v>
      </c>
      <c r="R2846" s="68">
        <f t="shared" si="457"/>
        <v>1.3333333333333333</v>
      </c>
      <c r="S2846" s="110">
        <v>50</v>
      </c>
      <c r="T2846" s="68">
        <f t="shared" si="458"/>
        <v>0.6</v>
      </c>
      <c r="U2846" s="110">
        <v>40</v>
      </c>
      <c r="W2846" s="110">
        <v>0</v>
      </c>
      <c r="X2846" s="110">
        <v>0</v>
      </c>
      <c r="Y2846" s="68" t="e">
        <f t="shared" si="455"/>
        <v>#DIV/0!</v>
      </c>
      <c r="Z2846" s="110">
        <v>0</v>
      </c>
      <c r="AA2846" s="282">
        <v>0.92500000000000004</v>
      </c>
    </row>
    <row r="2847" spans="9:27">
      <c r="I2847" s="57" t="str">
        <f t="shared" si="454"/>
        <v>MBI HSAllJun-16</v>
      </c>
      <c r="J2847" t="s">
        <v>1374</v>
      </c>
      <c r="K2847" t="s">
        <v>364</v>
      </c>
      <c r="L2847" s="73">
        <v>42522</v>
      </c>
      <c r="M2847" s="110">
        <v>18</v>
      </c>
      <c r="N2847" s="110">
        <v>18</v>
      </c>
      <c r="O2847" s="68">
        <f t="shared" si="456"/>
        <v>1</v>
      </c>
      <c r="P2847" s="110">
        <v>186</v>
      </c>
      <c r="Q2847" s="110">
        <v>174</v>
      </c>
      <c r="R2847" s="68">
        <f t="shared" si="457"/>
        <v>1.0689655172413792</v>
      </c>
      <c r="S2847" s="110">
        <v>174</v>
      </c>
      <c r="T2847" s="68">
        <f t="shared" si="458"/>
        <v>1</v>
      </c>
      <c r="U2847" s="110">
        <v>186</v>
      </c>
      <c r="W2847" s="110">
        <v>0</v>
      </c>
      <c r="X2847" s="110">
        <v>0</v>
      </c>
      <c r="Y2847" s="68" t="e">
        <f t="shared" si="455"/>
        <v>#DIV/0!</v>
      </c>
      <c r="Z2847" s="110">
        <v>0</v>
      </c>
      <c r="AA2847" s="282" t="e">
        <v>#DIV/0!</v>
      </c>
    </row>
    <row r="2848" spans="9:27">
      <c r="I2848" s="57" t="str">
        <f t="shared" si="454"/>
        <v>TFCCAllJun-16</v>
      </c>
      <c r="J2848" t="s">
        <v>1375</v>
      </c>
      <c r="K2848" t="s">
        <v>366</v>
      </c>
      <c r="L2848" s="73">
        <v>42522</v>
      </c>
      <c r="M2848" s="110">
        <v>3</v>
      </c>
      <c r="N2848" s="110">
        <v>3</v>
      </c>
      <c r="O2848" s="68">
        <f t="shared" si="456"/>
        <v>1</v>
      </c>
      <c r="P2848" s="110">
        <v>19</v>
      </c>
      <c r="Q2848" s="110">
        <v>30</v>
      </c>
      <c r="R2848" s="68">
        <f t="shared" si="457"/>
        <v>0.6333333333333333</v>
      </c>
      <c r="S2848" s="110">
        <v>30</v>
      </c>
      <c r="T2848" s="68">
        <f t="shared" si="458"/>
        <v>1</v>
      </c>
      <c r="U2848" s="110">
        <v>16</v>
      </c>
      <c r="W2848" s="110">
        <v>0</v>
      </c>
      <c r="X2848" s="110">
        <v>0</v>
      </c>
      <c r="Y2848" s="68" t="e">
        <f t="shared" si="455"/>
        <v>#DIV/0!</v>
      </c>
      <c r="Z2848" s="110">
        <v>3</v>
      </c>
      <c r="AA2848" s="282" t="e">
        <v>#DIV/0!</v>
      </c>
    </row>
    <row r="2849" spans="9:27">
      <c r="I2849" s="57" t="str">
        <f t="shared" si="454"/>
        <v>Wayne CenterAllJun-16</v>
      </c>
      <c r="J2849" t="s">
        <v>1376</v>
      </c>
      <c r="K2849" t="s">
        <v>789</v>
      </c>
      <c r="L2849" s="73">
        <v>42522</v>
      </c>
      <c r="M2849" s="110">
        <v>4</v>
      </c>
      <c r="N2849" s="110">
        <v>4</v>
      </c>
      <c r="O2849" s="68">
        <f t="shared" si="456"/>
        <v>1</v>
      </c>
      <c r="P2849" s="110">
        <v>40</v>
      </c>
      <c r="Q2849" s="110">
        <v>40</v>
      </c>
      <c r="R2849" s="68">
        <f t="shared" si="457"/>
        <v>1</v>
      </c>
      <c r="S2849" s="110">
        <v>40</v>
      </c>
      <c r="T2849" s="68">
        <f t="shared" si="458"/>
        <v>1</v>
      </c>
      <c r="U2849" s="110">
        <v>40</v>
      </c>
      <c r="W2849" s="110">
        <v>0</v>
      </c>
      <c r="X2849" s="110">
        <v>0</v>
      </c>
      <c r="Y2849" s="68" t="e">
        <f t="shared" si="455"/>
        <v>#DIV/0!</v>
      </c>
      <c r="Z2849" s="110">
        <v>0</v>
      </c>
      <c r="AA2849" s="282" t="e">
        <v>#DIV/0!</v>
      </c>
    </row>
    <row r="2850" spans="9:27">
      <c r="I2850" s="57" t="str">
        <f t="shared" si="454"/>
        <v>All A-CRA ProvidersA-CRAJun-16</v>
      </c>
      <c r="J2850" t="s">
        <v>1377</v>
      </c>
      <c r="K2850" t="s">
        <v>379</v>
      </c>
      <c r="L2850" s="73">
        <v>42522</v>
      </c>
      <c r="M2850" s="110">
        <v>7</v>
      </c>
      <c r="N2850" s="110">
        <v>10</v>
      </c>
      <c r="O2850" s="68">
        <f t="shared" si="456"/>
        <v>0.7</v>
      </c>
      <c r="P2850" s="110">
        <v>57</v>
      </c>
      <c r="Q2850" s="110">
        <v>74</v>
      </c>
      <c r="R2850" s="68">
        <f t="shared" si="457"/>
        <v>0.77027027027027029</v>
      </c>
      <c r="S2850" s="110">
        <v>91</v>
      </c>
      <c r="T2850" s="68">
        <f t="shared" si="458"/>
        <v>0.81318681318681318</v>
      </c>
      <c r="U2850" s="110">
        <v>41</v>
      </c>
      <c r="W2850" s="110">
        <v>3</v>
      </c>
      <c r="X2850" s="110">
        <v>22</v>
      </c>
      <c r="Y2850" s="68">
        <f t="shared" si="455"/>
        <v>0.13636363636363635</v>
      </c>
      <c r="Z2850" s="110">
        <v>16</v>
      </c>
      <c r="AA2850" s="282"/>
    </row>
    <row r="2851" spans="9:27">
      <c r="I2851" s="57" t="str">
        <f t="shared" si="454"/>
        <v>All CPP-FV ProvidersCPP-FVJun-16</v>
      </c>
      <c r="J2851" t="s">
        <v>1378</v>
      </c>
      <c r="K2851" t="s">
        <v>373</v>
      </c>
      <c r="L2851" s="73">
        <v>42522</v>
      </c>
      <c r="M2851" s="110">
        <v>6</v>
      </c>
      <c r="N2851" s="110">
        <v>8</v>
      </c>
      <c r="O2851" s="68">
        <f t="shared" si="456"/>
        <v>0.75</v>
      </c>
      <c r="P2851" s="110">
        <v>22</v>
      </c>
      <c r="Q2851" s="110">
        <v>30</v>
      </c>
      <c r="R2851" s="68">
        <f t="shared" si="457"/>
        <v>0.73333333333333328</v>
      </c>
      <c r="S2851" s="110">
        <v>40</v>
      </c>
      <c r="T2851" s="68">
        <f t="shared" si="458"/>
        <v>0.75</v>
      </c>
      <c r="U2851" s="110">
        <v>22</v>
      </c>
      <c r="W2851" s="110">
        <v>0</v>
      </c>
      <c r="X2851" s="110">
        <v>0</v>
      </c>
      <c r="Y2851" s="68" t="e">
        <f t="shared" si="455"/>
        <v>#DIV/0!</v>
      </c>
      <c r="Z2851" s="110">
        <v>0</v>
      </c>
      <c r="AA2851" s="282">
        <v>0.77500000000000002</v>
      </c>
    </row>
    <row r="2852" spans="9:27">
      <c r="I2852" s="57" t="str">
        <f t="shared" si="454"/>
        <v>All FFT ProvidersFFTJun-16</v>
      </c>
      <c r="J2852" t="s">
        <v>1379</v>
      </c>
      <c r="K2852" t="s">
        <v>372</v>
      </c>
      <c r="L2852" s="73">
        <v>42522</v>
      </c>
      <c r="M2852" s="110">
        <v>17</v>
      </c>
      <c r="N2852" s="110">
        <v>17</v>
      </c>
      <c r="O2852" s="68">
        <f t="shared" si="456"/>
        <v>1</v>
      </c>
      <c r="P2852" s="110">
        <v>67</v>
      </c>
      <c r="Q2852" s="110">
        <v>125</v>
      </c>
      <c r="R2852" s="68">
        <f t="shared" si="457"/>
        <v>0.53600000000000003</v>
      </c>
      <c r="S2852" s="110">
        <v>125</v>
      </c>
      <c r="T2852" s="68">
        <f t="shared" si="458"/>
        <v>1</v>
      </c>
      <c r="U2852" s="110">
        <v>50</v>
      </c>
      <c r="V2852" s="282">
        <v>0.95833333333333337</v>
      </c>
      <c r="W2852" s="110">
        <v>17</v>
      </c>
      <c r="X2852" s="110">
        <v>20</v>
      </c>
      <c r="Y2852" s="68">
        <f t="shared" si="455"/>
        <v>0.85</v>
      </c>
      <c r="Z2852" s="110">
        <v>17</v>
      </c>
      <c r="AA2852" s="282">
        <v>0.95833333333333337</v>
      </c>
    </row>
    <row r="2853" spans="9:27">
      <c r="I2853" s="57" t="str">
        <f t="shared" si="454"/>
        <v>All MST ProvidersMSTJun-16</v>
      </c>
      <c r="J2853" t="s">
        <v>1380</v>
      </c>
      <c r="K2853" t="s">
        <v>374</v>
      </c>
      <c r="L2853" s="73">
        <v>42522</v>
      </c>
      <c r="M2853" s="110">
        <v>11</v>
      </c>
      <c r="N2853" s="110">
        <v>12</v>
      </c>
      <c r="O2853" s="68">
        <f t="shared" si="456"/>
        <v>0.91666666666666663</v>
      </c>
      <c r="P2853" s="110">
        <v>27</v>
      </c>
      <c r="Q2853" s="110">
        <v>36</v>
      </c>
      <c r="R2853" s="68">
        <f t="shared" si="457"/>
        <v>0.75</v>
      </c>
      <c r="S2853" s="110">
        <v>40</v>
      </c>
      <c r="T2853" s="68">
        <f t="shared" si="458"/>
        <v>0.9</v>
      </c>
      <c r="U2853" s="110">
        <v>14</v>
      </c>
      <c r="V2853" s="282">
        <v>0.69633333333333336</v>
      </c>
      <c r="W2853" s="110">
        <v>11</v>
      </c>
      <c r="X2853" s="110">
        <v>19</v>
      </c>
      <c r="Y2853" s="68">
        <f t="shared" si="455"/>
        <v>0.57894736842105265</v>
      </c>
      <c r="Z2853" s="110">
        <v>13</v>
      </c>
      <c r="AA2853" s="282">
        <v>0.69633333333333336</v>
      </c>
    </row>
    <row r="2854" spans="9:27">
      <c r="I2854" s="57" t="str">
        <f t="shared" si="454"/>
        <v>All MST-PSB ProvidersMST-PSBJun-16</v>
      </c>
      <c r="J2854" t="s">
        <v>1381</v>
      </c>
      <c r="K2854" t="s">
        <v>375</v>
      </c>
      <c r="L2854" s="73">
        <v>42522</v>
      </c>
      <c r="M2854" s="110">
        <v>4</v>
      </c>
      <c r="N2854" s="110">
        <v>4</v>
      </c>
      <c r="O2854" s="68">
        <f t="shared" si="456"/>
        <v>1</v>
      </c>
      <c r="P2854" s="110">
        <v>5</v>
      </c>
      <c r="Q2854" s="110">
        <v>8</v>
      </c>
      <c r="R2854" s="68">
        <f t="shared" si="457"/>
        <v>0.625</v>
      </c>
      <c r="S2854" s="110">
        <v>8</v>
      </c>
      <c r="T2854" s="68">
        <f t="shared" si="458"/>
        <v>1</v>
      </c>
      <c r="U2854" s="110">
        <v>3</v>
      </c>
      <c r="V2854" s="282">
        <v>0.85699999999999998</v>
      </c>
      <c r="W2854" s="110">
        <v>1</v>
      </c>
      <c r="X2854" s="110">
        <v>1</v>
      </c>
      <c r="Y2854" s="68">
        <f t="shared" si="455"/>
        <v>1</v>
      </c>
      <c r="Z2854" s="110">
        <v>2</v>
      </c>
      <c r="AA2854" s="282">
        <v>0.85699999999999998</v>
      </c>
    </row>
    <row r="2855" spans="9:27">
      <c r="I2855" s="57" t="str">
        <f t="shared" si="454"/>
        <v>All PCIT ProvidersPCITJun-16</v>
      </c>
      <c r="J2855" t="s">
        <v>1382</v>
      </c>
      <c r="K2855" t="s">
        <v>376</v>
      </c>
      <c r="L2855" s="73">
        <v>42522</v>
      </c>
      <c r="M2855" s="110">
        <v>8</v>
      </c>
      <c r="N2855" s="110">
        <v>9</v>
      </c>
      <c r="O2855" s="68">
        <f t="shared" si="456"/>
        <v>0.88888888888888884</v>
      </c>
      <c r="P2855" s="110">
        <v>36</v>
      </c>
      <c r="Q2855" s="110">
        <v>34</v>
      </c>
      <c r="R2855" s="68">
        <f t="shared" si="457"/>
        <v>1.0588235294117647</v>
      </c>
      <c r="S2855" s="110">
        <v>39</v>
      </c>
      <c r="T2855" s="68">
        <f t="shared" si="458"/>
        <v>0.87179487179487181</v>
      </c>
      <c r="U2855" s="110">
        <v>31</v>
      </c>
      <c r="W2855" s="110">
        <v>4</v>
      </c>
      <c r="X2855" s="110">
        <v>5</v>
      </c>
      <c r="Y2855" s="68">
        <f t="shared" si="455"/>
        <v>0.8</v>
      </c>
      <c r="Z2855" s="110">
        <v>5</v>
      </c>
      <c r="AA2855" s="282">
        <v>0.8899999999999999</v>
      </c>
    </row>
    <row r="2856" spans="9:27">
      <c r="I2856" s="57" t="str">
        <f t="shared" si="454"/>
        <v>All TF-CBT ProvidersTF-CBTJun-16</v>
      </c>
      <c r="J2856" t="s">
        <v>1383</v>
      </c>
      <c r="K2856" t="s">
        <v>377</v>
      </c>
      <c r="L2856" s="73">
        <v>42522</v>
      </c>
      <c r="M2856" s="110">
        <v>27</v>
      </c>
      <c r="N2856" s="110">
        <v>28</v>
      </c>
      <c r="O2856" s="68">
        <f t="shared" si="456"/>
        <v>0.9642857142857143</v>
      </c>
      <c r="P2856" s="110">
        <v>51</v>
      </c>
      <c r="Q2856" s="110">
        <v>108</v>
      </c>
      <c r="R2856" s="68">
        <f t="shared" si="457"/>
        <v>0.47222222222222221</v>
      </c>
      <c r="S2856" s="110">
        <v>113</v>
      </c>
      <c r="T2856" s="68">
        <f t="shared" si="458"/>
        <v>0.95575221238938057</v>
      </c>
      <c r="U2856" s="110">
        <v>40</v>
      </c>
      <c r="W2856" s="110">
        <v>1</v>
      </c>
      <c r="X2856" s="110">
        <v>2</v>
      </c>
      <c r="Y2856" s="68">
        <f t="shared" si="455"/>
        <v>0.5</v>
      </c>
      <c r="Z2856" s="110">
        <v>11</v>
      </c>
      <c r="AA2856" s="282">
        <v>0.73459383753501395</v>
      </c>
    </row>
    <row r="2857" spans="9:27">
      <c r="I2857" s="57" t="str">
        <f t="shared" si="454"/>
        <v>All TIP ProvidersTIPJun-16</v>
      </c>
      <c r="J2857" t="s">
        <v>1384</v>
      </c>
      <c r="K2857" t="s">
        <v>378</v>
      </c>
      <c r="L2857" s="73">
        <v>42522</v>
      </c>
      <c r="M2857" s="110">
        <v>56</v>
      </c>
      <c r="N2857" s="110">
        <v>62</v>
      </c>
      <c r="O2857" s="68">
        <f t="shared" si="456"/>
        <v>0.90322580645161288</v>
      </c>
      <c r="P2857" s="110">
        <v>554</v>
      </c>
      <c r="Q2857" s="110">
        <v>560</v>
      </c>
      <c r="R2857" s="68">
        <f t="shared" si="457"/>
        <v>0.98928571428571432</v>
      </c>
      <c r="S2857" s="110">
        <v>620</v>
      </c>
      <c r="T2857" s="68">
        <f t="shared" si="458"/>
        <v>0.90322580645161288</v>
      </c>
      <c r="U2857" s="110">
        <v>540</v>
      </c>
      <c r="W2857" s="110">
        <v>14</v>
      </c>
      <c r="X2857" s="110">
        <v>19</v>
      </c>
      <c r="Y2857" s="68">
        <f t="shared" si="455"/>
        <v>0.73684210526315785</v>
      </c>
      <c r="Z2857" s="110">
        <v>14</v>
      </c>
      <c r="AA2857" s="282">
        <v>0.52386363636363642</v>
      </c>
    </row>
    <row r="2858" spans="9:27">
      <c r="I2858" s="57" t="str">
        <f t="shared" si="454"/>
        <v>All TST ProvidersTSTJun-16</v>
      </c>
      <c r="J2858" t="s">
        <v>1385</v>
      </c>
      <c r="K2858" t="s">
        <v>512</v>
      </c>
      <c r="L2858" s="73">
        <v>42522</v>
      </c>
      <c r="M2858" s="110">
        <v>0</v>
      </c>
      <c r="N2858" s="110">
        <v>0</v>
      </c>
      <c r="O2858" s="68" t="e">
        <f t="shared" si="456"/>
        <v>#DIV/0!</v>
      </c>
      <c r="P2858" s="110">
        <v>0</v>
      </c>
      <c r="Q2858" s="110">
        <v>0</v>
      </c>
      <c r="R2858" s="68" t="e">
        <f t="shared" si="457"/>
        <v>#DIV/0!</v>
      </c>
      <c r="S2858" s="110">
        <v>0</v>
      </c>
      <c r="T2858" s="68" t="e">
        <f t="shared" si="458"/>
        <v>#DIV/0!</v>
      </c>
      <c r="U2858" s="110">
        <v>0</v>
      </c>
      <c r="W2858" s="110">
        <v>0</v>
      </c>
      <c r="X2858" s="110">
        <v>0</v>
      </c>
      <c r="Y2858" s="68" t="e">
        <f t="shared" si="455"/>
        <v>#DIV/0!</v>
      </c>
      <c r="Z2858" s="110">
        <v>0</v>
      </c>
      <c r="AA2858" s="282"/>
    </row>
    <row r="2859" spans="9:27">
      <c r="I2859" s="57" t="str">
        <f t="shared" si="454"/>
        <v>AllAllJun-16</v>
      </c>
      <c r="J2859" t="s">
        <v>1386</v>
      </c>
      <c r="K2859" t="s">
        <v>367</v>
      </c>
      <c r="L2859" s="73">
        <v>42522</v>
      </c>
      <c r="M2859" s="110">
        <v>136</v>
      </c>
      <c r="N2859" s="110">
        <v>150</v>
      </c>
      <c r="O2859" s="68">
        <f t="shared" si="456"/>
        <v>0.90666666666666662</v>
      </c>
      <c r="P2859" s="110">
        <v>819</v>
      </c>
      <c r="Q2859" s="110">
        <v>975</v>
      </c>
      <c r="R2859" s="68">
        <f t="shared" si="457"/>
        <v>0.84</v>
      </c>
      <c r="S2859" s="110">
        <v>1076</v>
      </c>
      <c r="T2859" s="68">
        <f t="shared" si="458"/>
        <v>0.90613382899628248</v>
      </c>
      <c r="U2859" s="110">
        <v>741</v>
      </c>
      <c r="W2859" s="110">
        <v>51</v>
      </c>
      <c r="X2859" s="110">
        <v>88</v>
      </c>
      <c r="Y2859" s="68">
        <f t="shared" si="455"/>
        <v>0.57954545454545459</v>
      </c>
      <c r="Z2859" s="110">
        <v>78</v>
      </c>
      <c r="AA2859" s="282">
        <v>0.77644630579504537</v>
      </c>
    </row>
    <row r="2860" spans="9:27">
      <c r="I2860" s="57" t="str">
        <f>K2860&amp;"Jul-16"</f>
        <v>Federal CityA-CRAJul-16</v>
      </c>
      <c r="J2860" t="s">
        <v>1390</v>
      </c>
      <c r="K2860" t="s">
        <v>360</v>
      </c>
      <c r="L2860" s="73">
        <v>42552</v>
      </c>
      <c r="M2860" s="110">
        <v>1</v>
      </c>
      <c r="N2860" s="110">
        <v>3</v>
      </c>
      <c r="O2860" s="68">
        <f t="shared" si="456"/>
        <v>0.33333333333333331</v>
      </c>
      <c r="P2860" s="110">
        <v>3</v>
      </c>
      <c r="Q2860" s="110">
        <v>5</v>
      </c>
      <c r="R2860" s="68">
        <f t="shared" si="457"/>
        <v>0.6</v>
      </c>
      <c r="S2860" s="110">
        <v>15</v>
      </c>
      <c r="T2860" s="68">
        <f t="shared" si="458"/>
        <v>0.33333333333333331</v>
      </c>
      <c r="U2860" s="110">
        <v>2</v>
      </c>
      <c r="W2860" s="110">
        <v>0</v>
      </c>
      <c r="X2860" s="110">
        <v>3</v>
      </c>
      <c r="Y2860" s="68">
        <f t="shared" si="455"/>
        <v>0</v>
      </c>
      <c r="Z2860" s="110">
        <v>1</v>
      </c>
      <c r="AA2860" s="282"/>
    </row>
    <row r="2861" spans="9:27">
      <c r="I2861" s="57" t="str">
        <f t="shared" ref="I2861:I2923" si="459">K2861&amp;"Jul-16"</f>
        <v>HillcrestA-CRAJul-16</v>
      </c>
      <c r="J2861" t="s">
        <v>1387</v>
      </c>
      <c r="K2861" t="s">
        <v>336</v>
      </c>
      <c r="L2861" s="73">
        <v>42552</v>
      </c>
      <c r="M2861" s="110">
        <v>2</v>
      </c>
      <c r="N2861" s="110">
        <v>3</v>
      </c>
      <c r="O2861" s="68">
        <f t="shared" si="456"/>
        <v>0.66666666666666663</v>
      </c>
      <c r="P2861" s="110">
        <v>39</v>
      </c>
      <c r="Q2861" s="110">
        <v>36</v>
      </c>
      <c r="R2861" s="68">
        <f t="shared" si="457"/>
        <v>1.0833333333333333</v>
      </c>
      <c r="S2861" s="110">
        <v>36</v>
      </c>
      <c r="T2861" s="68">
        <f t="shared" si="458"/>
        <v>1</v>
      </c>
      <c r="U2861" s="110">
        <v>31</v>
      </c>
      <c r="W2861" s="110">
        <v>0</v>
      </c>
      <c r="X2861" s="110">
        <v>2</v>
      </c>
      <c r="Y2861" s="68">
        <f t="shared" si="455"/>
        <v>0</v>
      </c>
      <c r="Z2861" s="110">
        <v>8</v>
      </c>
      <c r="AA2861" s="282"/>
    </row>
    <row r="2862" spans="9:27">
      <c r="I2862" s="57" t="str">
        <f t="shared" si="459"/>
        <v>LAYCA-CRAJul-16</v>
      </c>
      <c r="J2862" t="s">
        <v>1388</v>
      </c>
      <c r="K2862" t="s">
        <v>339</v>
      </c>
      <c r="L2862" s="73">
        <v>42552</v>
      </c>
      <c r="M2862" s="110">
        <v>2</v>
      </c>
      <c r="N2862" s="110">
        <v>3</v>
      </c>
      <c r="O2862" s="68">
        <f t="shared" si="456"/>
        <v>0.66666666666666663</v>
      </c>
      <c r="P2862" s="110">
        <v>8</v>
      </c>
      <c r="Q2862" s="110">
        <v>18</v>
      </c>
      <c r="R2862" s="68">
        <f t="shared" si="457"/>
        <v>0.44444444444444442</v>
      </c>
      <c r="S2862" s="110">
        <v>25</v>
      </c>
      <c r="T2862" s="68">
        <f t="shared" si="458"/>
        <v>0.72</v>
      </c>
      <c r="U2862" s="110">
        <v>8</v>
      </c>
      <c r="W2862" s="110">
        <v>0</v>
      </c>
      <c r="X2862" s="110">
        <v>3</v>
      </c>
      <c r="Y2862" s="68">
        <f t="shared" si="455"/>
        <v>0</v>
      </c>
      <c r="Z2862" s="110">
        <v>0</v>
      </c>
      <c r="AA2862" s="282"/>
    </row>
    <row r="2863" spans="9:27">
      <c r="I2863" s="57" t="str">
        <f t="shared" si="459"/>
        <v>RiversideA-CRAJul-16</v>
      </c>
      <c r="J2863" t="s">
        <v>1389</v>
      </c>
      <c r="K2863" t="s">
        <v>361</v>
      </c>
      <c r="L2863" s="73">
        <v>42552</v>
      </c>
      <c r="M2863" s="110">
        <v>1</v>
      </c>
      <c r="N2863" s="110">
        <v>1</v>
      </c>
      <c r="O2863" s="68">
        <f t="shared" si="456"/>
        <v>1</v>
      </c>
      <c r="P2863" s="110">
        <v>8</v>
      </c>
      <c r="Q2863" s="110">
        <v>5</v>
      </c>
      <c r="R2863" s="68">
        <f t="shared" si="457"/>
        <v>1.6</v>
      </c>
      <c r="S2863" s="110">
        <v>5</v>
      </c>
      <c r="T2863" s="68">
        <f t="shared" si="458"/>
        <v>1</v>
      </c>
      <c r="U2863" s="110">
        <v>6</v>
      </c>
      <c r="W2863" s="110">
        <v>0</v>
      </c>
      <c r="X2863" s="110">
        <v>3</v>
      </c>
      <c r="Y2863" s="68">
        <f t="shared" si="455"/>
        <v>0</v>
      </c>
      <c r="Z2863" s="110">
        <v>2</v>
      </c>
      <c r="AA2863" s="282"/>
    </row>
    <row r="2864" spans="9:27">
      <c r="I2864" s="57" t="str">
        <f t="shared" si="459"/>
        <v>Adoptions TogetherCPP-FVJul-16</v>
      </c>
      <c r="J2864" t="s">
        <v>1392</v>
      </c>
      <c r="K2864" t="s">
        <v>317</v>
      </c>
      <c r="L2864" s="73">
        <v>42552</v>
      </c>
      <c r="M2864" s="110">
        <v>1</v>
      </c>
      <c r="N2864" s="110">
        <v>3</v>
      </c>
      <c r="O2864" s="68">
        <f t="shared" si="456"/>
        <v>0.33333333333333331</v>
      </c>
      <c r="P2864" s="110">
        <v>2</v>
      </c>
      <c r="Q2864" s="110">
        <v>5</v>
      </c>
      <c r="R2864" s="68">
        <f t="shared" si="457"/>
        <v>0.4</v>
      </c>
      <c r="S2864" s="110">
        <v>15</v>
      </c>
      <c r="T2864" s="68">
        <f t="shared" si="458"/>
        <v>0.33333333333333331</v>
      </c>
      <c r="U2864" s="110">
        <v>2</v>
      </c>
      <c r="W2864" s="110">
        <v>0</v>
      </c>
      <c r="X2864" s="110">
        <v>0</v>
      </c>
      <c r="Y2864" s="68" t="e">
        <f t="shared" si="455"/>
        <v>#DIV/0!</v>
      </c>
      <c r="Z2864" s="110">
        <v>0</v>
      </c>
      <c r="AA2864" s="282">
        <v>1</v>
      </c>
    </row>
    <row r="2865" spans="9:27">
      <c r="I2865" s="57" t="str">
        <f t="shared" si="459"/>
        <v>PIECECPP-FVJul-16</v>
      </c>
      <c r="J2865" t="s">
        <v>1391</v>
      </c>
      <c r="K2865" t="s">
        <v>346</v>
      </c>
      <c r="L2865" s="73">
        <v>42552</v>
      </c>
      <c r="M2865" s="110">
        <v>8</v>
      </c>
      <c r="N2865" s="110">
        <v>5</v>
      </c>
      <c r="O2865" s="68">
        <f t="shared" si="456"/>
        <v>1.6</v>
      </c>
      <c r="P2865" s="110">
        <v>21</v>
      </c>
      <c r="Q2865" s="110">
        <v>40</v>
      </c>
      <c r="R2865" s="68">
        <f t="shared" si="457"/>
        <v>0.52500000000000002</v>
      </c>
      <c r="S2865" s="110">
        <v>25</v>
      </c>
      <c r="T2865" s="68">
        <f t="shared" si="458"/>
        <v>1.6</v>
      </c>
      <c r="U2865" s="110">
        <v>21</v>
      </c>
      <c r="W2865" s="110">
        <v>0</v>
      </c>
      <c r="X2865" s="110">
        <v>0</v>
      </c>
      <c r="Y2865" s="68" t="e">
        <f t="shared" si="455"/>
        <v>#DIV/0!</v>
      </c>
      <c r="Z2865" s="110">
        <v>0</v>
      </c>
      <c r="AA2865" s="282">
        <v>0.55000000000000004</v>
      </c>
    </row>
    <row r="2866" spans="9:27">
      <c r="I2866" s="57" t="str">
        <f t="shared" si="459"/>
        <v>First Home CareFFTJul-16</v>
      </c>
      <c r="J2866" t="s">
        <v>1393</v>
      </c>
      <c r="K2866" t="s">
        <v>325</v>
      </c>
      <c r="L2866" s="73">
        <v>42552</v>
      </c>
      <c r="M2866" s="110">
        <v>0</v>
      </c>
      <c r="N2866" s="110">
        <v>0</v>
      </c>
      <c r="O2866" s="68" t="e">
        <f t="shared" si="456"/>
        <v>#DIV/0!</v>
      </c>
      <c r="P2866" s="110">
        <v>0</v>
      </c>
      <c r="Q2866" s="110">
        <v>0</v>
      </c>
      <c r="R2866" s="68" t="e">
        <f t="shared" si="457"/>
        <v>#DIV/0!</v>
      </c>
      <c r="S2866" s="110">
        <v>0</v>
      </c>
      <c r="T2866" s="68" t="e">
        <f t="shared" si="458"/>
        <v>#DIV/0!</v>
      </c>
      <c r="U2866" s="110">
        <v>0</v>
      </c>
      <c r="V2866" s="282">
        <v>1</v>
      </c>
      <c r="W2866" s="110">
        <v>10</v>
      </c>
      <c r="X2866" s="110">
        <v>13</v>
      </c>
      <c r="Y2866" s="68">
        <f t="shared" si="455"/>
        <v>0.76923076923076927</v>
      </c>
      <c r="Z2866" s="110">
        <v>0</v>
      </c>
      <c r="AA2866" s="282">
        <v>1</v>
      </c>
    </row>
    <row r="2867" spans="9:27">
      <c r="I2867" s="57" t="str">
        <f t="shared" si="459"/>
        <v>HillcrestFFTJul-16</v>
      </c>
      <c r="J2867" t="s">
        <v>1394</v>
      </c>
      <c r="K2867" t="s">
        <v>335</v>
      </c>
      <c r="L2867" s="73">
        <v>42552</v>
      </c>
      <c r="M2867" s="110">
        <v>3</v>
      </c>
      <c r="N2867" s="110">
        <v>7</v>
      </c>
      <c r="O2867" s="68">
        <f t="shared" si="456"/>
        <v>0.42857142857142855</v>
      </c>
      <c r="P2867" s="110">
        <v>20</v>
      </c>
      <c r="Q2867" s="110">
        <v>21</v>
      </c>
      <c r="R2867" s="68">
        <f t="shared" si="457"/>
        <v>0.95238095238095233</v>
      </c>
      <c r="S2867" s="110">
        <v>50</v>
      </c>
      <c r="T2867" s="68">
        <f t="shared" si="458"/>
        <v>0.42</v>
      </c>
      <c r="U2867" s="110">
        <v>17</v>
      </c>
      <c r="V2867" s="282">
        <v>1</v>
      </c>
      <c r="W2867" s="110">
        <v>5</v>
      </c>
      <c r="X2867" s="110">
        <v>5</v>
      </c>
      <c r="Y2867" s="68">
        <f t="shared" si="455"/>
        <v>1</v>
      </c>
      <c r="Z2867" s="110">
        <v>3</v>
      </c>
      <c r="AA2867" s="282">
        <v>1</v>
      </c>
    </row>
    <row r="2868" spans="9:27">
      <c r="I2868" s="57" t="str">
        <f t="shared" si="459"/>
        <v>PASSFFTJul-16</v>
      </c>
      <c r="J2868" t="s">
        <v>1395</v>
      </c>
      <c r="K2868" t="s">
        <v>343</v>
      </c>
      <c r="L2868" s="73">
        <v>42552</v>
      </c>
      <c r="M2868" s="110">
        <v>6</v>
      </c>
      <c r="N2868" s="110">
        <v>7</v>
      </c>
      <c r="O2868" s="68">
        <f t="shared" si="456"/>
        <v>0.8571428571428571</v>
      </c>
      <c r="P2868" s="110">
        <v>27</v>
      </c>
      <c r="Q2868" s="110">
        <v>40</v>
      </c>
      <c r="R2868" s="68">
        <f t="shared" si="457"/>
        <v>0.67500000000000004</v>
      </c>
      <c r="S2868" s="110">
        <v>45</v>
      </c>
      <c r="T2868" s="68">
        <f t="shared" si="458"/>
        <v>0.88888888888888884</v>
      </c>
      <c r="U2868" s="110">
        <v>19</v>
      </c>
      <c r="V2868" s="282">
        <v>1.075</v>
      </c>
      <c r="W2868" s="110">
        <v>6</v>
      </c>
      <c r="X2868" s="110">
        <v>9</v>
      </c>
      <c r="Y2868" s="68">
        <f t="shared" si="455"/>
        <v>0.66666666666666663</v>
      </c>
      <c r="Z2868" s="110">
        <v>8</v>
      </c>
      <c r="AA2868" s="282">
        <v>1.075</v>
      </c>
    </row>
    <row r="2869" spans="9:27">
      <c r="I2869" s="57" t="str">
        <f t="shared" si="459"/>
        <v>Youth VillagesMSTJul-16</v>
      </c>
      <c r="J2869" t="s">
        <v>1396</v>
      </c>
      <c r="K2869" t="s">
        <v>353</v>
      </c>
      <c r="L2869" s="73">
        <v>42552</v>
      </c>
      <c r="M2869" s="110">
        <v>10</v>
      </c>
      <c r="N2869" s="110">
        <v>12</v>
      </c>
      <c r="O2869" s="68">
        <f t="shared" si="456"/>
        <v>0.83333333333333337</v>
      </c>
      <c r="P2869" s="110">
        <v>27</v>
      </c>
      <c r="Q2869" s="110">
        <v>30</v>
      </c>
      <c r="R2869" s="68">
        <f t="shared" si="457"/>
        <v>0.9</v>
      </c>
      <c r="S2869" s="110">
        <v>40</v>
      </c>
      <c r="T2869" s="68">
        <f t="shared" si="458"/>
        <v>0.75</v>
      </c>
      <c r="U2869" s="110">
        <v>22</v>
      </c>
      <c r="V2869" s="282">
        <v>0.7228</v>
      </c>
      <c r="W2869" s="110">
        <v>4</v>
      </c>
      <c r="X2869" s="110">
        <v>6</v>
      </c>
      <c r="Y2869" s="68">
        <f t="shared" si="455"/>
        <v>0.66666666666666663</v>
      </c>
      <c r="Z2869" s="110">
        <v>5</v>
      </c>
      <c r="AA2869" s="282">
        <v>0.7228</v>
      </c>
    </row>
    <row r="2870" spans="9:27">
      <c r="I2870" s="57" t="str">
        <f t="shared" si="459"/>
        <v>Youth VillagesMST-PSBJul-16</v>
      </c>
      <c r="J2870" t="s">
        <v>1397</v>
      </c>
      <c r="K2870" t="s">
        <v>354</v>
      </c>
      <c r="L2870" s="73">
        <v>42552</v>
      </c>
      <c r="M2870" s="110">
        <v>5</v>
      </c>
      <c r="N2870" s="110">
        <v>4</v>
      </c>
      <c r="O2870" s="68">
        <f t="shared" si="456"/>
        <v>1.25</v>
      </c>
      <c r="P2870" s="110">
        <v>5</v>
      </c>
      <c r="Q2870" s="110">
        <v>8</v>
      </c>
      <c r="R2870" s="68">
        <f t="shared" si="457"/>
        <v>0.625</v>
      </c>
      <c r="S2870" s="110">
        <v>8</v>
      </c>
      <c r="T2870" s="68">
        <f t="shared" si="458"/>
        <v>1</v>
      </c>
      <c r="U2870" s="110">
        <v>5</v>
      </c>
      <c r="V2870" s="282">
        <v>0.82199999999999995</v>
      </c>
      <c r="W2870" s="110">
        <v>0</v>
      </c>
      <c r="X2870" s="110">
        <v>0</v>
      </c>
      <c r="Y2870" s="68" t="e">
        <f t="shared" si="455"/>
        <v>#DIV/0!</v>
      </c>
      <c r="Z2870" s="110">
        <v>0</v>
      </c>
      <c r="AA2870" s="282">
        <v>0.82199999999999995</v>
      </c>
    </row>
    <row r="2871" spans="9:27">
      <c r="I2871" s="57" t="str">
        <f t="shared" si="459"/>
        <v>Marys CenterPCITJul-16</v>
      </c>
      <c r="J2871" t="s">
        <v>1398</v>
      </c>
      <c r="K2871" t="s">
        <v>340</v>
      </c>
      <c r="L2871" s="73">
        <v>42552</v>
      </c>
      <c r="M2871" s="110">
        <v>5</v>
      </c>
      <c r="N2871" s="110">
        <v>5</v>
      </c>
      <c r="O2871" s="68">
        <f t="shared" si="456"/>
        <v>1</v>
      </c>
      <c r="P2871" s="110">
        <v>21</v>
      </c>
      <c r="Q2871" s="110">
        <v>15</v>
      </c>
      <c r="R2871" s="68">
        <f t="shared" si="457"/>
        <v>1.4</v>
      </c>
      <c r="S2871" s="110">
        <v>15</v>
      </c>
      <c r="T2871" s="68">
        <f t="shared" si="458"/>
        <v>1</v>
      </c>
      <c r="U2871" s="110">
        <v>19</v>
      </c>
      <c r="W2871" s="110">
        <v>0</v>
      </c>
      <c r="X2871" s="110">
        <v>0</v>
      </c>
      <c r="Y2871" s="68" t="e">
        <f t="shared" si="455"/>
        <v>#DIV/0!</v>
      </c>
      <c r="Z2871" s="110">
        <v>2</v>
      </c>
      <c r="AA2871" s="282">
        <v>0.83</v>
      </c>
    </row>
    <row r="2872" spans="9:27">
      <c r="I2872" s="57" t="str">
        <f t="shared" si="459"/>
        <v>PIECEPCITJul-16</v>
      </c>
      <c r="J2872" t="s">
        <v>1399</v>
      </c>
      <c r="K2872" t="s">
        <v>347</v>
      </c>
      <c r="L2872" s="73">
        <v>42552</v>
      </c>
      <c r="M2872" s="110">
        <v>6</v>
      </c>
      <c r="N2872" s="110">
        <v>5</v>
      </c>
      <c r="O2872" s="68">
        <f t="shared" si="456"/>
        <v>1.2</v>
      </c>
      <c r="P2872" s="110">
        <v>11</v>
      </c>
      <c r="Q2872" s="110">
        <v>30</v>
      </c>
      <c r="R2872" s="68">
        <f t="shared" si="457"/>
        <v>0.36666666666666664</v>
      </c>
      <c r="S2872" s="110">
        <v>25</v>
      </c>
      <c r="T2872" s="68">
        <f t="shared" si="458"/>
        <v>1.2</v>
      </c>
      <c r="U2872" s="110">
        <v>11</v>
      </c>
      <c r="W2872" s="110">
        <v>1</v>
      </c>
      <c r="X2872" s="110">
        <v>1</v>
      </c>
      <c r="Y2872" s="68">
        <f t="shared" si="455"/>
        <v>1</v>
      </c>
      <c r="Z2872" s="110">
        <v>0</v>
      </c>
      <c r="AA2872" s="282">
        <v>0.95</v>
      </c>
    </row>
    <row r="2873" spans="9:27">
      <c r="I2873" s="57" t="str">
        <f t="shared" si="459"/>
        <v>Community ConnectionsTF-CBTJul-16</v>
      </c>
      <c r="J2873" t="s">
        <v>1400</v>
      </c>
      <c r="K2873" t="s">
        <v>320</v>
      </c>
      <c r="L2873" s="73">
        <v>42552</v>
      </c>
      <c r="M2873" s="110">
        <v>6</v>
      </c>
      <c r="N2873" s="110">
        <v>8</v>
      </c>
      <c r="O2873" s="68">
        <f t="shared" si="456"/>
        <v>0.75</v>
      </c>
      <c r="P2873" s="110">
        <v>8</v>
      </c>
      <c r="Q2873" s="110">
        <v>30</v>
      </c>
      <c r="R2873" s="68">
        <f t="shared" si="457"/>
        <v>0.26666666666666666</v>
      </c>
      <c r="S2873" s="110">
        <v>40</v>
      </c>
      <c r="T2873" s="68">
        <f t="shared" si="458"/>
        <v>0.75</v>
      </c>
      <c r="U2873" s="110">
        <v>7</v>
      </c>
      <c r="W2873" s="110">
        <v>0</v>
      </c>
      <c r="X2873" s="110">
        <v>0</v>
      </c>
      <c r="Y2873" s="68" t="e">
        <f t="shared" si="455"/>
        <v>#DIV/0!</v>
      </c>
      <c r="Z2873" s="110">
        <v>1</v>
      </c>
      <c r="AA2873" s="282">
        <v>0.875</v>
      </c>
    </row>
    <row r="2874" spans="9:27">
      <c r="I2874" s="57" t="str">
        <f t="shared" si="459"/>
        <v>First Home CareTF-CBTJul-16</v>
      </c>
      <c r="J2874" t="s">
        <v>1401</v>
      </c>
      <c r="K2874" t="s">
        <v>324</v>
      </c>
      <c r="L2874" s="73">
        <v>42552</v>
      </c>
      <c r="M2874" s="110">
        <v>4</v>
      </c>
      <c r="N2874" s="110">
        <v>5</v>
      </c>
      <c r="O2874" s="68">
        <f t="shared" si="456"/>
        <v>0.8</v>
      </c>
      <c r="P2874" s="110">
        <v>4</v>
      </c>
      <c r="Q2874" s="110">
        <v>20</v>
      </c>
      <c r="R2874" s="68">
        <f t="shared" si="457"/>
        <v>0.2</v>
      </c>
      <c r="S2874" s="110">
        <v>25</v>
      </c>
      <c r="T2874" s="68">
        <f t="shared" si="458"/>
        <v>0.8</v>
      </c>
      <c r="U2874" s="110">
        <v>4</v>
      </c>
      <c r="W2874" s="110">
        <v>0</v>
      </c>
      <c r="X2874" s="110">
        <v>0</v>
      </c>
      <c r="Y2874" s="68" t="e">
        <f t="shared" si="455"/>
        <v>#DIV/0!</v>
      </c>
      <c r="Z2874" s="110">
        <v>0</v>
      </c>
      <c r="AA2874" s="282">
        <v>0.5</v>
      </c>
    </row>
    <row r="2875" spans="9:27">
      <c r="I2875" s="57" t="str">
        <f t="shared" si="459"/>
        <v>HillcrestTF-CBTJul-16</v>
      </c>
      <c r="J2875" t="s">
        <v>1402</v>
      </c>
      <c r="K2875" t="s">
        <v>332</v>
      </c>
      <c r="L2875" s="73">
        <v>42552</v>
      </c>
      <c r="M2875" s="110">
        <v>3</v>
      </c>
      <c r="N2875" s="110">
        <v>3</v>
      </c>
      <c r="O2875" s="68">
        <f t="shared" si="456"/>
        <v>1</v>
      </c>
      <c r="P2875" s="110">
        <v>15</v>
      </c>
      <c r="Q2875" s="110">
        <v>15</v>
      </c>
      <c r="R2875" s="68">
        <f t="shared" si="457"/>
        <v>1</v>
      </c>
      <c r="S2875" s="110">
        <v>15</v>
      </c>
      <c r="T2875" s="68">
        <f t="shared" si="458"/>
        <v>1</v>
      </c>
      <c r="U2875" s="110">
        <v>15</v>
      </c>
      <c r="W2875" s="110">
        <v>0</v>
      </c>
      <c r="X2875" s="110">
        <v>0</v>
      </c>
      <c r="Y2875" s="68" t="e">
        <f t="shared" si="455"/>
        <v>#DIV/0!</v>
      </c>
      <c r="Z2875" s="110">
        <v>0</v>
      </c>
      <c r="AA2875" s="282">
        <v>0.1875</v>
      </c>
    </row>
    <row r="2876" spans="9:27">
      <c r="I2876" s="57" t="str">
        <f t="shared" si="459"/>
        <v>MD Family ResourcesTF-CBTJul-16</v>
      </c>
      <c r="J2876" t="s">
        <v>1403</v>
      </c>
      <c r="K2876" t="s">
        <v>509</v>
      </c>
      <c r="L2876" s="73">
        <v>42552</v>
      </c>
      <c r="M2876" s="110">
        <v>8</v>
      </c>
      <c r="N2876" s="110">
        <v>9</v>
      </c>
      <c r="O2876" s="68">
        <f t="shared" si="456"/>
        <v>0.88888888888888884</v>
      </c>
      <c r="P2876" s="110">
        <v>12</v>
      </c>
      <c r="Q2876" s="110">
        <v>24</v>
      </c>
      <c r="R2876" s="68">
        <f t="shared" si="457"/>
        <v>0.5</v>
      </c>
      <c r="S2876" s="110">
        <v>26</v>
      </c>
      <c r="T2876" s="68">
        <f t="shared" si="458"/>
        <v>0.92307692307692313</v>
      </c>
      <c r="U2876" s="110">
        <v>11</v>
      </c>
      <c r="W2876" s="110">
        <v>2</v>
      </c>
      <c r="X2876" s="110">
        <v>2</v>
      </c>
      <c r="Y2876" s="68">
        <f t="shared" si="455"/>
        <v>1</v>
      </c>
      <c r="Z2876" s="110">
        <v>1</v>
      </c>
      <c r="AA2876" s="282">
        <v>0.58333333333333337</v>
      </c>
    </row>
    <row r="2877" spans="9:27">
      <c r="I2877" s="57" t="str">
        <f t="shared" si="459"/>
        <v>UniversalTF-CBTJul-16</v>
      </c>
      <c r="J2877" t="s">
        <v>1404</v>
      </c>
      <c r="K2877" t="s">
        <v>349</v>
      </c>
      <c r="L2877" s="73">
        <v>42552</v>
      </c>
      <c r="M2877" s="110">
        <v>0</v>
      </c>
      <c r="N2877" s="110">
        <v>0</v>
      </c>
      <c r="O2877" s="68" t="e">
        <f t="shared" si="456"/>
        <v>#DIV/0!</v>
      </c>
      <c r="P2877" s="110">
        <v>0</v>
      </c>
      <c r="Q2877" s="110">
        <v>0</v>
      </c>
      <c r="R2877" s="68" t="e">
        <f t="shared" si="457"/>
        <v>#DIV/0!</v>
      </c>
      <c r="S2877" s="110">
        <v>0</v>
      </c>
      <c r="T2877" s="68" t="e">
        <f t="shared" si="458"/>
        <v>#DIV/0!</v>
      </c>
      <c r="U2877" s="110">
        <v>0</v>
      </c>
      <c r="W2877" s="110">
        <v>0</v>
      </c>
      <c r="X2877" s="110">
        <v>0</v>
      </c>
      <c r="Y2877" s="68" t="e">
        <f t="shared" si="455"/>
        <v>#DIV/0!</v>
      </c>
      <c r="Z2877" s="110">
        <v>0</v>
      </c>
      <c r="AA2877" s="282"/>
    </row>
    <row r="2878" spans="9:27">
      <c r="I2878" s="57" t="str">
        <f t="shared" si="459"/>
        <v>Community ConnectionsTIPJul-16</v>
      </c>
      <c r="J2878" t="s">
        <v>1405</v>
      </c>
      <c r="K2878" t="s">
        <v>322</v>
      </c>
      <c r="L2878" s="73">
        <v>42552</v>
      </c>
      <c r="M2878" s="110">
        <v>12</v>
      </c>
      <c r="N2878" s="110">
        <v>9</v>
      </c>
      <c r="O2878" s="68">
        <f t="shared" si="456"/>
        <v>1.3333333333333333</v>
      </c>
      <c r="P2878" s="110">
        <v>120</v>
      </c>
      <c r="Q2878" s="110">
        <v>120</v>
      </c>
      <c r="R2878" s="68">
        <f t="shared" si="457"/>
        <v>1</v>
      </c>
      <c r="S2878" s="110">
        <v>90</v>
      </c>
      <c r="T2878" s="68">
        <f t="shared" si="458"/>
        <v>1.3333333333333333</v>
      </c>
      <c r="U2878" s="110">
        <v>120</v>
      </c>
      <c r="W2878" s="110">
        <v>0</v>
      </c>
      <c r="X2878" s="110">
        <v>0</v>
      </c>
      <c r="Y2878" s="68" t="e">
        <f t="shared" si="455"/>
        <v>#DIV/0!</v>
      </c>
      <c r="Z2878" s="110">
        <v>0</v>
      </c>
      <c r="AA2878" s="282">
        <v>0.21666666666666667</v>
      </c>
    </row>
    <row r="2879" spans="9:27">
      <c r="I2879" s="57" t="str">
        <f t="shared" si="459"/>
        <v>ContemporaryTIPJul-16</v>
      </c>
      <c r="J2879" t="s">
        <v>1407</v>
      </c>
      <c r="K2879" t="s">
        <v>1231</v>
      </c>
      <c r="L2879" s="73">
        <v>42552</v>
      </c>
      <c r="M2879" s="110">
        <v>3</v>
      </c>
      <c r="N2879" s="110">
        <v>3</v>
      </c>
      <c r="O2879" s="68">
        <f t="shared" si="456"/>
        <v>1</v>
      </c>
      <c r="P2879" s="110">
        <v>15</v>
      </c>
      <c r="Q2879" s="110">
        <v>10</v>
      </c>
      <c r="R2879" s="68">
        <f t="shared" si="457"/>
        <v>1.5</v>
      </c>
      <c r="S2879" s="110">
        <v>10</v>
      </c>
      <c r="T2879" s="68">
        <f t="shared" si="458"/>
        <v>1</v>
      </c>
      <c r="U2879" s="110">
        <v>15</v>
      </c>
      <c r="W2879" s="110">
        <v>0</v>
      </c>
      <c r="X2879" s="110">
        <v>0</v>
      </c>
      <c r="Y2879" s="68" t="e">
        <f t="shared" si="455"/>
        <v>#DIV/0!</v>
      </c>
      <c r="Z2879" s="110">
        <v>0</v>
      </c>
      <c r="AA2879" s="282"/>
    </row>
    <row r="2880" spans="9:27">
      <c r="I2880" s="57" t="str">
        <f t="shared" si="459"/>
        <v>FPSTIPJul-16</v>
      </c>
      <c r="J2880" t="s">
        <v>1406</v>
      </c>
      <c r="K2880" t="s">
        <v>356</v>
      </c>
      <c r="L2880" s="73">
        <v>42552</v>
      </c>
      <c r="M2880" s="110">
        <v>5</v>
      </c>
      <c r="N2880" s="110">
        <v>6</v>
      </c>
      <c r="O2880" s="68">
        <f t="shared" si="456"/>
        <v>0.83333333333333337</v>
      </c>
      <c r="P2880" s="110">
        <v>56</v>
      </c>
      <c r="Q2880" s="110">
        <v>75</v>
      </c>
      <c r="R2880" s="68">
        <f t="shared" si="457"/>
        <v>0.7466666666666667</v>
      </c>
      <c r="S2880" s="110">
        <v>90</v>
      </c>
      <c r="T2880" s="68">
        <f t="shared" si="458"/>
        <v>0.83333333333333337</v>
      </c>
      <c r="U2880" s="110">
        <v>52</v>
      </c>
      <c r="W2880" s="110">
        <v>0</v>
      </c>
      <c r="X2880" s="110">
        <v>0</v>
      </c>
      <c r="Y2880" s="68" t="e">
        <f t="shared" si="455"/>
        <v>#DIV/0!</v>
      </c>
      <c r="Z2880" s="110">
        <v>4</v>
      </c>
      <c r="AA2880" s="282"/>
    </row>
    <row r="2881" spans="9:27">
      <c r="I2881" s="57" t="str">
        <f t="shared" si="459"/>
        <v>Green DoorTIPJul-16</v>
      </c>
      <c r="J2881" t="s">
        <v>1408</v>
      </c>
      <c r="K2881" t="s">
        <v>882</v>
      </c>
      <c r="L2881" s="73">
        <v>42552</v>
      </c>
      <c r="M2881" s="110">
        <v>6</v>
      </c>
      <c r="N2881" s="110">
        <v>4</v>
      </c>
      <c r="O2881" s="68">
        <f t="shared" si="456"/>
        <v>1.5</v>
      </c>
      <c r="P2881" s="110">
        <v>16</v>
      </c>
      <c r="Q2881" s="110">
        <v>30</v>
      </c>
      <c r="R2881" s="68">
        <f t="shared" si="457"/>
        <v>0.53333333333333333</v>
      </c>
      <c r="S2881" s="110">
        <v>24</v>
      </c>
      <c r="T2881" s="68">
        <f t="shared" si="458"/>
        <v>1.25</v>
      </c>
      <c r="U2881" s="110">
        <v>16</v>
      </c>
      <c r="W2881" s="110">
        <v>0</v>
      </c>
      <c r="X2881" s="110">
        <v>0</v>
      </c>
      <c r="Y2881" s="68" t="e">
        <f t="shared" si="455"/>
        <v>#DIV/0!</v>
      </c>
      <c r="Z2881" s="110">
        <v>0</v>
      </c>
      <c r="AA2881" s="282"/>
    </row>
    <row r="2882" spans="9:27">
      <c r="I2882" s="57" t="str">
        <f t="shared" si="459"/>
        <v>LESTIPJul-16</v>
      </c>
      <c r="J2882" t="s">
        <v>1409</v>
      </c>
      <c r="K2882" t="s">
        <v>358</v>
      </c>
      <c r="L2882" s="73">
        <v>42552</v>
      </c>
      <c r="M2882" s="110">
        <v>4</v>
      </c>
      <c r="N2882" s="110">
        <v>5</v>
      </c>
      <c r="O2882" s="68">
        <f t="shared" si="456"/>
        <v>0.8</v>
      </c>
      <c r="P2882" s="110">
        <v>39</v>
      </c>
      <c r="Q2882" s="110">
        <v>40</v>
      </c>
      <c r="R2882" s="68">
        <f t="shared" si="457"/>
        <v>0.97499999999999998</v>
      </c>
      <c r="S2882" s="110">
        <v>50</v>
      </c>
      <c r="T2882" s="68">
        <f t="shared" si="458"/>
        <v>0.8</v>
      </c>
      <c r="U2882" s="110">
        <v>39</v>
      </c>
      <c r="W2882" s="110">
        <v>0</v>
      </c>
      <c r="X2882" s="110">
        <v>0</v>
      </c>
      <c r="Y2882" s="68" t="e">
        <f t="shared" si="455"/>
        <v>#DIV/0!</v>
      </c>
      <c r="Z2882" s="110">
        <v>0</v>
      </c>
      <c r="AA2882" s="282">
        <v>0.89743589743589747</v>
      </c>
    </row>
    <row r="2883" spans="9:27">
      <c r="I2883" s="57" t="str">
        <f t="shared" si="459"/>
        <v>MBI HSTIPJul-16</v>
      </c>
      <c r="J2883" t="s">
        <v>1410</v>
      </c>
      <c r="K2883" t="s">
        <v>363</v>
      </c>
      <c r="L2883" s="73">
        <v>42552</v>
      </c>
      <c r="M2883" s="110">
        <v>15</v>
      </c>
      <c r="N2883" s="110">
        <v>15</v>
      </c>
      <c r="O2883" s="68">
        <f t="shared" si="456"/>
        <v>1</v>
      </c>
      <c r="P2883" s="110">
        <v>186</v>
      </c>
      <c r="Q2883" s="110">
        <v>174</v>
      </c>
      <c r="R2883" s="68">
        <f t="shared" si="457"/>
        <v>1.0689655172413792</v>
      </c>
      <c r="S2883" s="110">
        <v>174</v>
      </c>
      <c r="T2883" s="68">
        <f t="shared" si="458"/>
        <v>1</v>
      </c>
      <c r="U2883" s="110">
        <v>186</v>
      </c>
      <c r="W2883" s="110">
        <v>0</v>
      </c>
      <c r="X2883" s="110">
        <v>0</v>
      </c>
      <c r="Y2883" s="68" t="e">
        <f t="shared" si="455"/>
        <v>#DIV/0!</v>
      </c>
      <c r="Z2883" s="110">
        <v>0</v>
      </c>
      <c r="AA2883" s="282"/>
    </row>
    <row r="2884" spans="9:27">
      <c r="I2884" s="57" t="str">
        <f t="shared" si="459"/>
        <v>PASSTIPJul-16</v>
      </c>
      <c r="J2884" t="s">
        <v>1411</v>
      </c>
      <c r="K2884" t="s">
        <v>344</v>
      </c>
      <c r="L2884" s="73">
        <v>42552</v>
      </c>
      <c r="M2884" s="110">
        <v>11</v>
      </c>
      <c r="N2884" s="110">
        <v>10</v>
      </c>
      <c r="O2884" s="68">
        <f t="shared" si="456"/>
        <v>1.1000000000000001</v>
      </c>
      <c r="P2884" s="110">
        <v>81</v>
      </c>
      <c r="Q2884" s="110">
        <v>110</v>
      </c>
      <c r="R2884" s="68">
        <f t="shared" si="457"/>
        <v>0.73636363636363633</v>
      </c>
      <c r="S2884" s="110">
        <v>100</v>
      </c>
      <c r="T2884" s="68">
        <f t="shared" si="458"/>
        <v>1.1000000000000001</v>
      </c>
      <c r="U2884" s="110">
        <v>59</v>
      </c>
      <c r="W2884" s="110">
        <v>11</v>
      </c>
      <c r="X2884" s="110">
        <v>11</v>
      </c>
      <c r="Y2884" s="68">
        <f t="shared" si="455"/>
        <v>1</v>
      </c>
      <c r="Z2884" s="110">
        <v>22</v>
      </c>
      <c r="AA2884" s="282"/>
    </row>
    <row r="2885" spans="9:27">
      <c r="I2885" s="57" t="str">
        <f t="shared" si="459"/>
        <v>TFCCTIPJul-16</v>
      </c>
      <c r="J2885" t="s">
        <v>1412</v>
      </c>
      <c r="K2885" t="s">
        <v>365</v>
      </c>
      <c r="L2885" s="73">
        <v>42552</v>
      </c>
      <c r="M2885" s="110">
        <v>5</v>
      </c>
      <c r="N2885" s="110">
        <v>4</v>
      </c>
      <c r="O2885" s="68">
        <f t="shared" si="456"/>
        <v>1.25</v>
      </c>
      <c r="P2885" s="110">
        <v>18</v>
      </c>
      <c r="Q2885" s="110">
        <v>50</v>
      </c>
      <c r="R2885" s="68">
        <f t="shared" si="457"/>
        <v>0.36</v>
      </c>
      <c r="S2885" s="110">
        <v>40</v>
      </c>
      <c r="T2885" s="68">
        <f t="shared" si="458"/>
        <v>1.25</v>
      </c>
      <c r="U2885" s="110">
        <v>18</v>
      </c>
      <c r="W2885" s="110">
        <v>0</v>
      </c>
      <c r="X2885" s="110">
        <v>0</v>
      </c>
      <c r="Y2885" s="68" t="e">
        <f t="shared" si="455"/>
        <v>#DIV/0!</v>
      </c>
      <c r="Z2885" s="110">
        <v>0</v>
      </c>
      <c r="AA2885" s="282"/>
    </row>
    <row r="2886" spans="9:27">
      <c r="I2886" s="57" t="str">
        <f t="shared" si="459"/>
        <v>UniversalTIPJul-16</v>
      </c>
      <c r="J2886" t="s">
        <v>1413</v>
      </c>
      <c r="K2886" t="s">
        <v>351</v>
      </c>
      <c r="L2886" s="73">
        <v>42552</v>
      </c>
      <c r="O2886" s="68" t="e">
        <f t="shared" si="456"/>
        <v>#DIV/0!</v>
      </c>
      <c r="R2886" s="68" t="e">
        <f t="shared" si="457"/>
        <v>#DIV/0!</v>
      </c>
      <c r="T2886" s="68" t="e">
        <f t="shared" si="458"/>
        <v>#DIV/0!</v>
      </c>
      <c r="Y2886" s="68" t="e">
        <f t="shared" si="455"/>
        <v>#DIV/0!</v>
      </c>
      <c r="AA2886" s="282"/>
    </row>
    <row r="2887" spans="9:27">
      <c r="I2887" s="57" t="str">
        <f t="shared" si="459"/>
        <v>Wayne CenterTIPJul-16</v>
      </c>
      <c r="J2887" t="s">
        <v>1414</v>
      </c>
      <c r="K2887" t="s">
        <v>768</v>
      </c>
      <c r="L2887" s="73">
        <v>42552</v>
      </c>
      <c r="M2887" s="110">
        <v>4</v>
      </c>
      <c r="N2887" s="110">
        <v>4</v>
      </c>
      <c r="O2887" s="68">
        <f t="shared" si="456"/>
        <v>1</v>
      </c>
      <c r="P2887" s="110">
        <v>40</v>
      </c>
      <c r="Q2887" s="110">
        <v>40</v>
      </c>
      <c r="R2887" s="68">
        <f t="shared" si="457"/>
        <v>1</v>
      </c>
      <c r="S2887" s="110">
        <v>40</v>
      </c>
      <c r="T2887" s="68">
        <f t="shared" si="458"/>
        <v>1</v>
      </c>
      <c r="U2887" s="110">
        <v>39</v>
      </c>
      <c r="W2887" s="110">
        <v>0</v>
      </c>
      <c r="X2887" s="110">
        <v>0</v>
      </c>
      <c r="Y2887" s="68" t="e">
        <f t="shared" si="455"/>
        <v>#DIV/0!</v>
      </c>
      <c r="Z2887" s="110">
        <v>1</v>
      </c>
      <c r="AA2887" s="282"/>
    </row>
    <row r="2888" spans="9:27">
      <c r="I2888" s="57" t="str">
        <f t="shared" si="459"/>
        <v>Adoptions TogetherTSTJul-16</v>
      </c>
      <c r="J2888" t="s">
        <v>1445</v>
      </c>
      <c r="K2888" t="s">
        <v>1446</v>
      </c>
      <c r="L2888" s="73">
        <v>42552</v>
      </c>
      <c r="M2888" s="110">
        <v>1</v>
      </c>
      <c r="N2888" s="110">
        <v>1</v>
      </c>
      <c r="O2888" s="68">
        <f t="shared" si="456"/>
        <v>1</v>
      </c>
      <c r="P2888" s="110">
        <v>2</v>
      </c>
      <c r="Q2888" s="110">
        <v>3</v>
      </c>
      <c r="R2888" s="68">
        <f t="shared" si="457"/>
        <v>0.66666666666666663</v>
      </c>
      <c r="S2888" s="110">
        <v>3</v>
      </c>
      <c r="T2888" s="68">
        <f t="shared" si="458"/>
        <v>1</v>
      </c>
      <c r="U2888" s="110">
        <v>0</v>
      </c>
      <c r="W2888" s="110">
        <v>0</v>
      </c>
      <c r="X2888" s="110">
        <v>0</v>
      </c>
      <c r="Y2888" s="68" t="e">
        <f t="shared" si="455"/>
        <v>#DIV/0!</v>
      </c>
      <c r="Z2888" s="110">
        <v>0</v>
      </c>
      <c r="AA2888" s="282"/>
    </row>
    <row r="2889" spans="9:27">
      <c r="I2889" s="57" t="str">
        <f t="shared" si="459"/>
        <v>ContemporaryTSTJul-16</v>
      </c>
      <c r="J2889" t="s">
        <v>1447</v>
      </c>
      <c r="K2889" t="s">
        <v>1448</v>
      </c>
      <c r="L2889" s="73">
        <v>42552</v>
      </c>
      <c r="M2889" s="110">
        <v>9</v>
      </c>
      <c r="N2889" s="110">
        <v>5</v>
      </c>
      <c r="O2889" s="68">
        <f t="shared" si="456"/>
        <v>1.8</v>
      </c>
      <c r="P2889" s="110">
        <v>12</v>
      </c>
      <c r="Q2889" s="110">
        <v>27</v>
      </c>
      <c r="R2889" s="68">
        <f t="shared" si="457"/>
        <v>0.44444444444444442</v>
      </c>
      <c r="S2889" s="110">
        <v>15</v>
      </c>
      <c r="T2889" s="68">
        <f t="shared" si="458"/>
        <v>1.8</v>
      </c>
      <c r="U2889" s="110">
        <v>0</v>
      </c>
      <c r="W2889" s="110">
        <v>0</v>
      </c>
      <c r="X2889" s="110">
        <v>0</v>
      </c>
      <c r="Y2889" s="68" t="e">
        <f t="shared" si="455"/>
        <v>#DIV/0!</v>
      </c>
      <c r="Z2889" s="110">
        <v>0</v>
      </c>
      <c r="AA2889" s="282"/>
    </row>
    <row r="2890" spans="9:27">
      <c r="I2890" s="57" t="str">
        <f t="shared" si="459"/>
        <v>Family MattersTSTJul-16</v>
      </c>
      <c r="J2890" t="s">
        <v>1449</v>
      </c>
      <c r="K2890" t="s">
        <v>1450</v>
      </c>
      <c r="L2890" s="73">
        <v>42552</v>
      </c>
      <c r="M2890" s="110">
        <v>1</v>
      </c>
      <c r="N2890" s="110">
        <v>1</v>
      </c>
      <c r="O2890" s="68">
        <f t="shared" si="456"/>
        <v>1</v>
      </c>
      <c r="P2890" s="110">
        <v>4</v>
      </c>
      <c r="Q2890" s="110">
        <v>3</v>
      </c>
      <c r="R2890" s="68">
        <f t="shared" si="457"/>
        <v>1.3333333333333333</v>
      </c>
      <c r="S2890" s="110">
        <v>3</v>
      </c>
      <c r="T2890" s="68">
        <f t="shared" si="458"/>
        <v>1</v>
      </c>
      <c r="U2890" s="110">
        <v>0</v>
      </c>
      <c r="W2890" s="110">
        <v>0</v>
      </c>
      <c r="X2890" s="110">
        <v>0</v>
      </c>
      <c r="Y2890" s="68" t="e">
        <f t="shared" si="455"/>
        <v>#DIV/0!</v>
      </c>
      <c r="Z2890" s="110">
        <v>0</v>
      </c>
      <c r="AA2890" s="282"/>
    </row>
    <row r="2891" spans="9:27">
      <c r="I2891" s="57" t="str">
        <f t="shared" si="459"/>
        <v>First Home CareTSTJul-16</v>
      </c>
      <c r="J2891" t="s">
        <v>1451</v>
      </c>
      <c r="K2891" t="s">
        <v>1452</v>
      </c>
      <c r="L2891" s="73">
        <v>42552</v>
      </c>
      <c r="M2891" s="110">
        <v>7</v>
      </c>
      <c r="N2891" s="110">
        <v>8</v>
      </c>
      <c r="O2891" s="68">
        <f t="shared" si="456"/>
        <v>0.875</v>
      </c>
      <c r="P2891" s="110">
        <v>15</v>
      </c>
      <c r="Q2891" s="110">
        <v>21</v>
      </c>
      <c r="R2891" s="68">
        <f t="shared" si="457"/>
        <v>0.7142857142857143</v>
      </c>
      <c r="S2891" s="110">
        <v>24</v>
      </c>
      <c r="T2891" s="68">
        <f t="shared" si="458"/>
        <v>0.875</v>
      </c>
      <c r="U2891" s="110">
        <v>0</v>
      </c>
      <c r="W2891" s="110">
        <v>1</v>
      </c>
      <c r="X2891" s="110">
        <v>2</v>
      </c>
      <c r="Y2891" s="68">
        <f t="shared" si="455"/>
        <v>0.5</v>
      </c>
      <c r="Z2891" s="110">
        <v>0</v>
      </c>
      <c r="AA2891" s="282"/>
    </row>
    <row r="2892" spans="9:27">
      <c r="I2892" s="57" t="str">
        <f t="shared" si="459"/>
        <v>HillcrestTSTJul-16</v>
      </c>
      <c r="J2892" t="s">
        <v>1453</v>
      </c>
      <c r="K2892" t="s">
        <v>1454</v>
      </c>
      <c r="L2892" s="73">
        <v>42552</v>
      </c>
      <c r="M2892" s="110">
        <v>1</v>
      </c>
      <c r="N2892" s="110">
        <v>1</v>
      </c>
      <c r="O2892" s="68">
        <f t="shared" si="456"/>
        <v>1</v>
      </c>
      <c r="P2892" s="110">
        <v>2</v>
      </c>
      <c r="Q2892" s="110">
        <v>3</v>
      </c>
      <c r="R2892" s="68">
        <f t="shared" si="457"/>
        <v>0.66666666666666663</v>
      </c>
      <c r="S2892" s="110">
        <v>3</v>
      </c>
      <c r="T2892" s="68">
        <f t="shared" si="458"/>
        <v>1</v>
      </c>
      <c r="U2892" s="110">
        <v>0</v>
      </c>
      <c r="W2892" s="110">
        <v>0</v>
      </c>
      <c r="X2892" s="110">
        <v>0</v>
      </c>
      <c r="Y2892" s="68" t="e">
        <f t="shared" si="455"/>
        <v>#DIV/0!</v>
      </c>
      <c r="Z2892" s="110">
        <v>0</v>
      </c>
      <c r="AA2892" s="282"/>
    </row>
    <row r="2893" spans="9:27">
      <c r="I2893" s="57" t="str">
        <f t="shared" si="459"/>
        <v>MD Family ResourcesTSTJul-16</v>
      </c>
      <c r="J2893" t="s">
        <v>1455</v>
      </c>
      <c r="K2893" t="s">
        <v>1456</v>
      </c>
      <c r="L2893" s="73">
        <v>42552</v>
      </c>
      <c r="M2893" s="110">
        <v>4</v>
      </c>
      <c r="N2893" s="110">
        <v>6</v>
      </c>
      <c r="O2893" s="68">
        <f t="shared" si="456"/>
        <v>0.66666666666666663</v>
      </c>
      <c r="P2893" s="110">
        <v>14</v>
      </c>
      <c r="Q2893" s="110">
        <v>12</v>
      </c>
      <c r="R2893" s="68">
        <f t="shared" si="457"/>
        <v>1.1666666666666667</v>
      </c>
      <c r="S2893" s="110">
        <v>18</v>
      </c>
      <c r="T2893" s="68">
        <f t="shared" si="458"/>
        <v>0.66666666666666663</v>
      </c>
      <c r="U2893" s="110">
        <v>0</v>
      </c>
      <c r="W2893" s="110">
        <v>0</v>
      </c>
      <c r="X2893" s="110">
        <v>0</v>
      </c>
      <c r="Y2893" s="68" t="e">
        <f t="shared" si="455"/>
        <v>#DIV/0!</v>
      </c>
      <c r="Z2893" s="110">
        <v>0</v>
      </c>
      <c r="AA2893" s="282"/>
    </row>
    <row r="2894" spans="9:27">
      <c r="I2894" s="57" t="str">
        <f t="shared" si="459"/>
        <v>Adoptions TogetherAllJul-16</v>
      </c>
      <c r="J2894" t="s">
        <v>1424</v>
      </c>
      <c r="K2894" t="s">
        <v>318</v>
      </c>
      <c r="L2894" s="73">
        <v>42552</v>
      </c>
      <c r="M2894" s="110">
        <v>2</v>
      </c>
      <c r="N2894" s="110">
        <v>4</v>
      </c>
      <c r="O2894" s="68">
        <f t="shared" si="456"/>
        <v>0.5</v>
      </c>
      <c r="P2894" s="110">
        <v>4</v>
      </c>
      <c r="Q2894" s="110">
        <v>8</v>
      </c>
      <c r="R2894" s="68">
        <f t="shared" si="457"/>
        <v>0.5</v>
      </c>
      <c r="S2894" s="110">
        <v>18</v>
      </c>
      <c r="T2894" s="68">
        <f t="shared" si="458"/>
        <v>0.44444444444444442</v>
      </c>
      <c r="U2894" s="110">
        <v>2</v>
      </c>
      <c r="W2894" s="110">
        <v>0</v>
      </c>
      <c r="X2894" s="110">
        <v>0</v>
      </c>
      <c r="Y2894" s="68" t="e">
        <f t="shared" si="455"/>
        <v>#DIV/0!</v>
      </c>
      <c r="Z2894" s="110">
        <v>0</v>
      </c>
      <c r="AA2894" s="282">
        <v>1</v>
      </c>
    </row>
    <row r="2895" spans="9:27">
      <c r="I2895" s="57" t="str">
        <f t="shared" si="459"/>
        <v>Community ConnectionsAllJul-16</v>
      </c>
      <c r="J2895" t="s">
        <v>1417</v>
      </c>
      <c r="K2895" t="s">
        <v>319</v>
      </c>
      <c r="L2895" s="73">
        <v>42552</v>
      </c>
      <c r="M2895" s="110">
        <v>18</v>
      </c>
      <c r="N2895" s="110">
        <v>17</v>
      </c>
      <c r="O2895" s="68">
        <f t="shared" si="456"/>
        <v>1.0588235294117647</v>
      </c>
      <c r="P2895" s="110">
        <v>128</v>
      </c>
      <c r="Q2895" s="110">
        <v>150</v>
      </c>
      <c r="R2895" s="68">
        <f t="shared" si="457"/>
        <v>0.85333333333333339</v>
      </c>
      <c r="S2895" s="110">
        <v>130</v>
      </c>
      <c r="T2895" s="68">
        <f t="shared" si="458"/>
        <v>1.1538461538461537</v>
      </c>
      <c r="U2895" s="110">
        <v>127</v>
      </c>
      <c r="W2895" s="110">
        <v>0</v>
      </c>
      <c r="X2895" s="110">
        <v>0</v>
      </c>
      <c r="Y2895" s="68" t="e">
        <f t="shared" si="455"/>
        <v>#DIV/0!</v>
      </c>
      <c r="Z2895" s="110">
        <v>1</v>
      </c>
      <c r="AA2895" s="282">
        <v>0.54583333333333339</v>
      </c>
    </row>
    <row r="2896" spans="9:27">
      <c r="I2896" s="57" t="str">
        <f t="shared" si="459"/>
        <v>ContemporaryAllJul-16</v>
      </c>
      <c r="J2896" t="s">
        <v>1419</v>
      </c>
      <c r="K2896" t="s">
        <v>1244</v>
      </c>
      <c r="L2896" s="73">
        <v>42552</v>
      </c>
      <c r="M2896" s="110">
        <v>12</v>
      </c>
      <c r="N2896" s="110">
        <v>8</v>
      </c>
      <c r="O2896" s="68">
        <f t="shared" si="456"/>
        <v>1.5</v>
      </c>
      <c r="P2896" s="110">
        <v>27</v>
      </c>
      <c r="Q2896" s="110">
        <v>37</v>
      </c>
      <c r="R2896" s="68">
        <f t="shared" si="457"/>
        <v>0.72972972972972971</v>
      </c>
      <c r="S2896" s="110">
        <v>25</v>
      </c>
      <c r="T2896" s="68">
        <f t="shared" si="458"/>
        <v>1.48</v>
      </c>
      <c r="U2896" s="110">
        <v>15</v>
      </c>
      <c r="W2896" s="110">
        <v>0</v>
      </c>
      <c r="X2896" s="110">
        <v>0</v>
      </c>
      <c r="Y2896" s="68" t="e">
        <f t="shared" si="455"/>
        <v>#DIV/0!</v>
      </c>
      <c r="Z2896" s="110">
        <v>0</v>
      </c>
      <c r="AA2896" s="282" t="e">
        <v>#DIV/0!</v>
      </c>
    </row>
    <row r="2897" spans="9:27">
      <c r="I2897" s="57" t="str">
        <f t="shared" si="459"/>
        <v>Federal CityAllJul-16</v>
      </c>
      <c r="J2897" t="s">
        <v>1418</v>
      </c>
      <c r="K2897" t="s">
        <v>359</v>
      </c>
      <c r="L2897" s="73">
        <v>42552</v>
      </c>
      <c r="M2897" s="110">
        <v>1</v>
      </c>
      <c r="N2897" s="110">
        <v>3</v>
      </c>
      <c r="O2897" s="68">
        <f t="shared" si="456"/>
        <v>0.33333333333333331</v>
      </c>
      <c r="P2897" s="110">
        <v>3</v>
      </c>
      <c r="Q2897" s="110">
        <v>5</v>
      </c>
      <c r="R2897" s="68">
        <f t="shared" si="457"/>
        <v>0.6</v>
      </c>
      <c r="S2897" s="110">
        <v>15</v>
      </c>
      <c r="T2897" s="68">
        <f t="shared" si="458"/>
        <v>0.33333333333333331</v>
      </c>
      <c r="U2897" s="110">
        <v>2</v>
      </c>
      <c r="W2897" s="110">
        <v>0</v>
      </c>
      <c r="X2897" s="110">
        <v>3</v>
      </c>
      <c r="Y2897" s="68">
        <f t="shared" si="455"/>
        <v>0</v>
      </c>
      <c r="Z2897" s="110">
        <v>1</v>
      </c>
      <c r="AA2897" s="282" t="e">
        <v>#DIV/0!</v>
      </c>
    </row>
    <row r="2898" spans="9:27">
      <c r="I2898" s="57" t="str">
        <f t="shared" si="459"/>
        <v>First Home CareAllJul-16</v>
      </c>
      <c r="J2898" t="s">
        <v>1425</v>
      </c>
      <c r="K2898" t="s">
        <v>323</v>
      </c>
      <c r="L2898" s="73">
        <v>42552</v>
      </c>
      <c r="M2898" s="110">
        <v>11</v>
      </c>
      <c r="N2898" s="110">
        <v>13</v>
      </c>
      <c r="O2898" s="68">
        <f t="shared" si="456"/>
        <v>0.84615384615384615</v>
      </c>
      <c r="P2898" s="110">
        <v>19</v>
      </c>
      <c r="Q2898" s="110">
        <v>41</v>
      </c>
      <c r="R2898" s="68">
        <f t="shared" si="457"/>
        <v>0.46341463414634149</v>
      </c>
      <c r="S2898" s="110">
        <v>49</v>
      </c>
      <c r="T2898" s="68">
        <f t="shared" si="458"/>
        <v>0.83673469387755106</v>
      </c>
      <c r="U2898" s="110">
        <v>4</v>
      </c>
      <c r="W2898" s="110">
        <v>11</v>
      </c>
      <c r="X2898" s="110">
        <v>15</v>
      </c>
      <c r="Y2898" s="68">
        <f t="shared" si="455"/>
        <v>0.73333333333333328</v>
      </c>
      <c r="Z2898" s="110">
        <v>0</v>
      </c>
      <c r="AA2898" s="282">
        <v>0.75</v>
      </c>
    </row>
    <row r="2899" spans="9:27">
      <c r="I2899" s="57" t="str">
        <f t="shared" si="459"/>
        <v>FPSAllJul-16</v>
      </c>
      <c r="J2899" t="s">
        <v>1430</v>
      </c>
      <c r="K2899" t="s">
        <v>355</v>
      </c>
      <c r="L2899" s="73">
        <v>42552</v>
      </c>
      <c r="M2899" s="110">
        <v>5</v>
      </c>
      <c r="N2899" s="110">
        <v>6</v>
      </c>
      <c r="O2899" s="68">
        <f t="shared" si="456"/>
        <v>0.83333333333333337</v>
      </c>
      <c r="P2899" s="110">
        <v>56</v>
      </c>
      <c r="Q2899" s="110">
        <v>75</v>
      </c>
      <c r="R2899" s="68">
        <f t="shared" si="457"/>
        <v>0.7466666666666667</v>
      </c>
      <c r="S2899" s="110">
        <v>90</v>
      </c>
      <c r="T2899" s="68">
        <f t="shared" si="458"/>
        <v>0.83333333333333337</v>
      </c>
      <c r="U2899" s="110">
        <v>52</v>
      </c>
      <c r="W2899" s="110">
        <v>0</v>
      </c>
      <c r="X2899" s="110">
        <v>0</v>
      </c>
      <c r="Y2899" s="68" t="e">
        <f t="shared" si="455"/>
        <v>#DIV/0!</v>
      </c>
      <c r="Z2899" s="110">
        <v>4</v>
      </c>
      <c r="AA2899" s="282" t="e">
        <v>#DIV/0!</v>
      </c>
    </row>
    <row r="2900" spans="9:27">
      <c r="I2900" s="57" t="str">
        <f t="shared" si="459"/>
        <v>Green DoorAllJul-16</v>
      </c>
      <c r="J2900" t="s">
        <v>1420</v>
      </c>
      <c r="K2900" t="s">
        <v>895</v>
      </c>
      <c r="L2900" s="73">
        <v>42552</v>
      </c>
      <c r="M2900" s="110">
        <v>6</v>
      </c>
      <c r="N2900" s="110">
        <v>4</v>
      </c>
      <c r="O2900" s="68">
        <f t="shared" si="456"/>
        <v>1.5</v>
      </c>
      <c r="P2900" s="110">
        <v>16</v>
      </c>
      <c r="Q2900" s="110">
        <v>30</v>
      </c>
      <c r="R2900" s="68">
        <f t="shared" si="457"/>
        <v>0.53333333333333333</v>
      </c>
      <c r="S2900" s="110">
        <v>24</v>
      </c>
      <c r="T2900" s="68">
        <f t="shared" si="458"/>
        <v>1.25</v>
      </c>
      <c r="U2900" s="110">
        <v>16</v>
      </c>
      <c r="W2900" s="110">
        <v>0</v>
      </c>
      <c r="X2900" s="110">
        <v>0</v>
      </c>
      <c r="Y2900" s="68" t="e">
        <f t="shared" ref="Y2900:Y2963" si="460">W2900/X2900</f>
        <v>#DIV/0!</v>
      </c>
      <c r="Z2900" s="110">
        <v>0</v>
      </c>
      <c r="AA2900" s="282" t="e">
        <v>#DIV/0!</v>
      </c>
    </row>
    <row r="2901" spans="9:27">
      <c r="I2901" s="57" t="str">
        <f t="shared" si="459"/>
        <v>HillcrestAllJul-16</v>
      </c>
      <c r="J2901" t="s">
        <v>1421</v>
      </c>
      <c r="K2901" t="s">
        <v>331</v>
      </c>
      <c r="L2901" s="73">
        <v>42552</v>
      </c>
      <c r="M2901" s="110">
        <v>9</v>
      </c>
      <c r="N2901" s="110">
        <v>14</v>
      </c>
      <c r="O2901" s="68">
        <f t="shared" si="456"/>
        <v>0.6428571428571429</v>
      </c>
      <c r="P2901" s="110">
        <v>76</v>
      </c>
      <c r="Q2901" s="110">
        <v>75</v>
      </c>
      <c r="R2901" s="68">
        <f t="shared" si="457"/>
        <v>1.0133333333333334</v>
      </c>
      <c r="S2901" s="110">
        <v>104</v>
      </c>
      <c r="T2901" s="68">
        <f t="shared" si="458"/>
        <v>0.72115384615384615</v>
      </c>
      <c r="U2901" s="110">
        <v>63</v>
      </c>
      <c r="W2901" s="110">
        <v>5</v>
      </c>
      <c r="X2901" s="110">
        <v>7</v>
      </c>
      <c r="Y2901" s="68">
        <f t="shared" si="460"/>
        <v>0.7142857142857143</v>
      </c>
      <c r="Z2901" s="110">
        <v>11</v>
      </c>
      <c r="AA2901" s="282">
        <v>0.59375</v>
      </c>
    </row>
    <row r="2902" spans="9:27">
      <c r="I2902" s="57" t="str">
        <f t="shared" si="459"/>
        <v>LAYCAllJul-16</v>
      </c>
      <c r="J2902" t="s">
        <v>1422</v>
      </c>
      <c r="K2902" t="s">
        <v>337</v>
      </c>
      <c r="L2902" s="73">
        <v>42552</v>
      </c>
      <c r="M2902" s="110">
        <v>2</v>
      </c>
      <c r="N2902" s="110">
        <v>3</v>
      </c>
      <c r="O2902" s="68">
        <f t="shared" si="456"/>
        <v>0.66666666666666663</v>
      </c>
      <c r="P2902" s="110">
        <v>8</v>
      </c>
      <c r="Q2902" s="110">
        <v>18</v>
      </c>
      <c r="R2902" s="68">
        <f t="shared" si="457"/>
        <v>0.44444444444444442</v>
      </c>
      <c r="S2902" s="110">
        <v>25</v>
      </c>
      <c r="T2902" s="68">
        <f t="shared" si="458"/>
        <v>0.72</v>
      </c>
      <c r="U2902" s="110">
        <v>8</v>
      </c>
      <c r="W2902" s="110">
        <v>0</v>
      </c>
      <c r="X2902" s="110">
        <v>3</v>
      </c>
      <c r="Y2902" s="68">
        <f t="shared" si="460"/>
        <v>0</v>
      </c>
      <c r="Z2902" s="110">
        <v>0</v>
      </c>
      <c r="AA2902" s="282" t="e">
        <v>#DIV/0!</v>
      </c>
    </row>
    <row r="2903" spans="9:27">
      <c r="I2903" s="57" t="str">
        <f t="shared" si="459"/>
        <v>LESAllJul-16</v>
      </c>
      <c r="J2903" t="s">
        <v>1431</v>
      </c>
      <c r="K2903" t="s">
        <v>357</v>
      </c>
      <c r="L2903" s="73">
        <v>42552</v>
      </c>
      <c r="M2903" s="110">
        <v>4</v>
      </c>
      <c r="N2903" s="110">
        <v>5</v>
      </c>
      <c r="O2903" s="68">
        <f t="shared" si="456"/>
        <v>0.8</v>
      </c>
      <c r="P2903" s="110">
        <v>39</v>
      </c>
      <c r="Q2903" s="110">
        <v>40</v>
      </c>
      <c r="R2903" s="68">
        <f t="shared" si="457"/>
        <v>0.97499999999999998</v>
      </c>
      <c r="S2903" s="110">
        <v>50</v>
      </c>
      <c r="T2903" s="68">
        <f t="shared" si="458"/>
        <v>0.8</v>
      </c>
      <c r="U2903" s="110">
        <v>39</v>
      </c>
      <c r="W2903" s="110">
        <v>0</v>
      </c>
      <c r="X2903" s="110">
        <v>0</v>
      </c>
      <c r="Y2903" s="68" t="e">
        <f t="shared" si="460"/>
        <v>#DIV/0!</v>
      </c>
      <c r="Z2903" s="110">
        <v>0</v>
      </c>
      <c r="AA2903" s="282">
        <v>0.89743589743589747</v>
      </c>
    </row>
    <row r="2904" spans="9:27">
      <c r="I2904" s="57" t="str">
        <f t="shared" si="459"/>
        <v>Marys CenterAllJul-16</v>
      </c>
      <c r="J2904" t="s">
        <v>1415</v>
      </c>
      <c r="K2904" t="s">
        <v>341</v>
      </c>
      <c r="L2904" s="73">
        <v>42552</v>
      </c>
      <c r="M2904" s="110">
        <v>5</v>
      </c>
      <c r="N2904" s="110">
        <v>5</v>
      </c>
      <c r="O2904" s="68">
        <f t="shared" si="456"/>
        <v>1</v>
      </c>
      <c r="P2904" s="110">
        <v>21</v>
      </c>
      <c r="Q2904" s="110">
        <v>15</v>
      </c>
      <c r="R2904" s="68">
        <f t="shared" si="457"/>
        <v>1.4</v>
      </c>
      <c r="S2904" s="110">
        <v>15</v>
      </c>
      <c r="T2904" s="68">
        <f t="shared" si="458"/>
        <v>1</v>
      </c>
      <c r="U2904" s="110">
        <v>19</v>
      </c>
      <c r="W2904" s="110">
        <v>0</v>
      </c>
      <c r="X2904" s="110">
        <v>0</v>
      </c>
      <c r="Y2904" s="68" t="e">
        <f t="shared" si="460"/>
        <v>#DIV/0!</v>
      </c>
      <c r="Z2904" s="110">
        <v>2</v>
      </c>
      <c r="AA2904" s="282">
        <v>0.83</v>
      </c>
    </row>
    <row r="2905" spans="9:27">
      <c r="I2905" s="57" t="str">
        <f t="shared" si="459"/>
        <v>MBI HSAllJul-16</v>
      </c>
      <c r="J2905" t="s">
        <v>1432</v>
      </c>
      <c r="K2905" t="s">
        <v>364</v>
      </c>
      <c r="L2905" s="73">
        <v>42552</v>
      </c>
      <c r="M2905" s="110">
        <v>15</v>
      </c>
      <c r="N2905" s="110">
        <v>15</v>
      </c>
      <c r="O2905" s="68">
        <f t="shared" ref="O2905:O2968" si="461">M2905/N2905</f>
        <v>1</v>
      </c>
      <c r="P2905" s="110">
        <v>186</v>
      </c>
      <c r="Q2905" s="110">
        <v>174</v>
      </c>
      <c r="R2905" s="68">
        <f t="shared" ref="R2905:R2968" si="462">P2905/Q2905</f>
        <v>1.0689655172413792</v>
      </c>
      <c r="S2905" s="110">
        <v>174</v>
      </c>
      <c r="T2905" s="68">
        <f t="shared" ref="T2905:T2968" si="463">Q2905/S2905</f>
        <v>1</v>
      </c>
      <c r="U2905" s="110">
        <v>186</v>
      </c>
      <c r="W2905" s="110">
        <v>0</v>
      </c>
      <c r="X2905" s="110">
        <v>0</v>
      </c>
      <c r="Y2905" s="68" t="e">
        <f t="shared" si="460"/>
        <v>#DIV/0!</v>
      </c>
      <c r="Z2905" s="110">
        <v>0</v>
      </c>
      <c r="AA2905" s="282" t="e">
        <v>#DIV/0!</v>
      </c>
    </row>
    <row r="2906" spans="9:27">
      <c r="I2906" s="57" t="str">
        <f t="shared" si="459"/>
        <v>MD Family ResourcesAllJul-16</v>
      </c>
      <c r="J2906" t="s">
        <v>1428</v>
      </c>
      <c r="K2906" t="s">
        <v>510</v>
      </c>
      <c r="L2906" s="73">
        <v>42552</v>
      </c>
      <c r="M2906" s="110">
        <v>12</v>
      </c>
      <c r="N2906" s="110">
        <v>15</v>
      </c>
      <c r="O2906" s="68">
        <f t="shared" si="461"/>
        <v>0.8</v>
      </c>
      <c r="P2906" s="110">
        <v>26</v>
      </c>
      <c r="Q2906" s="110">
        <v>36</v>
      </c>
      <c r="R2906" s="68">
        <f t="shared" si="462"/>
        <v>0.72222222222222221</v>
      </c>
      <c r="S2906" s="110">
        <v>44</v>
      </c>
      <c r="T2906" s="68">
        <f t="shared" si="463"/>
        <v>0.81818181818181823</v>
      </c>
      <c r="U2906" s="110">
        <v>11</v>
      </c>
      <c r="W2906" s="110">
        <v>2</v>
      </c>
      <c r="X2906" s="110">
        <v>2</v>
      </c>
      <c r="Y2906" s="68">
        <f t="shared" si="460"/>
        <v>1</v>
      </c>
      <c r="Z2906" s="110">
        <v>1</v>
      </c>
      <c r="AA2906" s="282">
        <v>0.58333333333333337</v>
      </c>
    </row>
    <row r="2907" spans="9:27">
      <c r="I2907" s="57" t="str">
        <f t="shared" si="459"/>
        <v>PASSAllJul-16</v>
      </c>
      <c r="J2907" t="s">
        <v>1426</v>
      </c>
      <c r="K2907" t="s">
        <v>342</v>
      </c>
      <c r="L2907" s="73">
        <v>42552</v>
      </c>
      <c r="M2907" s="110">
        <v>17</v>
      </c>
      <c r="N2907" s="110">
        <v>17</v>
      </c>
      <c r="O2907" s="68">
        <f t="shared" si="461"/>
        <v>1</v>
      </c>
      <c r="P2907" s="110">
        <v>108</v>
      </c>
      <c r="Q2907" s="110">
        <v>150</v>
      </c>
      <c r="R2907" s="68">
        <f t="shared" si="462"/>
        <v>0.72</v>
      </c>
      <c r="S2907" s="110">
        <v>145</v>
      </c>
      <c r="T2907" s="68">
        <f t="shared" si="463"/>
        <v>1.0344827586206897</v>
      </c>
      <c r="U2907" s="110">
        <v>78</v>
      </c>
      <c r="W2907" s="110">
        <v>17</v>
      </c>
      <c r="X2907" s="110">
        <v>20</v>
      </c>
      <c r="Y2907" s="68">
        <f t="shared" si="460"/>
        <v>0.85</v>
      </c>
      <c r="Z2907" s="110">
        <v>30</v>
      </c>
      <c r="AA2907" s="282">
        <v>1.075</v>
      </c>
    </row>
    <row r="2908" spans="9:27">
      <c r="I2908" s="57" t="str">
        <f t="shared" si="459"/>
        <v>PIECEAllJul-16</v>
      </c>
      <c r="J2908" t="s">
        <v>1416</v>
      </c>
      <c r="K2908" t="s">
        <v>345</v>
      </c>
      <c r="L2908" s="73">
        <v>42552</v>
      </c>
      <c r="M2908" s="110">
        <v>14</v>
      </c>
      <c r="N2908" s="110">
        <v>10</v>
      </c>
      <c r="O2908" s="68">
        <f t="shared" si="461"/>
        <v>1.4</v>
      </c>
      <c r="P2908" s="110">
        <v>32</v>
      </c>
      <c r="Q2908" s="110">
        <v>70</v>
      </c>
      <c r="R2908" s="68">
        <f t="shared" si="462"/>
        <v>0.45714285714285713</v>
      </c>
      <c r="S2908" s="110">
        <v>50</v>
      </c>
      <c r="T2908" s="68">
        <f t="shared" si="463"/>
        <v>1.4</v>
      </c>
      <c r="U2908" s="110">
        <v>32</v>
      </c>
      <c r="W2908" s="110">
        <v>1</v>
      </c>
      <c r="X2908" s="110">
        <v>1</v>
      </c>
      <c r="Y2908" s="68">
        <f t="shared" si="460"/>
        <v>1</v>
      </c>
      <c r="Z2908" s="110">
        <v>0</v>
      </c>
      <c r="AA2908" s="282">
        <v>0.75</v>
      </c>
    </row>
    <row r="2909" spans="9:27">
      <c r="I2909" s="57" t="str">
        <f t="shared" si="459"/>
        <v>RiversideAllJul-16</v>
      </c>
      <c r="J2909" t="s">
        <v>1423</v>
      </c>
      <c r="K2909" t="s">
        <v>362</v>
      </c>
      <c r="L2909" s="73">
        <v>42552</v>
      </c>
      <c r="M2909" s="110">
        <v>1</v>
      </c>
      <c r="N2909" s="110">
        <v>1</v>
      </c>
      <c r="O2909" s="68">
        <f t="shared" si="461"/>
        <v>1</v>
      </c>
      <c r="P2909" s="110">
        <v>8</v>
      </c>
      <c r="Q2909" s="110">
        <v>5</v>
      </c>
      <c r="R2909" s="68">
        <f t="shared" si="462"/>
        <v>1.6</v>
      </c>
      <c r="S2909" s="110">
        <v>5</v>
      </c>
      <c r="T2909" s="68">
        <f t="shared" si="463"/>
        <v>1</v>
      </c>
      <c r="U2909" s="110">
        <v>6</v>
      </c>
      <c r="W2909" s="110">
        <v>0</v>
      </c>
      <c r="X2909" s="110">
        <v>3</v>
      </c>
      <c r="Y2909" s="68">
        <f t="shared" si="460"/>
        <v>0</v>
      </c>
      <c r="Z2909" s="110">
        <v>2</v>
      </c>
      <c r="AA2909" s="282" t="e">
        <v>#DIV/0!</v>
      </c>
    </row>
    <row r="2910" spans="9:27">
      <c r="I2910" s="57" t="str">
        <f t="shared" si="459"/>
        <v>TFCCAllJul-16</v>
      </c>
      <c r="J2910" t="s">
        <v>1433</v>
      </c>
      <c r="K2910" t="s">
        <v>366</v>
      </c>
      <c r="L2910" s="73">
        <v>42552</v>
      </c>
      <c r="M2910" s="110">
        <v>5</v>
      </c>
      <c r="N2910" s="110">
        <v>4</v>
      </c>
      <c r="O2910" s="68">
        <f t="shared" si="461"/>
        <v>1.25</v>
      </c>
      <c r="P2910" s="110">
        <v>18</v>
      </c>
      <c r="Q2910" s="110">
        <v>50</v>
      </c>
      <c r="R2910" s="68">
        <f t="shared" si="462"/>
        <v>0.36</v>
      </c>
      <c r="S2910" s="110">
        <v>40</v>
      </c>
      <c r="T2910" s="68">
        <f t="shared" si="463"/>
        <v>1.25</v>
      </c>
      <c r="U2910" s="110">
        <v>18</v>
      </c>
      <c r="W2910" s="110">
        <v>0</v>
      </c>
      <c r="X2910" s="110">
        <v>0</v>
      </c>
      <c r="Y2910" s="68" t="e">
        <f t="shared" si="460"/>
        <v>#DIV/0!</v>
      </c>
      <c r="Z2910" s="110">
        <v>0</v>
      </c>
      <c r="AA2910" s="282" t="e">
        <v>#DIV/0!</v>
      </c>
    </row>
    <row r="2911" spans="9:27">
      <c r="I2911" s="57" t="str">
        <f t="shared" si="459"/>
        <v>UniversalAllJul-16</v>
      </c>
      <c r="J2911" t="s">
        <v>1429</v>
      </c>
      <c r="K2911" t="s">
        <v>348</v>
      </c>
      <c r="L2911" s="73">
        <v>42552</v>
      </c>
      <c r="M2911" s="110">
        <v>0</v>
      </c>
      <c r="N2911" s="110">
        <v>0</v>
      </c>
      <c r="O2911" s="68" t="e">
        <f t="shared" si="461"/>
        <v>#DIV/0!</v>
      </c>
      <c r="P2911" s="110">
        <v>0</v>
      </c>
      <c r="Q2911" s="110">
        <v>0</v>
      </c>
      <c r="R2911" s="68" t="e">
        <f t="shared" si="462"/>
        <v>#DIV/0!</v>
      </c>
      <c r="S2911" s="110">
        <v>0</v>
      </c>
      <c r="T2911" s="68" t="e">
        <f t="shared" si="463"/>
        <v>#DIV/0!</v>
      </c>
      <c r="U2911" s="110">
        <v>0</v>
      </c>
      <c r="W2911" s="110">
        <v>0</v>
      </c>
      <c r="X2911" s="110">
        <v>0</v>
      </c>
      <c r="Y2911" s="68" t="e">
        <f t="shared" si="460"/>
        <v>#DIV/0!</v>
      </c>
      <c r="Z2911" s="110">
        <v>0</v>
      </c>
      <c r="AA2911" s="282" t="e">
        <v>#DIV/0!</v>
      </c>
    </row>
    <row r="2912" spans="9:27">
      <c r="I2912" s="57" t="str">
        <f t="shared" si="459"/>
        <v>Wayne CenterAllJul-16</v>
      </c>
      <c r="J2912" t="s">
        <v>1434</v>
      </c>
      <c r="K2912" t="s">
        <v>789</v>
      </c>
      <c r="L2912" s="73">
        <v>42552</v>
      </c>
      <c r="M2912" s="110">
        <v>4</v>
      </c>
      <c r="N2912" s="110">
        <v>4</v>
      </c>
      <c r="O2912" s="68">
        <f t="shared" si="461"/>
        <v>1</v>
      </c>
      <c r="P2912" s="110">
        <v>40</v>
      </c>
      <c r="Q2912" s="110">
        <v>40</v>
      </c>
      <c r="R2912" s="68">
        <f t="shared" si="462"/>
        <v>1</v>
      </c>
      <c r="S2912" s="110">
        <v>40</v>
      </c>
      <c r="T2912" s="68">
        <f t="shared" si="463"/>
        <v>1</v>
      </c>
      <c r="U2912" s="110">
        <v>39</v>
      </c>
      <c r="W2912" s="110">
        <v>0</v>
      </c>
      <c r="X2912" s="110">
        <v>0</v>
      </c>
      <c r="Y2912" s="68" t="e">
        <f t="shared" si="460"/>
        <v>#DIV/0!</v>
      </c>
      <c r="Z2912" s="110">
        <v>1</v>
      </c>
      <c r="AA2912" s="282" t="e">
        <v>#DIV/0!</v>
      </c>
    </row>
    <row r="2913" spans="9:27">
      <c r="I2913" s="57" t="str">
        <f t="shared" si="459"/>
        <v>Youth VillagesAllJul-16</v>
      </c>
      <c r="J2913" t="s">
        <v>1427</v>
      </c>
      <c r="K2913" t="s">
        <v>352</v>
      </c>
      <c r="L2913" s="73">
        <v>42552</v>
      </c>
      <c r="M2913" s="110">
        <v>15</v>
      </c>
      <c r="N2913" s="110">
        <v>16</v>
      </c>
      <c r="O2913" s="68">
        <f t="shared" si="461"/>
        <v>0.9375</v>
      </c>
      <c r="P2913" s="110">
        <v>32</v>
      </c>
      <c r="Q2913" s="110">
        <v>38</v>
      </c>
      <c r="R2913" s="68">
        <f t="shared" si="462"/>
        <v>0.84210526315789469</v>
      </c>
      <c r="S2913" s="110">
        <v>48</v>
      </c>
      <c r="T2913" s="68">
        <f t="shared" si="463"/>
        <v>0.79166666666666663</v>
      </c>
      <c r="U2913" s="110">
        <v>27</v>
      </c>
      <c r="W2913" s="110">
        <v>4</v>
      </c>
      <c r="X2913" s="110">
        <v>6</v>
      </c>
      <c r="Y2913" s="68">
        <f t="shared" si="460"/>
        <v>0.66666666666666663</v>
      </c>
      <c r="Z2913" s="110">
        <v>5</v>
      </c>
      <c r="AA2913" s="282">
        <v>0.77239999999999998</v>
      </c>
    </row>
    <row r="2914" spans="9:27">
      <c r="I2914" s="57" t="str">
        <f t="shared" si="459"/>
        <v>All A-CRA ProvidersA-CRAJul-16</v>
      </c>
      <c r="J2914" t="s">
        <v>1435</v>
      </c>
      <c r="K2914" t="s">
        <v>379</v>
      </c>
      <c r="L2914" s="73">
        <v>42552</v>
      </c>
      <c r="M2914" s="110">
        <v>6</v>
      </c>
      <c r="N2914" s="110">
        <v>10</v>
      </c>
      <c r="O2914" s="68">
        <f t="shared" si="461"/>
        <v>0.6</v>
      </c>
      <c r="P2914" s="110">
        <v>58</v>
      </c>
      <c r="Q2914" s="110">
        <v>64</v>
      </c>
      <c r="R2914" s="68">
        <f t="shared" si="462"/>
        <v>0.90625</v>
      </c>
      <c r="S2914" s="110">
        <v>81</v>
      </c>
      <c r="T2914" s="68">
        <f t="shared" si="463"/>
        <v>0.79012345679012341</v>
      </c>
      <c r="U2914" s="110">
        <v>47</v>
      </c>
      <c r="W2914" s="110">
        <v>0</v>
      </c>
      <c r="X2914" s="110">
        <v>11</v>
      </c>
      <c r="Y2914" s="68">
        <f t="shared" si="460"/>
        <v>0</v>
      </c>
      <c r="Z2914" s="110">
        <v>11</v>
      </c>
      <c r="AA2914" s="282"/>
    </row>
    <row r="2915" spans="9:27">
      <c r="I2915" s="57" t="str">
        <f t="shared" si="459"/>
        <v>All CPP-FV ProvidersCPP-FVJul-16</v>
      </c>
      <c r="J2915" t="s">
        <v>1436</v>
      </c>
      <c r="K2915" t="s">
        <v>373</v>
      </c>
      <c r="L2915" s="73">
        <v>42552</v>
      </c>
      <c r="M2915" s="110">
        <v>9</v>
      </c>
      <c r="N2915" s="110">
        <v>8</v>
      </c>
      <c r="O2915" s="68">
        <f t="shared" si="461"/>
        <v>1.125</v>
      </c>
      <c r="P2915" s="110">
        <v>23</v>
      </c>
      <c r="Q2915" s="110">
        <v>45</v>
      </c>
      <c r="R2915" s="68">
        <f t="shared" si="462"/>
        <v>0.51111111111111107</v>
      </c>
      <c r="S2915" s="110">
        <v>40</v>
      </c>
      <c r="T2915" s="68">
        <f t="shared" si="463"/>
        <v>1.125</v>
      </c>
      <c r="U2915" s="110">
        <v>23</v>
      </c>
      <c r="W2915" s="110">
        <v>0</v>
      </c>
      <c r="X2915" s="110">
        <v>0</v>
      </c>
      <c r="Y2915" s="68" t="e">
        <f t="shared" si="460"/>
        <v>#DIV/0!</v>
      </c>
      <c r="Z2915" s="110">
        <v>0</v>
      </c>
      <c r="AA2915" s="282">
        <v>0.77500000000000002</v>
      </c>
    </row>
    <row r="2916" spans="9:27">
      <c r="I2916" s="57" t="str">
        <f t="shared" si="459"/>
        <v>All FFT ProvidersFFTJul-16</v>
      </c>
      <c r="J2916" t="s">
        <v>1437</v>
      </c>
      <c r="K2916" t="s">
        <v>372</v>
      </c>
      <c r="L2916" s="73">
        <v>42552</v>
      </c>
      <c r="M2916" s="110">
        <v>9</v>
      </c>
      <c r="N2916" s="110">
        <v>14</v>
      </c>
      <c r="O2916" s="68">
        <f t="shared" si="461"/>
        <v>0.6428571428571429</v>
      </c>
      <c r="P2916" s="110">
        <v>47</v>
      </c>
      <c r="Q2916" s="110">
        <v>61</v>
      </c>
      <c r="R2916" s="68">
        <f t="shared" si="462"/>
        <v>0.77049180327868849</v>
      </c>
      <c r="S2916" s="110">
        <v>95</v>
      </c>
      <c r="T2916" s="68">
        <f t="shared" si="463"/>
        <v>0.64210526315789473</v>
      </c>
      <c r="U2916" s="110">
        <v>36</v>
      </c>
      <c r="V2916" s="282">
        <v>1.0250000000000001</v>
      </c>
      <c r="W2916" s="110">
        <v>21</v>
      </c>
      <c r="X2916" s="110">
        <v>27</v>
      </c>
      <c r="Y2916" s="68">
        <f t="shared" si="460"/>
        <v>0.77777777777777779</v>
      </c>
      <c r="Z2916" s="110">
        <v>11</v>
      </c>
      <c r="AA2916" s="282">
        <v>1.0250000000000001</v>
      </c>
    </row>
    <row r="2917" spans="9:27">
      <c r="I2917" s="57" t="str">
        <f t="shared" si="459"/>
        <v>All MST ProvidersMSTJul-16</v>
      </c>
      <c r="J2917" t="s">
        <v>1438</v>
      </c>
      <c r="K2917" t="s">
        <v>374</v>
      </c>
      <c r="L2917" s="73">
        <v>42552</v>
      </c>
      <c r="M2917" s="110">
        <v>10</v>
      </c>
      <c r="N2917" s="110">
        <v>12</v>
      </c>
      <c r="O2917" s="68">
        <f t="shared" si="461"/>
        <v>0.83333333333333337</v>
      </c>
      <c r="P2917" s="110">
        <v>27</v>
      </c>
      <c r="Q2917" s="110">
        <v>30</v>
      </c>
      <c r="R2917" s="68">
        <f t="shared" si="462"/>
        <v>0.9</v>
      </c>
      <c r="S2917" s="110">
        <v>40</v>
      </c>
      <c r="T2917" s="68">
        <f t="shared" si="463"/>
        <v>0.75</v>
      </c>
      <c r="U2917" s="110">
        <v>22</v>
      </c>
      <c r="V2917" s="282">
        <v>0.7228</v>
      </c>
      <c r="W2917" s="110">
        <v>4</v>
      </c>
      <c r="X2917" s="110">
        <v>6</v>
      </c>
      <c r="Y2917" s="68">
        <f t="shared" si="460"/>
        <v>0.66666666666666663</v>
      </c>
      <c r="Z2917" s="110">
        <v>5</v>
      </c>
      <c r="AA2917" s="282">
        <v>0.7228</v>
      </c>
    </row>
    <row r="2918" spans="9:27">
      <c r="I2918" s="57" t="str">
        <f t="shared" si="459"/>
        <v>All MST-PSB ProvidersMST-PSBJul-16</v>
      </c>
      <c r="J2918" t="s">
        <v>1439</v>
      </c>
      <c r="K2918" t="s">
        <v>375</v>
      </c>
      <c r="L2918" s="73">
        <v>42552</v>
      </c>
      <c r="M2918" s="110">
        <v>5</v>
      </c>
      <c r="N2918" s="110">
        <v>4</v>
      </c>
      <c r="O2918" s="68">
        <f t="shared" si="461"/>
        <v>1.25</v>
      </c>
      <c r="P2918" s="110">
        <v>5</v>
      </c>
      <c r="Q2918" s="110">
        <v>8</v>
      </c>
      <c r="R2918" s="68">
        <f t="shared" si="462"/>
        <v>0.625</v>
      </c>
      <c r="S2918" s="110">
        <v>8</v>
      </c>
      <c r="T2918" s="68">
        <f t="shared" si="463"/>
        <v>1</v>
      </c>
      <c r="U2918" s="110">
        <v>5</v>
      </c>
      <c r="V2918" s="282">
        <v>0.82199999999999995</v>
      </c>
      <c r="W2918" s="110">
        <v>0</v>
      </c>
      <c r="X2918" s="110">
        <v>0</v>
      </c>
      <c r="Y2918" s="68" t="e">
        <f t="shared" si="460"/>
        <v>#DIV/0!</v>
      </c>
      <c r="Z2918" s="110">
        <v>0</v>
      </c>
      <c r="AA2918" s="282">
        <v>0.82199999999999995</v>
      </c>
    </row>
    <row r="2919" spans="9:27">
      <c r="I2919" s="57" t="str">
        <f t="shared" si="459"/>
        <v>All PCIT ProvidersPCITJul-16</v>
      </c>
      <c r="J2919" t="s">
        <v>1440</v>
      </c>
      <c r="K2919" t="s">
        <v>376</v>
      </c>
      <c r="L2919" s="73">
        <v>42552</v>
      </c>
      <c r="M2919" s="110">
        <v>11</v>
      </c>
      <c r="N2919" s="110">
        <v>10</v>
      </c>
      <c r="O2919" s="68">
        <f t="shared" si="461"/>
        <v>1.1000000000000001</v>
      </c>
      <c r="P2919" s="110">
        <v>32</v>
      </c>
      <c r="Q2919" s="110">
        <v>45</v>
      </c>
      <c r="R2919" s="68">
        <f t="shared" si="462"/>
        <v>0.71111111111111114</v>
      </c>
      <c r="S2919" s="110">
        <v>40</v>
      </c>
      <c r="T2919" s="68">
        <f t="shared" si="463"/>
        <v>1.125</v>
      </c>
      <c r="U2919" s="110">
        <v>30</v>
      </c>
      <c r="W2919" s="110">
        <v>1</v>
      </c>
      <c r="X2919" s="110">
        <v>1</v>
      </c>
      <c r="Y2919" s="68">
        <f t="shared" si="460"/>
        <v>1</v>
      </c>
      <c r="Z2919" s="110">
        <v>2</v>
      </c>
      <c r="AA2919" s="282">
        <v>0.8899999999999999</v>
      </c>
    </row>
    <row r="2920" spans="9:27">
      <c r="I2920" s="57" t="str">
        <f t="shared" si="459"/>
        <v>All TF-CBT ProvidersTF-CBTJul-16</v>
      </c>
      <c r="J2920" t="s">
        <v>1441</v>
      </c>
      <c r="K2920" t="s">
        <v>377</v>
      </c>
      <c r="L2920" s="73">
        <v>42552</v>
      </c>
      <c r="M2920" s="110">
        <v>21</v>
      </c>
      <c r="N2920" s="110">
        <v>25</v>
      </c>
      <c r="O2920" s="68">
        <f t="shared" si="461"/>
        <v>0.84</v>
      </c>
      <c r="P2920" s="110">
        <v>39</v>
      </c>
      <c r="Q2920" s="110">
        <v>89</v>
      </c>
      <c r="R2920" s="68">
        <f t="shared" si="462"/>
        <v>0.43820224719101125</v>
      </c>
      <c r="S2920" s="110">
        <v>106</v>
      </c>
      <c r="T2920" s="68">
        <f t="shared" si="463"/>
        <v>0.839622641509434</v>
      </c>
      <c r="U2920" s="110">
        <v>37</v>
      </c>
      <c r="W2920" s="110">
        <v>2</v>
      </c>
      <c r="X2920" s="110">
        <v>2</v>
      </c>
      <c r="Y2920" s="68">
        <f t="shared" si="460"/>
        <v>1</v>
      </c>
      <c r="Z2920" s="110">
        <v>2</v>
      </c>
      <c r="AA2920" s="282">
        <v>0.53645833333333337</v>
      </c>
    </row>
    <row r="2921" spans="9:27">
      <c r="I2921" s="57" t="str">
        <f t="shared" si="459"/>
        <v>All TIP ProvidersTIPJul-16</v>
      </c>
      <c r="J2921" t="s">
        <v>1442</v>
      </c>
      <c r="K2921" t="s">
        <v>378</v>
      </c>
      <c r="L2921" s="73">
        <v>42552</v>
      </c>
      <c r="M2921" s="110">
        <v>65</v>
      </c>
      <c r="N2921" s="110">
        <v>60</v>
      </c>
      <c r="O2921" s="68">
        <f t="shared" si="461"/>
        <v>1.0833333333333333</v>
      </c>
      <c r="P2921" s="110">
        <v>571</v>
      </c>
      <c r="Q2921" s="110">
        <v>649</v>
      </c>
      <c r="R2921" s="68">
        <f t="shared" si="462"/>
        <v>0.87981510015408315</v>
      </c>
      <c r="S2921" s="110">
        <v>618</v>
      </c>
      <c r="T2921" s="68">
        <f t="shared" si="463"/>
        <v>1.0501618122977345</v>
      </c>
      <c r="U2921" s="110">
        <v>544</v>
      </c>
      <c r="W2921" s="110">
        <v>11</v>
      </c>
      <c r="X2921" s="110">
        <v>11</v>
      </c>
      <c r="Y2921" s="68">
        <f t="shared" si="460"/>
        <v>1</v>
      </c>
      <c r="Z2921" s="110">
        <v>27</v>
      </c>
      <c r="AA2921" s="282">
        <v>0.55705128205128207</v>
      </c>
    </row>
    <row r="2922" spans="9:27">
      <c r="I2922" s="57" t="str">
        <f t="shared" si="459"/>
        <v>All TST ProvidersTSTJul-16</v>
      </c>
      <c r="J2922" t="s">
        <v>1443</v>
      </c>
      <c r="K2922" t="s">
        <v>512</v>
      </c>
      <c r="L2922" s="73">
        <v>42552</v>
      </c>
      <c r="M2922" s="110">
        <v>23</v>
      </c>
      <c r="N2922" s="110">
        <v>22</v>
      </c>
      <c r="O2922" s="68">
        <f t="shared" si="461"/>
        <v>1.0454545454545454</v>
      </c>
      <c r="P2922" s="110">
        <v>49</v>
      </c>
      <c r="Q2922" s="110">
        <v>69</v>
      </c>
      <c r="R2922" s="68">
        <f t="shared" si="462"/>
        <v>0.71014492753623193</v>
      </c>
      <c r="S2922" s="110">
        <v>66</v>
      </c>
      <c r="T2922" s="68">
        <f t="shared" si="463"/>
        <v>1.0454545454545454</v>
      </c>
      <c r="U2922" s="110">
        <v>0</v>
      </c>
      <c r="W2922" s="110">
        <v>1</v>
      </c>
      <c r="X2922" s="110">
        <v>2</v>
      </c>
      <c r="Y2922" s="68">
        <f t="shared" si="460"/>
        <v>0.5</v>
      </c>
      <c r="Z2922" s="110">
        <v>49</v>
      </c>
      <c r="AA2922" s="282"/>
    </row>
    <row r="2923" spans="9:27">
      <c r="I2923" s="57" t="str">
        <f t="shared" si="459"/>
        <v>AllAllJul-16</v>
      </c>
      <c r="J2923" t="s">
        <v>1444</v>
      </c>
      <c r="K2923" t="s">
        <v>367</v>
      </c>
      <c r="L2923" s="73">
        <v>42552</v>
      </c>
      <c r="M2923" s="110">
        <v>159</v>
      </c>
      <c r="N2923" s="110">
        <v>165</v>
      </c>
      <c r="O2923" s="68">
        <f t="shared" si="461"/>
        <v>0.96363636363636362</v>
      </c>
      <c r="P2923" s="110">
        <v>851</v>
      </c>
      <c r="Q2923" s="110">
        <v>1060</v>
      </c>
      <c r="R2923" s="68">
        <f t="shared" si="462"/>
        <v>0.80283018867924527</v>
      </c>
      <c r="S2923" s="110">
        <v>1094</v>
      </c>
      <c r="T2923" s="68">
        <f t="shared" si="463"/>
        <v>0.96892138939670935</v>
      </c>
      <c r="U2923" s="110">
        <v>744</v>
      </c>
      <c r="W2923" s="110">
        <v>40</v>
      </c>
      <c r="X2923" s="110">
        <v>60</v>
      </c>
      <c r="Y2923" s="68">
        <f t="shared" si="460"/>
        <v>0.66666666666666663</v>
      </c>
      <c r="Z2923" s="110">
        <v>107</v>
      </c>
      <c r="AA2923" s="282">
        <v>0.76118708791208789</v>
      </c>
    </row>
    <row r="2924" spans="9:27">
      <c r="I2924" s="57" t="str">
        <f>K2924&amp;"Aug-16"</f>
        <v>Federal CityA-CRAAug-16</v>
      </c>
      <c r="J2924" t="s">
        <v>1458</v>
      </c>
      <c r="K2924" t="s">
        <v>360</v>
      </c>
      <c r="L2924" s="73">
        <v>42583</v>
      </c>
      <c r="M2924" s="110">
        <v>1</v>
      </c>
      <c r="N2924" s="110">
        <v>3</v>
      </c>
      <c r="O2924" s="68">
        <f t="shared" si="461"/>
        <v>0.33333333333333331</v>
      </c>
      <c r="P2924" s="110">
        <v>5</v>
      </c>
      <c r="Q2924" s="110">
        <v>5</v>
      </c>
      <c r="R2924" s="68">
        <f t="shared" si="462"/>
        <v>1</v>
      </c>
      <c r="S2924" s="110">
        <v>15</v>
      </c>
      <c r="T2924" s="68">
        <f t="shared" si="463"/>
        <v>0.33333333333333331</v>
      </c>
      <c r="U2924" s="110">
        <v>2</v>
      </c>
      <c r="W2924" s="110">
        <v>0</v>
      </c>
      <c r="X2924" s="110">
        <v>0</v>
      </c>
      <c r="Y2924" s="68" t="e">
        <f t="shared" si="460"/>
        <v>#DIV/0!</v>
      </c>
      <c r="Z2924" s="110">
        <v>3</v>
      </c>
      <c r="AA2924" s="282"/>
    </row>
    <row r="2925" spans="9:27">
      <c r="I2925" s="57" t="str">
        <f t="shared" ref="I2925:I2987" si="464">K2925&amp;"Aug-16"</f>
        <v>HillcrestA-CRAAug-16</v>
      </c>
      <c r="J2925" t="s">
        <v>1459</v>
      </c>
      <c r="K2925" t="s">
        <v>336</v>
      </c>
      <c r="L2925" s="73">
        <v>42583</v>
      </c>
      <c r="M2925" s="110">
        <v>3</v>
      </c>
      <c r="N2925" s="110">
        <v>3</v>
      </c>
      <c r="O2925" s="68">
        <f t="shared" si="461"/>
        <v>1</v>
      </c>
      <c r="P2925" s="110">
        <v>32</v>
      </c>
      <c r="Q2925" s="110">
        <v>36</v>
      </c>
      <c r="R2925" s="68">
        <f t="shared" si="462"/>
        <v>0.88888888888888884</v>
      </c>
      <c r="S2925" s="110">
        <v>36</v>
      </c>
      <c r="T2925" s="68">
        <f t="shared" si="463"/>
        <v>1</v>
      </c>
      <c r="U2925" s="110">
        <v>28</v>
      </c>
      <c r="W2925" s="110">
        <v>1</v>
      </c>
      <c r="X2925" s="110">
        <v>10</v>
      </c>
      <c r="Y2925" s="68">
        <f t="shared" si="460"/>
        <v>0.1</v>
      </c>
      <c r="Z2925" s="110">
        <v>4</v>
      </c>
      <c r="AA2925" s="282"/>
    </row>
    <row r="2926" spans="9:27">
      <c r="I2926" s="57" t="str">
        <f t="shared" si="464"/>
        <v>LAYCA-CRAAug-16</v>
      </c>
      <c r="J2926" t="s">
        <v>1460</v>
      </c>
      <c r="K2926" t="s">
        <v>339</v>
      </c>
      <c r="L2926" s="73">
        <v>42583</v>
      </c>
      <c r="M2926" s="110">
        <v>2</v>
      </c>
      <c r="N2926" s="110">
        <v>3</v>
      </c>
      <c r="O2926" s="68">
        <f t="shared" si="461"/>
        <v>0.66666666666666663</v>
      </c>
      <c r="P2926" s="110">
        <v>9</v>
      </c>
      <c r="Q2926" s="110">
        <v>18</v>
      </c>
      <c r="R2926" s="68">
        <f t="shared" si="462"/>
        <v>0.5</v>
      </c>
      <c r="S2926" s="110">
        <v>25</v>
      </c>
      <c r="T2926" s="68">
        <f t="shared" si="463"/>
        <v>0.72</v>
      </c>
      <c r="U2926" s="110">
        <v>6</v>
      </c>
      <c r="W2926" s="110">
        <v>2</v>
      </c>
      <c r="X2926" s="110">
        <v>2</v>
      </c>
      <c r="Y2926" s="68">
        <f t="shared" si="460"/>
        <v>1</v>
      </c>
      <c r="Z2926" s="110">
        <v>3</v>
      </c>
      <c r="AA2926" s="282"/>
    </row>
    <row r="2927" spans="9:27">
      <c r="I2927" s="57" t="str">
        <f t="shared" si="464"/>
        <v>RiversideA-CRAAug-16</v>
      </c>
      <c r="J2927" t="s">
        <v>1461</v>
      </c>
      <c r="K2927" t="s">
        <v>361</v>
      </c>
      <c r="L2927" s="73">
        <v>42583</v>
      </c>
      <c r="M2927" s="110">
        <v>1</v>
      </c>
      <c r="N2927" s="110">
        <v>1</v>
      </c>
      <c r="O2927" s="68">
        <f t="shared" si="461"/>
        <v>1</v>
      </c>
      <c r="P2927" s="110">
        <v>8</v>
      </c>
      <c r="Q2927" s="110">
        <v>5</v>
      </c>
      <c r="R2927" s="68">
        <f t="shared" si="462"/>
        <v>1.6</v>
      </c>
      <c r="S2927" s="110">
        <v>5</v>
      </c>
      <c r="T2927" s="68">
        <f t="shared" si="463"/>
        <v>1</v>
      </c>
      <c r="U2927" s="110">
        <v>5</v>
      </c>
      <c r="W2927" s="110">
        <v>0</v>
      </c>
      <c r="X2927" s="110">
        <v>3</v>
      </c>
      <c r="Y2927" s="68">
        <f t="shared" si="460"/>
        <v>0</v>
      </c>
      <c r="Z2927" s="110">
        <v>3</v>
      </c>
      <c r="AA2927" s="282"/>
    </row>
    <row r="2928" spans="9:27">
      <c r="I2928" s="57" t="str">
        <f t="shared" si="464"/>
        <v>Adoptions TogetherCPP-FVAug-16</v>
      </c>
      <c r="J2928" t="s">
        <v>1462</v>
      </c>
      <c r="K2928" t="s">
        <v>317</v>
      </c>
      <c r="L2928" s="73">
        <v>42583</v>
      </c>
      <c r="M2928" s="110">
        <v>1</v>
      </c>
      <c r="N2928" s="110">
        <v>3</v>
      </c>
      <c r="O2928" s="68">
        <f t="shared" si="461"/>
        <v>0.33333333333333331</v>
      </c>
      <c r="P2928" s="110">
        <v>2</v>
      </c>
      <c r="Q2928" s="110">
        <v>5</v>
      </c>
      <c r="R2928" s="68">
        <f t="shared" si="462"/>
        <v>0.4</v>
      </c>
      <c r="S2928" s="110">
        <v>15</v>
      </c>
      <c r="T2928" s="68">
        <f t="shared" si="463"/>
        <v>0.33333333333333331</v>
      </c>
      <c r="U2928" s="110">
        <v>2</v>
      </c>
      <c r="W2928" s="110">
        <v>0</v>
      </c>
      <c r="X2928" s="110">
        <v>0</v>
      </c>
      <c r="Y2928" s="68" t="e">
        <f t="shared" si="460"/>
        <v>#DIV/0!</v>
      </c>
      <c r="Z2928" s="110">
        <v>0</v>
      </c>
      <c r="AA2928" s="282">
        <v>1</v>
      </c>
    </row>
    <row r="2929" spans="9:27">
      <c r="I2929" s="57" t="str">
        <f t="shared" si="464"/>
        <v>PIECECPP-FVAug-16</v>
      </c>
      <c r="J2929" t="s">
        <v>1463</v>
      </c>
      <c r="K2929" t="s">
        <v>346</v>
      </c>
      <c r="L2929" s="73">
        <v>42583</v>
      </c>
      <c r="M2929" s="110">
        <v>8</v>
      </c>
      <c r="N2929" s="110">
        <v>5</v>
      </c>
      <c r="O2929" s="68">
        <f t="shared" si="461"/>
        <v>1.6</v>
      </c>
      <c r="P2929" s="110">
        <v>26</v>
      </c>
      <c r="Q2929" s="110">
        <v>40</v>
      </c>
      <c r="R2929" s="68">
        <f t="shared" si="462"/>
        <v>0.65</v>
      </c>
      <c r="S2929" s="110">
        <v>25</v>
      </c>
      <c r="T2929" s="68">
        <f t="shared" si="463"/>
        <v>1.6</v>
      </c>
      <c r="U2929" s="110">
        <v>23</v>
      </c>
      <c r="W2929" s="110">
        <v>0</v>
      </c>
      <c r="X2929" s="110">
        <v>0</v>
      </c>
      <c r="Y2929" s="68" t="e">
        <f t="shared" si="460"/>
        <v>#DIV/0!</v>
      </c>
      <c r="Z2929" s="110">
        <v>3</v>
      </c>
      <c r="AA2929" s="282">
        <v>0.54166666666666663</v>
      </c>
    </row>
    <row r="2930" spans="9:27">
      <c r="I2930" s="57" t="str">
        <f t="shared" si="464"/>
        <v>First Home CareFFTAug-16</v>
      </c>
      <c r="J2930" t="s">
        <v>1464</v>
      </c>
      <c r="K2930" t="s">
        <v>325</v>
      </c>
      <c r="L2930" s="73">
        <v>42583</v>
      </c>
      <c r="M2930" s="110">
        <v>0</v>
      </c>
      <c r="N2930" s="110">
        <v>0</v>
      </c>
      <c r="O2930" s="68" t="e">
        <f t="shared" si="461"/>
        <v>#DIV/0!</v>
      </c>
      <c r="P2930" s="110">
        <v>0</v>
      </c>
      <c r="Q2930" s="110">
        <v>0</v>
      </c>
      <c r="R2930" s="68" t="e">
        <f t="shared" si="462"/>
        <v>#DIV/0!</v>
      </c>
      <c r="S2930" s="110">
        <v>0</v>
      </c>
      <c r="T2930" s="68" t="e">
        <f t="shared" si="463"/>
        <v>#DIV/0!</v>
      </c>
      <c r="U2930" s="110">
        <v>0</v>
      </c>
      <c r="W2930" s="110">
        <v>0</v>
      </c>
      <c r="X2930" s="110">
        <v>0</v>
      </c>
      <c r="Y2930" s="68" t="e">
        <f t="shared" si="460"/>
        <v>#DIV/0!</v>
      </c>
      <c r="Z2930" s="110">
        <v>0</v>
      </c>
      <c r="AA2930" s="282"/>
    </row>
    <row r="2931" spans="9:27">
      <c r="I2931" s="57" t="str">
        <f t="shared" si="464"/>
        <v>HillcrestFFTAug-16</v>
      </c>
      <c r="J2931" t="s">
        <v>1465</v>
      </c>
      <c r="K2931" t="s">
        <v>335</v>
      </c>
      <c r="L2931" s="73">
        <v>42583</v>
      </c>
      <c r="M2931" s="110">
        <v>3</v>
      </c>
      <c r="N2931" s="110">
        <v>7</v>
      </c>
      <c r="O2931" s="68">
        <f t="shared" si="461"/>
        <v>0.42857142857142855</v>
      </c>
      <c r="P2931" s="110">
        <v>17</v>
      </c>
      <c r="Q2931" s="110">
        <v>21</v>
      </c>
      <c r="R2931" s="68">
        <f t="shared" si="462"/>
        <v>0.80952380952380953</v>
      </c>
      <c r="S2931" s="110">
        <v>50</v>
      </c>
      <c r="T2931" s="68">
        <f t="shared" si="463"/>
        <v>0.42</v>
      </c>
      <c r="U2931" s="110">
        <v>15</v>
      </c>
      <c r="V2931" s="282">
        <v>0.97499999999999998</v>
      </c>
      <c r="W2931" s="110">
        <v>5</v>
      </c>
      <c r="X2931" s="110">
        <v>5</v>
      </c>
      <c r="Y2931" s="68">
        <f t="shared" si="460"/>
        <v>1</v>
      </c>
      <c r="Z2931" s="110">
        <v>2</v>
      </c>
      <c r="AA2931" s="282">
        <v>0.97499999999999998</v>
      </c>
    </row>
    <row r="2932" spans="9:27">
      <c r="I2932" s="57" t="str">
        <f t="shared" si="464"/>
        <v>PASSFFTAug-16</v>
      </c>
      <c r="J2932" t="s">
        <v>1466</v>
      </c>
      <c r="K2932" t="s">
        <v>343</v>
      </c>
      <c r="L2932" s="73">
        <v>42583</v>
      </c>
      <c r="M2932" s="110">
        <v>6</v>
      </c>
      <c r="N2932" s="110">
        <v>7</v>
      </c>
      <c r="O2932" s="68">
        <f t="shared" si="461"/>
        <v>0.8571428571428571</v>
      </c>
      <c r="P2932" s="110">
        <v>31</v>
      </c>
      <c r="Q2932" s="110">
        <v>40</v>
      </c>
      <c r="R2932" s="68">
        <f t="shared" si="462"/>
        <v>0.77500000000000002</v>
      </c>
      <c r="S2932" s="110">
        <v>45</v>
      </c>
      <c r="T2932" s="68">
        <f t="shared" si="463"/>
        <v>0.88888888888888884</v>
      </c>
      <c r="U2932" s="110">
        <v>20</v>
      </c>
      <c r="V2932" s="282">
        <v>1.2</v>
      </c>
      <c r="W2932" s="110">
        <v>6</v>
      </c>
      <c r="X2932" s="110">
        <v>7</v>
      </c>
      <c r="Y2932" s="68">
        <f t="shared" si="460"/>
        <v>0.8571428571428571</v>
      </c>
      <c r="Z2932" s="110">
        <v>11</v>
      </c>
      <c r="AA2932" s="282">
        <v>1.2</v>
      </c>
    </row>
    <row r="2933" spans="9:27">
      <c r="I2933" s="57" t="str">
        <f t="shared" si="464"/>
        <v>Youth VillagesMSTAug-16</v>
      </c>
      <c r="J2933" t="s">
        <v>1467</v>
      </c>
      <c r="K2933" t="s">
        <v>353</v>
      </c>
      <c r="L2933" s="73">
        <v>42583</v>
      </c>
      <c r="M2933" s="110">
        <v>11</v>
      </c>
      <c r="N2933" s="110">
        <v>12</v>
      </c>
      <c r="O2933" s="68">
        <f t="shared" si="461"/>
        <v>0.91666666666666663</v>
      </c>
      <c r="P2933" s="110">
        <v>30</v>
      </c>
      <c r="Q2933" s="110">
        <v>34</v>
      </c>
      <c r="R2933" s="68">
        <f t="shared" si="462"/>
        <v>0.88235294117647056</v>
      </c>
      <c r="S2933" s="110">
        <v>40</v>
      </c>
      <c r="T2933" s="68">
        <f t="shared" si="463"/>
        <v>0.85</v>
      </c>
      <c r="U2933" s="110">
        <v>21</v>
      </c>
      <c r="V2933" s="282">
        <v>0.62427272727272731</v>
      </c>
      <c r="W2933" s="110">
        <v>2</v>
      </c>
      <c r="X2933" s="110">
        <v>4</v>
      </c>
      <c r="Y2933" s="68">
        <f t="shared" si="460"/>
        <v>0.5</v>
      </c>
      <c r="Z2933" s="110">
        <v>9</v>
      </c>
      <c r="AA2933" s="282">
        <v>0.62427272727272731</v>
      </c>
    </row>
    <row r="2934" spans="9:27">
      <c r="I2934" s="57" t="str">
        <f t="shared" si="464"/>
        <v>Youth VillagesMST-PSBAug-16</v>
      </c>
      <c r="J2934" t="s">
        <v>1468</v>
      </c>
      <c r="K2934" t="s">
        <v>354</v>
      </c>
      <c r="L2934" s="73">
        <v>42583</v>
      </c>
      <c r="M2934" s="110">
        <v>5</v>
      </c>
      <c r="N2934" s="110">
        <v>4</v>
      </c>
      <c r="O2934" s="68">
        <f t="shared" si="461"/>
        <v>1.25</v>
      </c>
      <c r="P2934" s="110">
        <v>5</v>
      </c>
      <c r="Q2934" s="110">
        <v>10</v>
      </c>
      <c r="R2934" s="68">
        <f t="shared" si="462"/>
        <v>0.5</v>
      </c>
      <c r="S2934" s="110">
        <v>8</v>
      </c>
      <c r="T2934" s="68">
        <f t="shared" si="463"/>
        <v>1.25</v>
      </c>
      <c r="U2934" s="110">
        <v>5</v>
      </c>
      <c r="V2934" s="282">
        <v>0.80700000000000005</v>
      </c>
      <c r="W2934" s="110">
        <v>0</v>
      </c>
      <c r="X2934" s="110">
        <v>0</v>
      </c>
      <c r="Y2934" s="68" t="e">
        <f t="shared" si="460"/>
        <v>#DIV/0!</v>
      </c>
      <c r="Z2934" s="110">
        <v>0</v>
      </c>
      <c r="AA2934" s="282">
        <v>0.80700000000000005</v>
      </c>
    </row>
    <row r="2935" spans="9:27">
      <c r="I2935" s="57" t="str">
        <f t="shared" si="464"/>
        <v>Marys CenterPCITAug-16</v>
      </c>
      <c r="J2935" t="s">
        <v>1469</v>
      </c>
      <c r="K2935" t="s">
        <v>340</v>
      </c>
      <c r="L2935" s="73">
        <v>42583</v>
      </c>
      <c r="M2935" s="110">
        <v>5</v>
      </c>
      <c r="N2935" s="110">
        <v>5</v>
      </c>
      <c r="O2935" s="68">
        <f t="shared" si="461"/>
        <v>1</v>
      </c>
      <c r="P2935" s="110">
        <v>18</v>
      </c>
      <c r="Q2935" s="110">
        <v>15</v>
      </c>
      <c r="R2935" s="68">
        <f t="shared" si="462"/>
        <v>1.2</v>
      </c>
      <c r="S2935" s="110">
        <v>15</v>
      </c>
      <c r="T2935" s="68">
        <f t="shared" si="463"/>
        <v>1</v>
      </c>
      <c r="U2935" s="110">
        <v>16</v>
      </c>
      <c r="W2935" s="110">
        <v>2</v>
      </c>
      <c r="X2935" s="110">
        <v>2</v>
      </c>
      <c r="Y2935" s="68">
        <f t="shared" si="460"/>
        <v>1</v>
      </c>
      <c r="Z2935" s="110">
        <v>2</v>
      </c>
      <c r="AA2935" s="282">
        <v>0.83</v>
      </c>
    </row>
    <row r="2936" spans="9:27">
      <c r="I2936" s="57" t="str">
        <f t="shared" si="464"/>
        <v>PIECEPCITAug-16</v>
      </c>
      <c r="J2936" t="s">
        <v>1470</v>
      </c>
      <c r="K2936" t="s">
        <v>347</v>
      </c>
      <c r="L2936" s="73">
        <v>42583</v>
      </c>
      <c r="M2936" s="110">
        <v>5</v>
      </c>
      <c r="N2936" s="110">
        <v>5</v>
      </c>
      <c r="O2936" s="68">
        <f t="shared" si="461"/>
        <v>1</v>
      </c>
      <c r="P2936" s="110">
        <v>12</v>
      </c>
      <c r="Q2936" s="110">
        <v>25</v>
      </c>
      <c r="R2936" s="68">
        <f t="shared" si="462"/>
        <v>0.48</v>
      </c>
      <c r="S2936" s="110">
        <v>25</v>
      </c>
      <c r="T2936" s="68">
        <f t="shared" si="463"/>
        <v>1</v>
      </c>
      <c r="U2936" s="110">
        <v>11</v>
      </c>
      <c r="W2936" s="110">
        <v>0</v>
      </c>
      <c r="X2936" s="110">
        <v>0</v>
      </c>
      <c r="Y2936" s="68" t="e">
        <f t="shared" si="460"/>
        <v>#DIV/0!</v>
      </c>
      <c r="Z2936" s="110">
        <v>1</v>
      </c>
      <c r="AA2936" s="282">
        <v>0.95</v>
      </c>
    </row>
    <row r="2937" spans="9:27">
      <c r="I2937" s="57" t="str">
        <f t="shared" si="464"/>
        <v>Community ConnectionsTF-CBTAug-16</v>
      </c>
      <c r="J2937" t="s">
        <v>1471</v>
      </c>
      <c r="K2937" t="s">
        <v>320</v>
      </c>
      <c r="L2937" s="73">
        <v>42583</v>
      </c>
      <c r="M2937" s="110">
        <v>8</v>
      </c>
      <c r="N2937" s="110">
        <v>8</v>
      </c>
      <c r="O2937" s="68">
        <f t="shared" si="461"/>
        <v>1</v>
      </c>
      <c r="P2937" s="110">
        <v>7</v>
      </c>
      <c r="Q2937" s="110">
        <v>40</v>
      </c>
      <c r="R2937" s="68">
        <f t="shared" si="462"/>
        <v>0.17499999999999999</v>
      </c>
      <c r="S2937" s="110">
        <v>40</v>
      </c>
      <c r="T2937" s="68">
        <f t="shared" si="463"/>
        <v>1</v>
      </c>
      <c r="U2937" s="110">
        <v>6</v>
      </c>
      <c r="W2937" s="110">
        <v>0</v>
      </c>
      <c r="X2937" s="110">
        <v>0</v>
      </c>
      <c r="Y2937" s="68" t="e">
        <f t="shared" si="460"/>
        <v>#DIV/0!</v>
      </c>
      <c r="Z2937" s="110">
        <v>1</v>
      </c>
      <c r="AA2937" s="282"/>
    </row>
    <row r="2938" spans="9:27">
      <c r="I2938" s="57" t="str">
        <f t="shared" si="464"/>
        <v>First Home CareTF-CBTAug-16</v>
      </c>
      <c r="J2938" t="s">
        <v>1472</v>
      </c>
      <c r="K2938" t="s">
        <v>324</v>
      </c>
      <c r="L2938" s="73">
        <v>42583</v>
      </c>
      <c r="M2938" s="110">
        <v>4</v>
      </c>
      <c r="N2938" s="110">
        <v>5</v>
      </c>
      <c r="O2938" s="68">
        <f t="shared" si="461"/>
        <v>0.8</v>
      </c>
      <c r="P2938" s="110">
        <v>6</v>
      </c>
      <c r="Q2938" s="110">
        <v>20</v>
      </c>
      <c r="R2938" s="68">
        <f t="shared" si="462"/>
        <v>0.3</v>
      </c>
      <c r="S2938" s="110">
        <v>25</v>
      </c>
      <c r="T2938" s="68">
        <f t="shared" si="463"/>
        <v>0.8</v>
      </c>
      <c r="U2938" s="110">
        <v>3</v>
      </c>
      <c r="W2938" s="110">
        <v>2</v>
      </c>
      <c r="X2938" s="110">
        <v>3</v>
      </c>
      <c r="Y2938" s="68">
        <f t="shared" si="460"/>
        <v>0.66666666666666663</v>
      </c>
      <c r="Z2938" s="110">
        <v>3</v>
      </c>
      <c r="AA2938" s="282">
        <v>0.77777777777777779</v>
      </c>
    </row>
    <row r="2939" spans="9:27">
      <c r="I2939" s="57" t="str">
        <f t="shared" si="464"/>
        <v>HillcrestTF-CBTAug-16</v>
      </c>
      <c r="J2939" t="s">
        <v>1473</v>
      </c>
      <c r="K2939" t="s">
        <v>332</v>
      </c>
      <c r="L2939" s="73">
        <v>42583</v>
      </c>
      <c r="M2939" s="110">
        <v>3</v>
      </c>
      <c r="N2939" s="110">
        <v>3</v>
      </c>
      <c r="O2939" s="68">
        <f t="shared" si="461"/>
        <v>1</v>
      </c>
      <c r="P2939" s="110">
        <v>15</v>
      </c>
      <c r="Q2939" s="110">
        <v>15</v>
      </c>
      <c r="R2939" s="68">
        <f t="shared" si="462"/>
        <v>1</v>
      </c>
      <c r="S2939" s="110">
        <v>15</v>
      </c>
      <c r="T2939" s="68">
        <f t="shared" si="463"/>
        <v>1</v>
      </c>
      <c r="U2939" s="110">
        <v>15</v>
      </c>
      <c r="W2939" s="110">
        <v>0</v>
      </c>
      <c r="X2939" s="110">
        <v>0</v>
      </c>
      <c r="Y2939" s="68" t="e">
        <f t="shared" si="460"/>
        <v>#DIV/0!</v>
      </c>
      <c r="Z2939" s="110">
        <v>0</v>
      </c>
      <c r="AA2939" s="282">
        <v>0.26666666666666666</v>
      </c>
    </row>
    <row r="2940" spans="9:27">
      <c r="I2940" s="57" t="str">
        <f t="shared" si="464"/>
        <v>MD Family ResourcesTF-CBTAug-16</v>
      </c>
      <c r="J2940" t="s">
        <v>1474</v>
      </c>
      <c r="K2940" t="s">
        <v>509</v>
      </c>
      <c r="L2940" s="73">
        <v>42583</v>
      </c>
      <c r="M2940" s="110">
        <v>6</v>
      </c>
      <c r="N2940" s="110">
        <v>9</v>
      </c>
      <c r="O2940" s="68">
        <f t="shared" si="461"/>
        <v>0.66666666666666663</v>
      </c>
      <c r="P2940" s="110">
        <v>18</v>
      </c>
      <c r="Q2940" s="110">
        <v>18</v>
      </c>
      <c r="R2940" s="68">
        <f t="shared" si="462"/>
        <v>1</v>
      </c>
      <c r="S2940" s="110">
        <v>26</v>
      </c>
      <c r="T2940" s="68">
        <f t="shared" si="463"/>
        <v>0.69230769230769229</v>
      </c>
      <c r="U2940" s="110">
        <v>18</v>
      </c>
      <c r="W2940" s="110">
        <v>1</v>
      </c>
      <c r="X2940" s="110">
        <v>1</v>
      </c>
      <c r="Y2940" s="68">
        <f t="shared" si="460"/>
        <v>1</v>
      </c>
      <c r="Z2940" s="110">
        <v>0</v>
      </c>
      <c r="AA2940" s="282">
        <v>0.625</v>
      </c>
    </row>
    <row r="2941" spans="9:27">
      <c r="I2941" s="57" t="str">
        <f t="shared" si="464"/>
        <v>UniversalTF-CBTAug-16</v>
      </c>
      <c r="J2941" t="s">
        <v>1475</v>
      </c>
      <c r="K2941" t="s">
        <v>349</v>
      </c>
      <c r="L2941" s="73">
        <v>42583</v>
      </c>
      <c r="M2941" s="110">
        <v>0</v>
      </c>
      <c r="N2941" s="110">
        <v>0</v>
      </c>
      <c r="O2941" s="68" t="e">
        <f t="shared" si="461"/>
        <v>#DIV/0!</v>
      </c>
      <c r="P2941" s="110">
        <v>0</v>
      </c>
      <c r="Q2941" s="110">
        <v>0</v>
      </c>
      <c r="R2941" s="68" t="e">
        <f t="shared" si="462"/>
        <v>#DIV/0!</v>
      </c>
      <c r="S2941" s="110">
        <v>0</v>
      </c>
      <c r="T2941" s="68" t="e">
        <f t="shared" si="463"/>
        <v>#DIV/0!</v>
      </c>
      <c r="U2941" s="110">
        <v>0</v>
      </c>
      <c r="W2941" s="110">
        <v>0</v>
      </c>
      <c r="X2941" s="110">
        <v>0</v>
      </c>
      <c r="Y2941" s="68" t="e">
        <f t="shared" si="460"/>
        <v>#DIV/0!</v>
      </c>
      <c r="Z2941" s="110">
        <v>0</v>
      </c>
      <c r="AA2941" s="282"/>
    </row>
    <row r="2942" spans="9:27">
      <c r="I2942" s="57" t="str">
        <f t="shared" si="464"/>
        <v>Community ConnectionsTIPAug-16</v>
      </c>
      <c r="J2942" t="s">
        <v>1476</v>
      </c>
      <c r="K2942" t="s">
        <v>322</v>
      </c>
      <c r="L2942" s="73">
        <v>42583</v>
      </c>
      <c r="M2942" s="110">
        <v>11</v>
      </c>
      <c r="N2942" s="110">
        <v>9</v>
      </c>
      <c r="O2942" s="68">
        <f t="shared" si="461"/>
        <v>1.2222222222222223</v>
      </c>
      <c r="P2942" s="110">
        <v>119</v>
      </c>
      <c r="Q2942" s="110">
        <v>110</v>
      </c>
      <c r="R2942" s="68">
        <f t="shared" si="462"/>
        <v>1.0818181818181818</v>
      </c>
      <c r="S2942" s="110">
        <v>90</v>
      </c>
      <c r="T2942" s="68">
        <f t="shared" si="463"/>
        <v>1.2222222222222223</v>
      </c>
      <c r="U2942" s="110">
        <v>118</v>
      </c>
      <c r="W2942" s="110">
        <v>0</v>
      </c>
      <c r="X2942" s="110">
        <v>1</v>
      </c>
      <c r="Y2942" s="68">
        <f t="shared" si="460"/>
        <v>0</v>
      </c>
      <c r="Z2942" s="110">
        <v>1</v>
      </c>
      <c r="AA2942" s="282">
        <v>0.42016806722689076</v>
      </c>
    </row>
    <row r="2943" spans="9:27">
      <c r="I2943" s="57" t="str">
        <f t="shared" si="464"/>
        <v>ContemporaryTIPAug-16</v>
      </c>
      <c r="J2943" t="s">
        <v>1477</v>
      </c>
      <c r="K2943" t="s">
        <v>1231</v>
      </c>
      <c r="L2943" s="73">
        <v>42583</v>
      </c>
      <c r="M2943" s="110">
        <v>3</v>
      </c>
      <c r="N2943" s="110">
        <v>3</v>
      </c>
      <c r="O2943" s="68">
        <f t="shared" si="461"/>
        <v>1</v>
      </c>
      <c r="P2943" s="110">
        <v>15</v>
      </c>
      <c r="Q2943" s="110">
        <v>10</v>
      </c>
      <c r="R2943" s="68">
        <f t="shared" si="462"/>
        <v>1.5</v>
      </c>
      <c r="S2943" s="110">
        <v>10</v>
      </c>
      <c r="T2943" s="68">
        <f t="shared" si="463"/>
        <v>1</v>
      </c>
      <c r="U2943" s="110">
        <v>15</v>
      </c>
      <c r="W2943" s="110">
        <v>0</v>
      </c>
      <c r="X2943" s="110">
        <v>0</v>
      </c>
      <c r="Y2943" s="68" t="e">
        <f t="shared" si="460"/>
        <v>#DIV/0!</v>
      </c>
      <c r="Z2943" s="110">
        <v>0</v>
      </c>
      <c r="AA2943" s="282"/>
    </row>
    <row r="2944" spans="9:27">
      <c r="I2944" s="57" t="str">
        <f t="shared" si="464"/>
        <v>FPSTIPAug-16</v>
      </c>
      <c r="J2944" t="s">
        <v>1478</v>
      </c>
      <c r="K2944" t="s">
        <v>356</v>
      </c>
      <c r="L2944" s="73">
        <v>42583</v>
      </c>
      <c r="M2944" s="110">
        <v>5</v>
      </c>
      <c r="N2944" s="110">
        <v>6</v>
      </c>
      <c r="O2944" s="68">
        <f t="shared" si="461"/>
        <v>0.83333333333333337</v>
      </c>
      <c r="P2944" s="110">
        <v>56</v>
      </c>
      <c r="Q2944" s="110">
        <v>75</v>
      </c>
      <c r="R2944" s="68">
        <f t="shared" si="462"/>
        <v>0.7466666666666667</v>
      </c>
      <c r="S2944" s="110">
        <v>90</v>
      </c>
      <c r="T2944" s="68">
        <f t="shared" si="463"/>
        <v>0.83333333333333337</v>
      </c>
      <c r="U2944" s="110">
        <v>52</v>
      </c>
      <c r="W2944" s="110">
        <v>0</v>
      </c>
      <c r="X2944" s="110">
        <v>0</v>
      </c>
      <c r="Y2944" s="68" t="e">
        <f t="shared" si="460"/>
        <v>#DIV/0!</v>
      </c>
      <c r="Z2944" s="110">
        <v>4</v>
      </c>
      <c r="AA2944" s="282"/>
    </row>
    <row r="2945" spans="9:27">
      <c r="I2945" s="57" t="str">
        <f t="shared" si="464"/>
        <v>Green DoorTIPAug-16</v>
      </c>
      <c r="J2945" t="s">
        <v>1479</v>
      </c>
      <c r="K2945" t="s">
        <v>882</v>
      </c>
      <c r="L2945" s="73">
        <v>42583</v>
      </c>
      <c r="M2945" s="110">
        <v>6</v>
      </c>
      <c r="N2945" s="110">
        <v>4</v>
      </c>
      <c r="O2945" s="68">
        <f t="shared" si="461"/>
        <v>1.5</v>
      </c>
      <c r="P2945" s="110">
        <v>16</v>
      </c>
      <c r="Q2945" s="110">
        <v>30</v>
      </c>
      <c r="R2945" s="68">
        <f t="shared" si="462"/>
        <v>0.53333333333333333</v>
      </c>
      <c r="S2945" s="110">
        <v>24</v>
      </c>
      <c r="T2945" s="68">
        <f t="shared" si="463"/>
        <v>1.25</v>
      </c>
      <c r="U2945" s="110">
        <v>16</v>
      </c>
      <c r="W2945" s="110">
        <v>0</v>
      </c>
      <c r="X2945" s="110">
        <v>0</v>
      </c>
      <c r="Y2945" s="68" t="e">
        <f t="shared" si="460"/>
        <v>#DIV/0!</v>
      </c>
      <c r="Z2945" s="110">
        <v>0</v>
      </c>
      <c r="AA2945" s="282"/>
    </row>
    <row r="2946" spans="9:27">
      <c r="I2946" s="57" t="str">
        <f t="shared" si="464"/>
        <v>LESTIPAug-16</v>
      </c>
      <c r="J2946" t="s">
        <v>1480</v>
      </c>
      <c r="K2946" t="s">
        <v>358</v>
      </c>
      <c r="L2946" s="73">
        <v>42583</v>
      </c>
      <c r="M2946" s="110">
        <v>4</v>
      </c>
      <c r="N2946" s="110">
        <v>5</v>
      </c>
      <c r="O2946" s="68">
        <f t="shared" si="461"/>
        <v>0.8</v>
      </c>
      <c r="P2946" s="110">
        <v>48</v>
      </c>
      <c r="Q2946" s="110">
        <v>40</v>
      </c>
      <c r="R2946" s="68">
        <f t="shared" si="462"/>
        <v>1.2</v>
      </c>
      <c r="S2946" s="110">
        <v>50</v>
      </c>
      <c r="T2946" s="68">
        <f t="shared" si="463"/>
        <v>0.8</v>
      </c>
      <c r="U2946" s="110">
        <v>38</v>
      </c>
      <c r="W2946" s="110">
        <v>1</v>
      </c>
      <c r="X2946" s="110">
        <v>1</v>
      </c>
      <c r="Y2946" s="68">
        <f t="shared" si="460"/>
        <v>1</v>
      </c>
      <c r="Z2946" s="110">
        <v>10</v>
      </c>
      <c r="AA2946" s="282">
        <v>0.75510204081632648</v>
      </c>
    </row>
    <row r="2947" spans="9:27">
      <c r="I2947" s="57" t="str">
        <f t="shared" si="464"/>
        <v>MBI HSTIPAug-16</v>
      </c>
      <c r="J2947" t="s">
        <v>1481</v>
      </c>
      <c r="K2947" t="s">
        <v>363</v>
      </c>
      <c r="L2947" s="73">
        <v>42583</v>
      </c>
      <c r="M2947" s="110">
        <v>14</v>
      </c>
      <c r="N2947" s="110">
        <v>15</v>
      </c>
      <c r="O2947" s="68">
        <f t="shared" si="461"/>
        <v>0.93333333333333335</v>
      </c>
      <c r="P2947" s="110">
        <v>167</v>
      </c>
      <c r="Q2947" s="110">
        <v>162</v>
      </c>
      <c r="R2947" s="68">
        <f t="shared" si="462"/>
        <v>1.0308641975308641</v>
      </c>
      <c r="S2947" s="110">
        <v>174</v>
      </c>
      <c r="T2947" s="68">
        <f t="shared" si="463"/>
        <v>0.93103448275862066</v>
      </c>
      <c r="U2947" s="110">
        <v>167</v>
      </c>
      <c r="W2947" s="110">
        <v>0</v>
      </c>
      <c r="X2947" s="110">
        <v>0</v>
      </c>
      <c r="Y2947" s="68" t="e">
        <f t="shared" si="460"/>
        <v>#DIV/0!</v>
      </c>
      <c r="Z2947" s="110">
        <v>0</v>
      </c>
      <c r="AA2947" s="282"/>
    </row>
    <row r="2948" spans="9:27">
      <c r="I2948" s="57" t="str">
        <f t="shared" si="464"/>
        <v>PASSTIPAug-16</v>
      </c>
      <c r="J2948" t="s">
        <v>1482</v>
      </c>
      <c r="K2948" t="s">
        <v>344</v>
      </c>
      <c r="L2948" s="73">
        <v>42583</v>
      </c>
      <c r="M2948" s="110">
        <v>11</v>
      </c>
      <c r="N2948" s="110">
        <v>10</v>
      </c>
      <c r="O2948" s="68">
        <f t="shared" si="461"/>
        <v>1.1000000000000001</v>
      </c>
      <c r="P2948" s="110">
        <v>75</v>
      </c>
      <c r="Q2948" s="110">
        <v>110</v>
      </c>
      <c r="R2948" s="68">
        <f t="shared" si="462"/>
        <v>0.68181818181818177</v>
      </c>
      <c r="S2948" s="110">
        <v>100</v>
      </c>
      <c r="T2948" s="68">
        <f t="shared" si="463"/>
        <v>1.1000000000000001</v>
      </c>
      <c r="U2948" s="110">
        <v>75</v>
      </c>
      <c r="W2948" s="110">
        <v>5</v>
      </c>
      <c r="X2948" s="110">
        <v>7</v>
      </c>
      <c r="Y2948" s="68">
        <f t="shared" si="460"/>
        <v>0.7142857142857143</v>
      </c>
      <c r="Z2948" s="110">
        <v>0</v>
      </c>
      <c r="AA2948" s="282"/>
    </row>
    <row r="2949" spans="9:27">
      <c r="I2949" s="57" t="str">
        <f t="shared" si="464"/>
        <v>TFCCTIPAug-16</v>
      </c>
      <c r="J2949" t="s">
        <v>1483</v>
      </c>
      <c r="K2949" t="s">
        <v>365</v>
      </c>
      <c r="L2949" s="73">
        <v>42583</v>
      </c>
      <c r="M2949" s="110">
        <v>5</v>
      </c>
      <c r="N2949" s="110">
        <v>4</v>
      </c>
      <c r="O2949" s="68">
        <f t="shared" si="461"/>
        <v>1.25</v>
      </c>
      <c r="P2949" s="110">
        <v>18</v>
      </c>
      <c r="Q2949" s="110">
        <v>50</v>
      </c>
      <c r="R2949" s="68">
        <f t="shared" si="462"/>
        <v>0.36</v>
      </c>
      <c r="S2949" s="110">
        <v>40</v>
      </c>
      <c r="T2949" s="68">
        <f t="shared" si="463"/>
        <v>1.25</v>
      </c>
      <c r="U2949" s="110">
        <v>18</v>
      </c>
      <c r="W2949" s="110">
        <v>0</v>
      </c>
      <c r="X2949" s="110">
        <v>0</v>
      </c>
      <c r="Y2949" s="68" t="e">
        <f t="shared" si="460"/>
        <v>#DIV/0!</v>
      </c>
      <c r="Z2949" s="110">
        <v>0</v>
      </c>
      <c r="AA2949" s="282"/>
    </row>
    <row r="2950" spans="9:27">
      <c r="I2950" s="57" t="str">
        <f t="shared" si="464"/>
        <v>UniversalTIPAug-16</v>
      </c>
      <c r="J2950" t="s">
        <v>1484</v>
      </c>
      <c r="K2950" t="s">
        <v>351</v>
      </c>
      <c r="L2950" s="73">
        <v>42583</v>
      </c>
      <c r="M2950" s="110">
        <v>0</v>
      </c>
      <c r="N2950" s="110">
        <v>0</v>
      </c>
      <c r="O2950" s="68" t="e">
        <f t="shared" si="461"/>
        <v>#DIV/0!</v>
      </c>
      <c r="P2950" s="110">
        <v>0</v>
      </c>
      <c r="Q2950" s="110">
        <v>0</v>
      </c>
      <c r="R2950" s="68" t="e">
        <f t="shared" si="462"/>
        <v>#DIV/0!</v>
      </c>
      <c r="S2950" s="110">
        <v>0</v>
      </c>
      <c r="T2950" s="68" t="e">
        <f t="shared" si="463"/>
        <v>#DIV/0!</v>
      </c>
      <c r="U2950" s="110">
        <v>0</v>
      </c>
      <c r="W2950" s="110">
        <v>0</v>
      </c>
      <c r="X2950" s="110">
        <v>0</v>
      </c>
      <c r="Y2950" s="68" t="e">
        <f t="shared" si="460"/>
        <v>#DIV/0!</v>
      </c>
      <c r="Z2950" s="110">
        <v>0</v>
      </c>
      <c r="AA2950" s="282"/>
    </row>
    <row r="2951" spans="9:27">
      <c r="I2951" s="57" t="str">
        <f t="shared" si="464"/>
        <v>Wayne CenterTIPAug-16</v>
      </c>
      <c r="J2951" t="s">
        <v>1485</v>
      </c>
      <c r="K2951" t="s">
        <v>768</v>
      </c>
      <c r="L2951" s="73">
        <v>42583</v>
      </c>
      <c r="M2951" s="110">
        <v>4</v>
      </c>
      <c r="N2951" s="110">
        <v>4</v>
      </c>
      <c r="O2951" s="68">
        <f t="shared" si="461"/>
        <v>1</v>
      </c>
      <c r="P2951" s="110">
        <v>29</v>
      </c>
      <c r="Q2951" s="110">
        <v>40</v>
      </c>
      <c r="R2951" s="68">
        <f t="shared" si="462"/>
        <v>0.72499999999999998</v>
      </c>
      <c r="S2951" s="110">
        <v>40</v>
      </c>
      <c r="T2951" s="68">
        <f t="shared" si="463"/>
        <v>1</v>
      </c>
      <c r="U2951" s="110">
        <v>29</v>
      </c>
      <c r="W2951" s="110">
        <v>0</v>
      </c>
      <c r="X2951" s="110">
        <v>0</v>
      </c>
      <c r="Y2951" s="68" t="e">
        <f t="shared" si="460"/>
        <v>#DIV/0!</v>
      </c>
      <c r="Z2951" s="110">
        <v>0</v>
      </c>
      <c r="AA2951" s="282"/>
    </row>
    <row r="2952" spans="9:27">
      <c r="I2952" s="57" t="str">
        <f t="shared" si="464"/>
        <v>Adoptions TogetherTSTAug-16</v>
      </c>
      <c r="J2952" t="s">
        <v>1486</v>
      </c>
      <c r="K2952" t="s">
        <v>1446</v>
      </c>
      <c r="L2952" s="73">
        <v>42583</v>
      </c>
      <c r="M2952" s="110">
        <v>1</v>
      </c>
      <c r="N2952" s="110">
        <v>1</v>
      </c>
      <c r="O2952" s="68">
        <f t="shared" si="461"/>
        <v>1</v>
      </c>
      <c r="P2952" s="110">
        <v>2</v>
      </c>
      <c r="Q2952" s="110">
        <v>3</v>
      </c>
      <c r="R2952" s="68">
        <f t="shared" si="462"/>
        <v>0.66666666666666663</v>
      </c>
      <c r="S2952" s="110">
        <v>3</v>
      </c>
      <c r="T2952" s="68">
        <f t="shared" si="463"/>
        <v>1</v>
      </c>
      <c r="U2952" s="110">
        <v>2</v>
      </c>
      <c r="W2952" s="110">
        <v>0</v>
      </c>
      <c r="X2952" s="110">
        <v>0</v>
      </c>
      <c r="Y2952" s="68" t="e">
        <f t="shared" si="460"/>
        <v>#DIV/0!</v>
      </c>
      <c r="Z2952" s="110">
        <v>0</v>
      </c>
      <c r="AA2952" s="282"/>
    </row>
    <row r="2953" spans="9:27">
      <c r="I2953" s="57" t="str">
        <f t="shared" si="464"/>
        <v>ContemporaryTSTAug-16</v>
      </c>
      <c r="J2953" t="s">
        <v>1487</v>
      </c>
      <c r="K2953" t="s">
        <v>1448</v>
      </c>
      <c r="L2953" s="73">
        <v>42583</v>
      </c>
      <c r="M2953" s="110">
        <v>9</v>
      </c>
      <c r="N2953" s="110">
        <v>5</v>
      </c>
      <c r="O2953" s="68">
        <f t="shared" si="461"/>
        <v>1.8</v>
      </c>
      <c r="P2953" s="110">
        <v>12</v>
      </c>
      <c r="Q2953" s="110">
        <v>27</v>
      </c>
      <c r="R2953" s="68">
        <f t="shared" si="462"/>
        <v>0.44444444444444442</v>
      </c>
      <c r="S2953" s="110">
        <v>15</v>
      </c>
      <c r="T2953" s="68">
        <f t="shared" si="463"/>
        <v>1.8</v>
      </c>
      <c r="U2953" s="110">
        <v>12</v>
      </c>
      <c r="W2953" s="110">
        <v>0</v>
      </c>
      <c r="X2953" s="110">
        <v>0</v>
      </c>
      <c r="Y2953" s="68" t="e">
        <f t="shared" si="460"/>
        <v>#DIV/0!</v>
      </c>
      <c r="Z2953" s="110">
        <v>0</v>
      </c>
      <c r="AA2953" s="282"/>
    </row>
    <row r="2954" spans="9:27">
      <c r="I2954" s="57" t="str">
        <f t="shared" si="464"/>
        <v>Family MattersTSTAug-16</v>
      </c>
      <c r="J2954" t="s">
        <v>1488</v>
      </c>
      <c r="K2954" t="s">
        <v>1450</v>
      </c>
      <c r="L2954" s="73">
        <v>42583</v>
      </c>
      <c r="M2954" s="110">
        <v>1</v>
      </c>
      <c r="N2954" s="110">
        <v>1</v>
      </c>
      <c r="O2954" s="68">
        <f t="shared" si="461"/>
        <v>1</v>
      </c>
      <c r="P2954" s="110">
        <v>4</v>
      </c>
      <c r="Q2954" s="110">
        <v>3</v>
      </c>
      <c r="R2954" s="68">
        <f t="shared" si="462"/>
        <v>1.3333333333333333</v>
      </c>
      <c r="S2954" s="110">
        <v>3</v>
      </c>
      <c r="T2954" s="68">
        <f t="shared" si="463"/>
        <v>1</v>
      </c>
      <c r="U2954" s="110">
        <v>4</v>
      </c>
      <c r="W2954" s="110">
        <v>0</v>
      </c>
      <c r="X2954" s="110">
        <v>0</v>
      </c>
      <c r="Y2954" s="68" t="e">
        <f t="shared" si="460"/>
        <v>#DIV/0!</v>
      </c>
      <c r="Z2954" s="110">
        <v>0</v>
      </c>
      <c r="AA2954" s="282"/>
    </row>
    <row r="2955" spans="9:27">
      <c r="I2955" s="57" t="str">
        <f t="shared" si="464"/>
        <v>First Home CareTSTAug-16</v>
      </c>
      <c r="J2955" t="s">
        <v>1489</v>
      </c>
      <c r="K2955" t="s">
        <v>1452</v>
      </c>
      <c r="L2955" s="73">
        <v>42583</v>
      </c>
      <c r="M2955" s="110">
        <v>7</v>
      </c>
      <c r="N2955" s="110">
        <v>8</v>
      </c>
      <c r="O2955" s="68">
        <f t="shared" si="461"/>
        <v>0.875</v>
      </c>
      <c r="P2955" s="110">
        <v>13</v>
      </c>
      <c r="Q2955" s="110">
        <v>21</v>
      </c>
      <c r="R2955" s="68">
        <f t="shared" si="462"/>
        <v>0.61904761904761907</v>
      </c>
      <c r="S2955" s="110">
        <v>24</v>
      </c>
      <c r="T2955" s="68">
        <f t="shared" si="463"/>
        <v>0.875</v>
      </c>
      <c r="U2955" s="110">
        <v>13</v>
      </c>
      <c r="W2955" s="110">
        <v>0</v>
      </c>
      <c r="X2955" s="110">
        <v>0</v>
      </c>
      <c r="Y2955" s="68" t="e">
        <f t="shared" si="460"/>
        <v>#DIV/0!</v>
      </c>
      <c r="Z2955" s="110">
        <v>0</v>
      </c>
      <c r="AA2955" s="282"/>
    </row>
    <row r="2956" spans="9:27">
      <c r="I2956" s="57" t="str">
        <f t="shared" si="464"/>
        <v>HillcrestTSTAug-16</v>
      </c>
      <c r="J2956" t="s">
        <v>1490</v>
      </c>
      <c r="K2956" t="s">
        <v>1454</v>
      </c>
      <c r="L2956" s="73">
        <v>42583</v>
      </c>
      <c r="M2956" s="110">
        <v>1</v>
      </c>
      <c r="N2956" s="110">
        <v>1</v>
      </c>
      <c r="O2956" s="68">
        <f t="shared" si="461"/>
        <v>1</v>
      </c>
      <c r="P2956" s="110">
        <v>3</v>
      </c>
      <c r="Q2956" s="110">
        <v>3</v>
      </c>
      <c r="R2956" s="68">
        <f t="shared" si="462"/>
        <v>1</v>
      </c>
      <c r="S2956" s="110">
        <v>3</v>
      </c>
      <c r="T2956" s="68">
        <f t="shared" si="463"/>
        <v>1</v>
      </c>
      <c r="U2956" s="110">
        <v>3</v>
      </c>
      <c r="W2956" s="110">
        <v>0</v>
      </c>
      <c r="X2956" s="110">
        <v>0</v>
      </c>
      <c r="Y2956" s="68" t="e">
        <f t="shared" si="460"/>
        <v>#DIV/0!</v>
      </c>
      <c r="Z2956" s="110">
        <v>0</v>
      </c>
      <c r="AA2956" s="282"/>
    </row>
    <row r="2957" spans="9:27">
      <c r="I2957" s="57" t="str">
        <f t="shared" si="464"/>
        <v>MD Family ResourcesTSTAug-16</v>
      </c>
      <c r="J2957" t="s">
        <v>1491</v>
      </c>
      <c r="K2957" t="s">
        <v>1456</v>
      </c>
      <c r="L2957" s="73">
        <v>42583</v>
      </c>
      <c r="M2957" s="110">
        <v>4</v>
      </c>
      <c r="N2957" s="110">
        <v>6</v>
      </c>
      <c r="O2957" s="68">
        <f t="shared" si="461"/>
        <v>0.66666666666666663</v>
      </c>
      <c r="P2957" s="110">
        <v>13</v>
      </c>
      <c r="Q2957" s="110">
        <v>12</v>
      </c>
      <c r="R2957" s="68">
        <f t="shared" si="462"/>
        <v>1.0833333333333333</v>
      </c>
      <c r="S2957" s="110">
        <v>18</v>
      </c>
      <c r="T2957" s="68">
        <f t="shared" si="463"/>
        <v>0.66666666666666663</v>
      </c>
      <c r="U2957" s="110">
        <v>13</v>
      </c>
      <c r="W2957" s="110">
        <v>0</v>
      </c>
      <c r="X2957" s="110">
        <v>0</v>
      </c>
      <c r="Y2957" s="68" t="e">
        <f t="shared" si="460"/>
        <v>#DIV/0!</v>
      </c>
      <c r="Z2957" s="110">
        <v>0</v>
      </c>
      <c r="AA2957" s="282"/>
    </row>
    <row r="2958" spans="9:27">
      <c r="I2958" s="57" t="str">
        <f t="shared" si="464"/>
        <v>Adoptions TogetherAllAug-16</v>
      </c>
      <c r="J2958" t="s">
        <v>1492</v>
      </c>
      <c r="K2958" t="s">
        <v>318</v>
      </c>
      <c r="L2958" s="73">
        <v>42583</v>
      </c>
      <c r="M2958" s="110">
        <v>2</v>
      </c>
      <c r="N2958" s="110">
        <v>4</v>
      </c>
      <c r="O2958" s="68">
        <f t="shared" si="461"/>
        <v>0.5</v>
      </c>
      <c r="P2958" s="110">
        <v>4</v>
      </c>
      <c r="Q2958" s="110">
        <v>8</v>
      </c>
      <c r="R2958" s="68">
        <f t="shared" si="462"/>
        <v>0.5</v>
      </c>
      <c r="S2958" s="110">
        <v>18</v>
      </c>
      <c r="T2958" s="68">
        <f t="shared" si="463"/>
        <v>0.44444444444444442</v>
      </c>
      <c r="U2958" s="110">
        <v>4</v>
      </c>
      <c r="W2958" s="110">
        <v>0</v>
      </c>
      <c r="X2958" s="110">
        <v>0</v>
      </c>
      <c r="Y2958" s="68" t="e">
        <f t="shared" si="460"/>
        <v>#DIV/0!</v>
      </c>
      <c r="Z2958" s="110">
        <v>0</v>
      </c>
      <c r="AA2958" s="282">
        <v>1</v>
      </c>
    </row>
    <row r="2959" spans="9:27">
      <c r="I2959" s="57" t="str">
        <f t="shared" si="464"/>
        <v>Community ConnectionsAllAug-16</v>
      </c>
      <c r="J2959" t="s">
        <v>1493</v>
      </c>
      <c r="K2959" t="s">
        <v>319</v>
      </c>
      <c r="L2959" s="73">
        <v>42583</v>
      </c>
      <c r="M2959" s="110">
        <v>19</v>
      </c>
      <c r="N2959" s="110">
        <v>17</v>
      </c>
      <c r="O2959" s="68">
        <f t="shared" si="461"/>
        <v>1.1176470588235294</v>
      </c>
      <c r="P2959" s="110">
        <v>126</v>
      </c>
      <c r="Q2959" s="110">
        <v>150</v>
      </c>
      <c r="R2959" s="68">
        <f t="shared" si="462"/>
        <v>0.84</v>
      </c>
      <c r="S2959" s="110">
        <v>130</v>
      </c>
      <c r="T2959" s="68">
        <f t="shared" si="463"/>
        <v>1.1538461538461537</v>
      </c>
      <c r="U2959" s="110">
        <v>124</v>
      </c>
      <c r="W2959" s="110">
        <v>0</v>
      </c>
      <c r="X2959" s="110">
        <v>1</v>
      </c>
      <c r="Y2959" s="68">
        <f t="shared" si="460"/>
        <v>0</v>
      </c>
      <c r="Z2959" s="110">
        <v>2</v>
      </c>
      <c r="AA2959" s="282">
        <v>0.42016806722689076</v>
      </c>
    </row>
    <row r="2960" spans="9:27">
      <c r="I2960" s="57" t="str">
        <f t="shared" si="464"/>
        <v>ContemporaryAllAug-16</v>
      </c>
      <c r="J2960" t="s">
        <v>1494</v>
      </c>
      <c r="K2960" t="s">
        <v>1244</v>
      </c>
      <c r="L2960" s="73">
        <v>42583</v>
      </c>
      <c r="M2960" s="110">
        <v>12</v>
      </c>
      <c r="N2960" s="110">
        <v>8</v>
      </c>
      <c r="O2960" s="68">
        <f t="shared" si="461"/>
        <v>1.5</v>
      </c>
      <c r="P2960" s="110">
        <v>27</v>
      </c>
      <c r="Q2960" s="110">
        <v>37</v>
      </c>
      <c r="R2960" s="68">
        <f t="shared" si="462"/>
        <v>0.72972972972972971</v>
      </c>
      <c r="S2960" s="110">
        <v>25</v>
      </c>
      <c r="T2960" s="68">
        <f t="shared" si="463"/>
        <v>1.48</v>
      </c>
      <c r="U2960" s="110">
        <v>27</v>
      </c>
      <c r="W2960" s="110">
        <v>0</v>
      </c>
      <c r="X2960" s="110">
        <v>0</v>
      </c>
      <c r="Y2960" s="68" t="e">
        <f t="shared" si="460"/>
        <v>#DIV/0!</v>
      </c>
      <c r="Z2960" s="110">
        <v>0</v>
      </c>
      <c r="AA2960" s="282" t="e">
        <v>#DIV/0!</v>
      </c>
    </row>
    <row r="2961" spans="9:27">
      <c r="I2961" s="57" t="str">
        <f t="shared" si="464"/>
        <v>Federal CityAllAug-16</v>
      </c>
      <c r="J2961" t="s">
        <v>1495</v>
      </c>
      <c r="K2961" t="s">
        <v>359</v>
      </c>
      <c r="L2961" s="73">
        <v>42583</v>
      </c>
      <c r="M2961" s="110">
        <v>1</v>
      </c>
      <c r="N2961" s="110">
        <v>3</v>
      </c>
      <c r="O2961" s="68">
        <f t="shared" si="461"/>
        <v>0.33333333333333331</v>
      </c>
      <c r="P2961" s="110">
        <v>5</v>
      </c>
      <c r="Q2961" s="110">
        <v>5</v>
      </c>
      <c r="R2961" s="68">
        <f t="shared" si="462"/>
        <v>1</v>
      </c>
      <c r="S2961" s="110">
        <v>15</v>
      </c>
      <c r="T2961" s="68">
        <f t="shared" si="463"/>
        <v>0.33333333333333331</v>
      </c>
      <c r="U2961" s="110">
        <v>2</v>
      </c>
      <c r="W2961" s="110">
        <v>0</v>
      </c>
      <c r="X2961" s="110">
        <v>0</v>
      </c>
      <c r="Y2961" s="68" t="e">
        <f t="shared" si="460"/>
        <v>#DIV/0!</v>
      </c>
      <c r="Z2961" s="110">
        <v>3</v>
      </c>
      <c r="AA2961" s="282" t="e">
        <v>#DIV/0!</v>
      </c>
    </row>
    <row r="2962" spans="9:27">
      <c r="I2962" s="57" t="str">
        <f t="shared" si="464"/>
        <v>First Home CareAllAug-16</v>
      </c>
      <c r="J2962" t="s">
        <v>1496</v>
      </c>
      <c r="K2962" t="s">
        <v>323</v>
      </c>
      <c r="L2962" s="73">
        <v>42583</v>
      </c>
      <c r="M2962" s="110">
        <v>11</v>
      </c>
      <c r="N2962" s="110">
        <v>13</v>
      </c>
      <c r="O2962" s="68">
        <f t="shared" si="461"/>
        <v>0.84615384615384615</v>
      </c>
      <c r="P2962" s="110">
        <v>19</v>
      </c>
      <c r="Q2962" s="110">
        <v>41</v>
      </c>
      <c r="R2962" s="68">
        <f t="shared" si="462"/>
        <v>0.46341463414634149</v>
      </c>
      <c r="S2962" s="110">
        <v>49</v>
      </c>
      <c r="T2962" s="68">
        <f t="shared" si="463"/>
        <v>0.83673469387755106</v>
      </c>
      <c r="U2962" s="110">
        <v>16</v>
      </c>
      <c r="W2962" s="110">
        <v>2</v>
      </c>
      <c r="X2962" s="110">
        <v>3</v>
      </c>
      <c r="Y2962" s="68">
        <f t="shared" si="460"/>
        <v>0.66666666666666663</v>
      </c>
      <c r="Z2962" s="110">
        <v>3</v>
      </c>
      <c r="AA2962" s="282">
        <v>0.77777777777777779</v>
      </c>
    </row>
    <row r="2963" spans="9:27">
      <c r="I2963" s="57" t="str">
        <f t="shared" si="464"/>
        <v>FPSAllAug-16</v>
      </c>
      <c r="J2963" t="s">
        <v>1497</v>
      </c>
      <c r="K2963" t="s">
        <v>355</v>
      </c>
      <c r="L2963" s="73">
        <v>42583</v>
      </c>
      <c r="M2963" s="110">
        <v>5</v>
      </c>
      <c r="N2963" s="110">
        <v>6</v>
      </c>
      <c r="O2963" s="68">
        <f t="shared" si="461"/>
        <v>0.83333333333333337</v>
      </c>
      <c r="P2963" s="110">
        <v>56</v>
      </c>
      <c r="Q2963" s="110">
        <v>75</v>
      </c>
      <c r="R2963" s="68">
        <f t="shared" si="462"/>
        <v>0.7466666666666667</v>
      </c>
      <c r="S2963" s="110">
        <v>90</v>
      </c>
      <c r="T2963" s="68">
        <f t="shared" si="463"/>
        <v>0.83333333333333337</v>
      </c>
      <c r="U2963" s="110">
        <v>52</v>
      </c>
      <c r="W2963" s="110">
        <v>0</v>
      </c>
      <c r="X2963" s="110">
        <v>0</v>
      </c>
      <c r="Y2963" s="68" t="e">
        <f t="shared" si="460"/>
        <v>#DIV/0!</v>
      </c>
      <c r="Z2963" s="110">
        <v>4</v>
      </c>
      <c r="AA2963" s="282" t="e">
        <v>#DIV/0!</v>
      </c>
    </row>
    <row r="2964" spans="9:27">
      <c r="I2964" s="57" t="str">
        <f t="shared" si="464"/>
        <v>Green DoorAllAug-16</v>
      </c>
      <c r="J2964" t="s">
        <v>1498</v>
      </c>
      <c r="K2964" t="s">
        <v>895</v>
      </c>
      <c r="L2964" s="73">
        <v>42583</v>
      </c>
      <c r="M2964" s="110">
        <v>6</v>
      </c>
      <c r="N2964" s="110">
        <v>4</v>
      </c>
      <c r="O2964" s="68">
        <f t="shared" si="461"/>
        <v>1.5</v>
      </c>
      <c r="P2964" s="110">
        <v>16</v>
      </c>
      <c r="Q2964" s="110">
        <v>30</v>
      </c>
      <c r="R2964" s="68">
        <f t="shared" si="462"/>
        <v>0.53333333333333333</v>
      </c>
      <c r="S2964" s="110">
        <v>24</v>
      </c>
      <c r="T2964" s="68">
        <f t="shared" si="463"/>
        <v>1.25</v>
      </c>
      <c r="U2964" s="110">
        <v>16</v>
      </c>
      <c r="W2964" s="110">
        <v>0</v>
      </c>
      <c r="X2964" s="110">
        <v>0</v>
      </c>
      <c r="Y2964" s="68" t="e">
        <f t="shared" ref="Y2964:Y3027" si="465">W2964/X2964</f>
        <v>#DIV/0!</v>
      </c>
      <c r="Z2964" s="110">
        <v>0</v>
      </c>
      <c r="AA2964" s="282" t="e">
        <v>#DIV/0!</v>
      </c>
    </row>
    <row r="2965" spans="9:27">
      <c r="I2965" s="57" t="str">
        <f t="shared" si="464"/>
        <v>HillcrestAllAug-16</v>
      </c>
      <c r="J2965" t="s">
        <v>1499</v>
      </c>
      <c r="K2965" t="s">
        <v>331</v>
      </c>
      <c r="L2965" s="73">
        <v>42583</v>
      </c>
      <c r="M2965" s="110">
        <v>10</v>
      </c>
      <c r="N2965" s="110">
        <v>14</v>
      </c>
      <c r="O2965" s="68">
        <f t="shared" si="461"/>
        <v>0.7142857142857143</v>
      </c>
      <c r="P2965" s="110">
        <v>67</v>
      </c>
      <c r="Q2965" s="110">
        <v>75</v>
      </c>
      <c r="R2965" s="68">
        <f t="shared" si="462"/>
        <v>0.89333333333333331</v>
      </c>
      <c r="S2965" s="110">
        <v>104</v>
      </c>
      <c r="T2965" s="68">
        <f t="shared" si="463"/>
        <v>0.72115384615384615</v>
      </c>
      <c r="U2965" s="110">
        <v>61</v>
      </c>
      <c r="W2965" s="110">
        <v>6</v>
      </c>
      <c r="X2965" s="110">
        <v>15</v>
      </c>
      <c r="Y2965" s="68">
        <f t="shared" si="465"/>
        <v>0.4</v>
      </c>
      <c r="Z2965" s="110">
        <v>6</v>
      </c>
      <c r="AA2965" s="282">
        <v>0.62083333333333335</v>
      </c>
    </row>
    <row r="2966" spans="9:27">
      <c r="I2966" s="57" t="str">
        <f t="shared" si="464"/>
        <v>LAYCAllAug-16</v>
      </c>
      <c r="J2966" t="s">
        <v>1500</v>
      </c>
      <c r="K2966" t="s">
        <v>337</v>
      </c>
      <c r="L2966" s="73">
        <v>42583</v>
      </c>
      <c r="M2966" s="110">
        <v>2</v>
      </c>
      <c r="N2966" s="110">
        <v>3</v>
      </c>
      <c r="O2966" s="68">
        <f t="shared" si="461"/>
        <v>0.66666666666666663</v>
      </c>
      <c r="P2966" s="110">
        <v>9</v>
      </c>
      <c r="Q2966" s="110">
        <v>18</v>
      </c>
      <c r="R2966" s="68">
        <f t="shared" si="462"/>
        <v>0.5</v>
      </c>
      <c r="S2966" s="110">
        <v>25</v>
      </c>
      <c r="T2966" s="68">
        <f t="shared" si="463"/>
        <v>0.72</v>
      </c>
      <c r="U2966" s="110">
        <v>6</v>
      </c>
      <c r="W2966" s="110">
        <v>2</v>
      </c>
      <c r="X2966" s="110">
        <v>2</v>
      </c>
      <c r="Y2966" s="68">
        <f t="shared" si="465"/>
        <v>1</v>
      </c>
      <c r="Z2966" s="110">
        <v>3</v>
      </c>
      <c r="AA2966" s="282" t="e">
        <v>#DIV/0!</v>
      </c>
    </row>
    <row r="2967" spans="9:27">
      <c r="I2967" s="57" t="str">
        <f t="shared" si="464"/>
        <v>LESAllAug-16</v>
      </c>
      <c r="J2967" t="s">
        <v>1501</v>
      </c>
      <c r="K2967" t="s">
        <v>357</v>
      </c>
      <c r="L2967" s="73">
        <v>42583</v>
      </c>
      <c r="M2967" s="110">
        <v>4</v>
      </c>
      <c r="N2967" s="110">
        <v>5</v>
      </c>
      <c r="O2967" s="68">
        <f t="shared" si="461"/>
        <v>0.8</v>
      </c>
      <c r="P2967" s="110">
        <v>48</v>
      </c>
      <c r="Q2967" s="110">
        <v>40</v>
      </c>
      <c r="R2967" s="68">
        <f t="shared" si="462"/>
        <v>1.2</v>
      </c>
      <c r="S2967" s="110">
        <v>50</v>
      </c>
      <c r="T2967" s="68">
        <f t="shared" si="463"/>
        <v>0.8</v>
      </c>
      <c r="U2967" s="110">
        <v>38</v>
      </c>
      <c r="W2967" s="110">
        <v>1</v>
      </c>
      <c r="X2967" s="110">
        <v>1</v>
      </c>
      <c r="Y2967" s="68">
        <f t="shared" si="465"/>
        <v>1</v>
      </c>
      <c r="Z2967" s="110">
        <v>10</v>
      </c>
      <c r="AA2967" s="282">
        <v>0.75510204081632648</v>
      </c>
    </row>
    <row r="2968" spans="9:27">
      <c r="I2968" s="57" t="str">
        <f t="shared" si="464"/>
        <v>Marys CenterAllAug-16</v>
      </c>
      <c r="J2968" t="s">
        <v>1502</v>
      </c>
      <c r="K2968" t="s">
        <v>341</v>
      </c>
      <c r="L2968" s="73">
        <v>42583</v>
      </c>
      <c r="M2968" s="110">
        <v>5</v>
      </c>
      <c r="N2968" s="110">
        <v>5</v>
      </c>
      <c r="O2968" s="68">
        <f t="shared" si="461"/>
        <v>1</v>
      </c>
      <c r="P2968" s="110">
        <v>18</v>
      </c>
      <c r="Q2968" s="110">
        <v>15</v>
      </c>
      <c r="R2968" s="68">
        <f t="shared" si="462"/>
        <v>1.2</v>
      </c>
      <c r="S2968" s="110">
        <v>15</v>
      </c>
      <c r="T2968" s="68">
        <f t="shared" si="463"/>
        <v>1</v>
      </c>
      <c r="U2968" s="110">
        <v>16</v>
      </c>
      <c r="W2968" s="110">
        <v>2</v>
      </c>
      <c r="X2968" s="110">
        <v>2</v>
      </c>
      <c r="Y2968" s="68">
        <f t="shared" si="465"/>
        <v>1</v>
      </c>
      <c r="Z2968" s="110">
        <v>2</v>
      </c>
      <c r="AA2968" s="282">
        <v>0.83</v>
      </c>
    </row>
    <row r="2969" spans="9:27">
      <c r="I2969" s="57" t="str">
        <f t="shared" si="464"/>
        <v>MBI HSAllAug-16</v>
      </c>
      <c r="J2969" t="s">
        <v>1503</v>
      </c>
      <c r="K2969" t="s">
        <v>364</v>
      </c>
      <c r="L2969" s="73">
        <v>42583</v>
      </c>
      <c r="M2969" s="110">
        <v>14</v>
      </c>
      <c r="N2969" s="110">
        <v>15</v>
      </c>
      <c r="O2969" s="68">
        <f t="shared" ref="O2969:O3032" si="466">M2969/N2969</f>
        <v>0.93333333333333335</v>
      </c>
      <c r="P2969" s="110">
        <v>167</v>
      </c>
      <c r="Q2969" s="110">
        <v>162</v>
      </c>
      <c r="R2969" s="68">
        <f t="shared" ref="R2969:R3032" si="467">P2969/Q2969</f>
        <v>1.0308641975308641</v>
      </c>
      <c r="S2969" s="110">
        <v>174</v>
      </c>
      <c r="T2969" s="68">
        <f t="shared" ref="T2969:T3032" si="468">Q2969/S2969</f>
        <v>0.93103448275862066</v>
      </c>
      <c r="U2969" s="110">
        <v>167</v>
      </c>
      <c r="W2969" s="110">
        <v>0</v>
      </c>
      <c r="X2969" s="110">
        <v>0</v>
      </c>
      <c r="Y2969" s="68" t="e">
        <f t="shared" si="465"/>
        <v>#DIV/0!</v>
      </c>
      <c r="Z2969" s="110">
        <v>0</v>
      </c>
      <c r="AA2969" s="282" t="e">
        <v>#DIV/0!</v>
      </c>
    </row>
    <row r="2970" spans="9:27">
      <c r="I2970" s="57" t="str">
        <f t="shared" si="464"/>
        <v>MD Family ResourcesAllAug-16</v>
      </c>
      <c r="J2970" t="s">
        <v>1504</v>
      </c>
      <c r="K2970" t="s">
        <v>510</v>
      </c>
      <c r="L2970" s="73">
        <v>42583</v>
      </c>
      <c r="M2970" s="110">
        <v>10</v>
      </c>
      <c r="N2970" s="110">
        <v>15</v>
      </c>
      <c r="O2970" s="68">
        <f t="shared" si="466"/>
        <v>0.66666666666666663</v>
      </c>
      <c r="P2970" s="110">
        <v>31</v>
      </c>
      <c r="Q2970" s="110">
        <v>30</v>
      </c>
      <c r="R2970" s="68">
        <f t="shared" si="467"/>
        <v>1.0333333333333334</v>
      </c>
      <c r="S2970" s="110">
        <v>44</v>
      </c>
      <c r="T2970" s="68">
        <f t="shared" si="468"/>
        <v>0.68181818181818177</v>
      </c>
      <c r="U2970" s="110">
        <v>31</v>
      </c>
      <c r="W2970" s="110">
        <v>1</v>
      </c>
      <c r="X2970" s="110">
        <v>1</v>
      </c>
      <c r="Y2970" s="68">
        <f t="shared" si="465"/>
        <v>1</v>
      </c>
      <c r="Z2970" s="110">
        <v>0</v>
      </c>
      <c r="AA2970" s="282">
        <v>0.625</v>
      </c>
    </row>
    <row r="2971" spans="9:27">
      <c r="I2971" s="57" t="str">
        <f t="shared" si="464"/>
        <v>PASSAllAug-16</v>
      </c>
      <c r="J2971" t="s">
        <v>1505</v>
      </c>
      <c r="K2971" t="s">
        <v>342</v>
      </c>
      <c r="L2971" s="73">
        <v>42583</v>
      </c>
      <c r="M2971" s="110">
        <v>17</v>
      </c>
      <c r="N2971" s="110">
        <v>17</v>
      </c>
      <c r="O2971" s="68">
        <f t="shared" si="466"/>
        <v>1</v>
      </c>
      <c r="P2971" s="110">
        <v>106</v>
      </c>
      <c r="Q2971" s="110">
        <v>150</v>
      </c>
      <c r="R2971" s="68">
        <f t="shared" si="467"/>
        <v>0.70666666666666667</v>
      </c>
      <c r="S2971" s="110">
        <v>145</v>
      </c>
      <c r="T2971" s="68">
        <f t="shared" si="468"/>
        <v>1.0344827586206897</v>
      </c>
      <c r="U2971" s="110">
        <v>95</v>
      </c>
      <c r="W2971" s="110">
        <v>11</v>
      </c>
      <c r="X2971" s="110">
        <v>14</v>
      </c>
      <c r="Y2971" s="68">
        <f t="shared" si="465"/>
        <v>0.7857142857142857</v>
      </c>
      <c r="Z2971" s="110">
        <v>11</v>
      </c>
      <c r="AA2971" s="282">
        <v>1.2</v>
      </c>
    </row>
    <row r="2972" spans="9:27">
      <c r="I2972" s="57" t="str">
        <f t="shared" si="464"/>
        <v>PIECEAllAug-16</v>
      </c>
      <c r="J2972" t="s">
        <v>1506</v>
      </c>
      <c r="K2972" t="s">
        <v>345</v>
      </c>
      <c r="L2972" s="73">
        <v>42583</v>
      </c>
      <c r="M2972" s="110">
        <v>13</v>
      </c>
      <c r="N2972" s="110">
        <v>10</v>
      </c>
      <c r="O2972" s="68">
        <f t="shared" si="466"/>
        <v>1.3</v>
      </c>
      <c r="P2972" s="110">
        <v>38</v>
      </c>
      <c r="Q2972" s="110">
        <v>65</v>
      </c>
      <c r="R2972" s="68">
        <f t="shared" si="467"/>
        <v>0.58461538461538465</v>
      </c>
      <c r="S2972" s="110">
        <v>50</v>
      </c>
      <c r="T2972" s="68">
        <f t="shared" si="468"/>
        <v>1.3</v>
      </c>
      <c r="U2972" s="110">
        <v>34</v>
      </c>
      <c r="W2972" s="110">
        <v>0</v>
      </c>
      <c r="X2972" s="110">
        <v>0</v>
      </c>
      <c r="Y2972" s="68" t="e">
        <f t="shared" si="465"/>
        <v>#DIV/0!</v>
      </c>
      <c r="Z2972" s="110">
        <v>4</v>
      </c>
      <c r="AA2972" s="282">
        <v>0.74583333333333335</v>
      </c>
    </row>
    <row r="2973" spans="9:27">
      <c r="I2973" s="57" t="str">
        <f t="shared" si="464"/>
        <v>RiversideAllAug-16</v>
      </c>
      <c r="J2973" t="s">
        <v>1507</v>
      </c>
      <c r="K2973" t="s">
        <v>362</v>
      </c>
      <c r="L2973" s="73">
        <v>42583</v>
      </c>
      <c r="M2973" s="110">
        <v>1</v>
      </c>
      <c r="N2973" s="110">
        <v>1</v>
      </c>
      <c r="O2973" s="68">
        <f t="shared" si="466"/>
        <v>1</v>
      </c>
      <c r="P2973" s="110">
        <v>8</v>
      </c>
      <c r="Q2973" s="110">
        <v>5</v>
      </c>
      <c r="R2973" s="68">
        <f t="shared" si="467"/>
        <v>1.6</v>
      </c>
      <c r="S2973" s="110">
        <v>5</v>
      </c>
      <c r="T2973" s="68">
        <f t="shared" si="468"/>
        <v>1</v>
      </c>
      <c r="U2973" s="110">
        <v>5</v>
      </c>
      <c r="W2973" s="110">
        <v>0</v>
      </c>
      <c r="X2973" s="110">
        <v>3</v>
      </c>
      <c r="Y2973" s="68">
        <f t="shared" si="465"/>
        <v>0</v>
      </c>
      <c r="Z2973" s="110">
        <v>3</v>
      </c>
      <c r="AA2973" s="282" t="e">
        <v>#DIV/0!</v>
      </c>
    </row>
    <row r="2974" spans="9:27">
      <c r="I2974" s="57" t="str">
        <f t="shared" si="464"/>
        <v>TFCCAllAug-16</v>
      </c>
      <c r="J2974" t="s">
        <v>1508</v>
      </c>
      <c r="K2974" t="s">
        <v>366</v>
      </c>
      <c r="L2974" s="73">
        <v>42583</v>
      </c>
      <c r="M2974" s="110">
        <v>5</v>
      </c>
      <c r="N2974" s="110">
        <v>4</v>
      </c>
      <c r="O2974" s="68">
        <f t="shared" si="466"/>
        <v>1.25</v>
      </c>
      <c r="P2974" s="110">
        <v>18</v>
      </c>
      <c r="Q2974" s="110">
        <v>50</v>
      </c>
      <c r="R2974" s="68">
        <f t="shared" si="467"/>
        <v>0.36</v>
      </c>
      <c r="S2974" s="110">
        <v>40</v>
      </c>
      <c r="T2974" s="68">
        <f t="shared" si="468"/>
        <v>1.25</v>
      </c>
      <c r="U2974" s="110">
        <v>18</v>
      </c>
      <c r="W2974" s="110">
        <v>0</v>
      </c>
      <c r="X2974" s="110">
        <v>0</v>
      </c>
      <c r="Y2974" s="68" t="e">
        <f t="shared" si="465"/>
        <v>#DIV/0!</v>
      </c>
      <c r="Z2974" s="110">
        <v>0</v>
      </c>
      <c r="AA2974" s="282" t="e">
        <v>#DIV/0!</v>
      </c>
    </row>
    <row r="2975" spans="9:27">
      <c r="I2975" s="57" t="str">
        <f t="shared" si="464"/>
        <v>UniversalAllAug-16</v>
      </c>
      <c r="J2975" t="s">
        <v>1509</v>
      </c>
      <c r="K2975" t="s">
        <v>348</v>
      </c>
      <c r="L2975" s="73">
        <v>42583</v>
      </c>
      <c r="M2975" s="110">
        <v>0</v>
      </c>
      <c r="N2975" s="110">
        <v>0</v>
      </c>
      <c r="O2975" s="68" t="e">
        <f t="shared" si="466"/>
        <v>#DIV/0!</v>
      </c>
      <c r="P2975" s="110">
        <v>0</v>
      </c>
      <c r="Q2975" s="110">
        <v>0</v>
      </c>
      <c r="R2975" s="68" t="e">
        <f t="shared" si="467"/>
        <v>#DIV/0!</v>
      </c>
      <c r="S2975" s="110">
        <v>0</v>
      </c>
      <c r="T2975" s="68" t="e">
        <f t="shared" si="468"/>
        <v>#DIV/0!</v>
      </c>
      <c r="U2975" s="110">
        <v>0</v>
      </c>
      <c r="W2975" s="110">
        <v>0</v>
      </c>
      <c r="X2975" s="110">
        <v>0</v>
      </c>
      <c r="Y2975" s="68" t="e">
        <f t="shared" si="465"/>
        <v>#DIV/0!</v>
      </c>
      <c r="Z2975" s="110">
        <v>0</v>
      </c>
      <c r="AA2975" s="282" t="e">
        <v>#DIV/0!</v>
      </c>
    </row>
    <row r="2976" spans="9:27">
      <c r="I2976" s="57" t="str">
        <f t="shared" si="464"/>
        <v>Wayne CenterAllAug-16</v>
      </c>
      <c r="J2976" t="s">
        <v>1510</v>
      </c>
      <c r="K2976" t="s">
        <v>789</v>
      </c>
      <c r="L2976" s="73">
        <v>42583</v>
      </c>
      <c r="M2976" s="110">
        <v>4</v>
      </c>
      <c r="N2976" s="110">
        <v>4</v>
      </c>
      <c r="O2976" s="68">
        <f t="shared" si="466"/>
        <v>1</v>
      </c>
      <c r="P2976" s="110">
        <v>29</v>
      </c>
      <c r="Q2976" s="110">
        <v>40</v>
      </c>
      <c r="R2976" s="68">
        <f t="shared" si="467"/>
        <v>0.72499999999999998</v>
      </c>
      <c r="S2976" s="110">
        <v>40</v>
      </c>
      <c r="T2976" s="68">
        <f t="shared" si="468"/>
        <v>1</v>
      </c>
      <c r="U2976" s="110">
        <v>29</v>
      </c>
      <c r="W2976" s="110">
        <v>0</v>
      </c>
      <c r="X2976" s="110">
        <v>0</v>
      </c>
      <c r="Y2976" s="68" t="e">
        <f t="shared" si="465"/>
        <v>#DIV/0!</v>
      </c>
      <c r="Z2976" s="110">
        <v>0</v>
      </c>
      <c r="AA2976" s="282" t="e">
        <v>#DIV/0!</v>
      </c>
    </row>
    <row r="2977" spans="9:27">
      <c r="I2977" s="57" t="str">
        <f t="shared" si="464"/>
        <v>Youth VillagesAllAug-16</v>
      </c>
      <c r="J2977" t="s">
        <v>1511</v>
      </c>
      <c r="K2977" t="s">
        <v>352</v>
      </c>
      <c r="L2977" s="73">
        <v>42583</v>
      </c>
      <c r="M2977" s="110">
        <v>16</v>
      </c>
      <c r="N2977" s="110">
        <v>16</v>
      </c>
      <c r="O2977" s="68">
        <f t="shared" si="466"/>
        <v>1</v>
      </c>
      <c r="P2977" s="110">
        <v>35</v>
      </c>
      <c r="Q2977" s="110">
        <v>44</v>
      </c>
      <c r="R2977" s="68">
        <f t="shared" si="467"/>
        <v>0.79545454545454541</v>
      </c>
      <c r="S2977" s="110">
        <v>48</v>
      </c>
      <c r="T2977" s="68">
        <f t="shared" si="468"/>
        <v>0.91666666666666663</v>
      </c>
      <c r="U2977" s="110">
        <v>26</v>
      </c>
      <c r="W2977" s="110">
        <v>2</v>
      </c>
      <c r="X2977" s="110">
        <v>4</v>
      </c>
      <c r="Y2977" s="68">
        <f t="shared" si="465"/>
        <v>0.5</v>
      </c>
      <c r="Z2977" s="110">
        <v>9</v>
      </c>
      <c r="AA2977" s="282">
        <v>0.71563636363636363</v>
      </c>
    </row>
    <row r="2978" spans="9:27">
      <c r="I2978" s="57" t="str">
        <f t="shared" si="464"/>
        <v>All A-CRA ProvidersA-CRAAug-16</v>
      </c>
      <c r="J2978" t="s">
        <v>1512</v>
      </c>
      <c r="K2978" t="s">
        <v>379</v>
      </c>
      <c r="L2978" s="73">
        <v>42583</v>
      </c>
      <c r="M2978" s="110">
        <v>7</v>
      </c>
      <c r="N2978" s="110">
        <v>10</v>
      </c>
      <c r="O2978" s="68">
        <f t="shared" si="466"/>
        <v>0.7</v>
      </c>
      <c r="P2978" s="110">
        <v>54</v>
      </c>
      <c r="Q2978" s="110">
        <v>64</v>
      </c>
      <c r="R2978" s="68">
        <f t="shared" si="467"/>
        <v>0.84375</v>
      </c>
      <c r="S2978" s="110">
        <v>81</v>
      </c>
      <c r="T2978" s="68">
        <f t="shared" si="468"/>
        <v>0.79012345679012341</v>
      </c>
      <c r="U2978" s="110">
        <v>41</v>
      </c>
      <c r="W2978" s="110">
        <v>3</v>
      </c>
      <c r="X2978" s="110">
        <v>15</v>
      </c>
      <c r="Y2978" s="68">
        <f t="shared" si="465"/>
        <v>0.2</v>
      </c>
      <c r="Z2978" s="110">
        <v>13</v>
      </c>
      <c r="AA2978" s="282"/>
    </row>
    <row r="2979" spans="9:27">
      <c r="I2979" s="57" t="str">
        <f t="shared" si="464"/>
        <v>All CPP-FV ProvidersCPP-FVAug-16</v>
      </c>
      <c r="J2979" t="s">
        <v>1513</v>
      </c>
      <c r="K2979" t="s">
        <v>373</v>
      </c>
      <c r="L2979" s="73">
        <v>42583</v>
      </c>
      <c r="M2979" s="110">
        <v>9</v>
      </c>
      <c r="N2979" s="110">
        <v>8</v>
      </c>
      <c r="O2979" s="68">
        <f t="shared" si="466"/>
        <v>1.125</v>
      </c>
      <c r="P2979" s="110">
        <v>28</v>
      </c>
      <c r="Q2979" s="110">
        <v>45</v>
      </c>
      <c r="R2979" s="68">
        <f t="shared" si="467"/>
        <v>0.62222222222222223</v>
      </c>
      <c r="S2979" s="110">
        <v>40</v>
      </c>
      <c r="T2979" s="68">
        <f t="shared" si="468"/>
        <v>1.125</v>
      </c>
      <c r="U2979" s="110">
        <v>25</v>
      </c>
      <c r="W2979" s="110">
        <v>0</v>
      </c>
      <c r="X2979" s="110">
        <v>0</v>
      </c>
      <c r="Y2979" s="68" t="e">
        <f t="shared" si="465"/>
        <v>#DIV/0!</v>
      </c>
      <c r="Z2979" s="110">
        <v>3</v>
      </c>
      <c r="AA2979" s="282">
        <v>0.77083333333333326</v>
      </c>
    </row>
    <row r="2980" spans="9:27">
      <c r="I2980" s="57" t="str">
        <f t="shared" si="464"/>
        <v>All FFT ProvidersFFTAug-16</v>
      </c>
      <c r="J2980" t="s">
        <v>1514</v>
      </c>
      <c r="K2980" t="s">
        <v>372</v>
      </c>
      <c r="L2980" s="73">
        <v>42583</v>
      </c>
      <c r="M2980" s="110">
        <v>9</v>
      </c>
      <c r="N2980" s="110">
        <v>14</v>
      </c>
      <c r="O2980" s="68">
        <f t="shared" si="466"/>
        <v>0.6428571428571429</v>
      </c>
      <c r="P2980" s="110">
        <v>48</v>
      </c>
      <c r="Q2980" s="110">
        <v>61</v>
      </c>
      <c r="R2980" s="68">
        <f t="shared" si="467"/>
        <v>0.78688524590163933</v>
      </c>
      <c r="S2980" s="110">
        <v>95</v>
      </c>
      <c r="T2980" s="68">
        <f t="shared" si="468"/>
        <v>0.64210526315789473</v>
      </c>
      <c r="U2980" s="110">
        <v>35</v>
      </c>
      <c r="V2980" s="282">
        <v>1.0874999999999999</v>
      </c>
      <c r="W2980" s="110">
        <v>11</v>
      </c>
      <c r="X2980" s="110">
        <v>12</v>
      </c>
      <c r="Y2980" s="68">
        <f t="shared" si="465"/>
        <v>0.91666666666666663</v>
      </c>
      <c r="Z2980" s="110">
        <v>13</v>
      </c>
      <c r="AA2980" s="282">
        <v>1.0874999999999999</v>
      </c>
    </row>
    <row r="2981" spans="9:27">
      <c r="I2981" s="57" t="str">
        <f t="shared" si="464"/>
        <v>All MST ProvidersMSTAug-16</v>
      </c>
      <c r="J2981" t="s">
        <v>1515</v>
      </c>
      <c r="K2981" t="s">
        <v>374</v>
      </c>
      <c r="L2981" s="73">
        <v>42583</v>
      </c>
      <c r="M2981" s="110">
        <v>11</v>
      </c>
      <c r="N2981" s="110">
        <v>12</v>
      </c>
      <c r="O2981" s="68">
        <f t="shared" si="466"/>
        <v>0.91666666666666663</v>
      </c>
      <c r="P2981" s="110">
        <v>30</v>
      </c>
      <c r="Q2981" s="110">
        <v>34</v>
      </c>
      <c r="R2981" s="68">
        <f t="shared" si="467"/>
        <v>0.88235294117647056</v>
      </c>
      <c r="S2981" s="110">
        <v>40</v>
      </c>
      <c r="T2981" s="68">
        <f t="shared" si="468"/>
        <v>0.85</v>
      </c>
      <c r="U2981" s="110">
        <v>21</v>
      </c>
      <c r="V2981" s="282">
        <v>0.62427272727272731</v>
      </c>
      <c r="W2981" s="110">
        <v>2</v>
      </c>
      <c r="X2981" s="110">
        <v>4</v>
      </c>
      <c r="Y2981" s="68">
        <f t="shared" si="465"/>
        <v>0.5</v>
      </c>
      <c r="Z2981" s="110">
        <v>9</v>
      </c>
      <c r="AA2981" s="282">
        <v>0.62427272727272731</v>
      </c>
    </row>
    <row r="2982" spans="9:27">
      <c r="I2982" s="57" t="str">
        <f t="shared" si="464"/>
        <v>All MST-PSB ProvidersMST-PSBAug-16</v>
      </c>
      <c r="J2982" t="s">
        <v>1516</v>
      </c>
      <c r="K2982" t="s">
        <v>375</v>
      </c>
      <c r="L2982" s="73">
        <v>42583</v>
      </c>
      <c r="M2982" s="110">
        <v>5</v>
      </c>
      <c r="N2982" s="110">
        <v>4</v>
      </c>
      <c r="O2982" s="68">
        <f t="shared" si="466"/>
        <v>1.25</v>
      </c>
      <c r="P2982" s="110">
        <v>5</v>
      </c>
      <c r="Q2982" s="110">
        <v>10</v>
      </c>
      <c r="R2982" s="68">
        <f t="shared" si="467"/>
        <v>0.5</v>
      </c>
      <c r="S2982" s="110">
        <v>8</v>
      </c>
      <c r="T2982" s="68">
        <f t="shared" si="468"/>
        <v>1.25</v>
      </c>
      <c r="U2982" s="110">
        <v>5</v>
      </c>
      <c r="V2982" s="282">
        <v>0.80700000000000005</v>
      </c>
      <c r="W2982" s="110">
        <v>0</v>
      </c>
      <c r="X2982" s="110">
        <v>0</v>
      </c>
      <c r="Y2982" s="68" t="e">
        <f t="shared" si="465"/>
        <v>#DIV/0!</v>
      </c>
      <c r="Z2982" s="110">
        <v>0</v>
      </c>
      <c r="AA2982" s="282">
        <v>0.80700000000000005</v>
      </c>
    </row>
    <row r="2983" spans="9:27">
      <c r="I2983" s="57" t="str">
        <f t="shared" si="464"/>
        <v>All PCIT ProvidersPCITAug-16</v>
      </c>
      <c r="J2983" t="s">
        <v>1517</v>
      </c>
      <c r="K2983" t="s">
        <v>376</v>
      </c>
      <c r="L2983" s="73">
        <v>42583</v>
      </c>
      <c r="M2983" s="110">
        <v>10</v>
      </c>
      <c r="N2983" s="110">
        <v>10</v>
      </c>
      <c r="O2983" s="68">
        <f t="shared" si="466"/>
        <v>1</v>
      </c>
      <c r="P2983" s="110">
        <v>30</v>
      </c>
      <c r="Q2983" s="110">
        <v>40</v>
      </c>
      <c r="R2983" s="68">
        <f t="shared" si="467"/>
        <v>0.75</v>
      </c>
      <c r="S2983" s="110">
        <v>40</v>
      </c>
      <c r="T2983" s="68">
        <f t="shared" si="468"/>
        <v>1</v>
      </c>
      <c r="U2983" s="110">
        <v>27</v>
      </c>
      <c r="W2983" s="110">
        <v>2</v>
      </c>
      <c r="X2983" s="110">
        <v>2</v>
      </c>
      <c r="Y2983" s="68">
        <f t="shared" si="465"/>
        <v>1</v>
      </c>
      <c r="Z2983" s="110">
        <v>3</v>
      </c>
      <c r="AA2983" s="282">
        <v>0.8899999999999999</v>
      </c>
    </row>
    <row r="2984" spans="9:27">
      <c r="I2984" s="57" t="str">
        <f t="shared" si="464"/>
        <v>All TF-CBT ProvidersTF-CBTAug-16</v>
      </c>
      <c r="J2984" t="s">
        <v>1518</v>
      </c>
      <c r="K2984" t="s">
        <v>377</v>
      </c>
      <c r="L2984" s="73">
        <v>42583</v>
      </c>
      <c r="M2984" s="110">
        <v>21</v>
      </c>
      <c r="N2984" s="110">
        <v>25</v>
      </c>
      <c r="O2984" s="68">
        <f t="shared" si="466"/>
        <v>0.84</v>
      </c>
      <c r="P2984" s="110">
        <v>46</v>
      </c>
      <c r="Q2984" s="110">
        <v>93</v>
      </c>
      <c r="R2984" s="68">
        <f t="shared" si="467"/>
        <v>0.4946236559139785</v>
      </c>
      <c r="S2984" s="110">
        <v>106</v>
      </c>
      <c r="T2984" s="68">
        <f t="shared" si="468"/>
        <v>0.87735849056603776</v>
      </c>
      <c r="U2984" s="110">
        <v>42</v>
      </c>
      <c r="W2984" s="110">
        <v>3</v>
      </c>
      <c r="X2984" s="110">
        <v>4</v>
      </c>
      <c r="Y2984" s="68">
        <f t="shared" si="465"/>
        <v>0.75</v>
      </c>
      <c r="Z2984" s="110">
        <v>4</v>
      </c>
      <c r="AA2984" s="282">
        <v>0.55648148148148147</v>
      </c>
    </row>
    <row r="2985" spans="9:27">
      <c r="I2985" s="57" t="str">
        <f t="shared" si="464"/>
        <v>All TIP ProvidersTIPAug-16</v>
      </c>
      <c r="J2985" t="s">
        <v>1519</v>
      </c>
      <c r="K2985" t="s">
        <v>378</v>
      </c>
      <c r="L2985" s="73">
        <v>42583</v>
      </c>
      <c r="M2985" s="110">
        <v>63</v>
      </c>
      <c r="N2985" s="110">
        <v>60</v>
      </c>
      <c r="O2985" s="68">
        <f t="shared" si="466"/>
        <v>1.05</v>
      </c>
      <c r="P2985" s="110">
        <v>543</v>
      </c>
      <c r="Q2985" s="110">
        <v>627</v>
      </c>
      <c r="R2985" s="68">
        <f t="shared" si="467"/>
        <v>0.86602870813397126</v>
      </c>
      <c r="S2985" s="110">
        <v>618</v>
      </c>
      <c r="T2985" s="68">
        <f t="shared" si="468"/>
        <v>1.0145631067961165</v>
      </c>
      <c r="U2985" s="110">
        <v>528</v>
      </c>
      <c r="W2985" s="110">
        <v>6</v>
      </c>
      <c r="X2985" s="110">
        <v>9</v>
      </c>
      <c r="Y2985" s="68">
        <f t="shared" si="465"/>
        <v>0.66666666666666663</v>
      </c>
      <c r="Z2985" s="110">
        <v>15</v>
      </c>
      <c r="AA2985" s="282">
        <v>0.58763505402160865</v>
      </c>
    </row>
    <row r="2986" spans="9:27">
      <c r="I2986" s="57" t="str">
        <f t="shared" si="464"/>
        <v>All TST ProvidersTSTAug-16</v>
      </c>
      <c r="J2986" t="s">
        <v>1520</v>
      </c>
      <c r="K2986" t="s">
        <v>512</v>
      </c>
      <c r="L2986" s="73">
        <v>42583</v>
      </c>
      <c r="M2986" s="110">
        <v>23</v>
      </c>
      <c r="N2986" s="110">
        <v>22</v>
      </c>
      <c r="O2986" s="68">
        <f t="shared" si="466"/>
        <v>1.0454545454545454</v>
      </c>
      <c r="P2986" s="110">
        <v>47</v>
      </c>
      <c r="Q2986" s="110">
        <v>69</v>
      </c>
      <c r="R2986" s="68">
        <f t="shared" si="467"/>
        <v>0.6811594202898551</v>
      </c>
      <c r="S2986" s="110">
        <v>66</v>
      </c>
      <c r="T2986" s="68">
        <f t="shared" si="468"/>
        <v>1.0454545454545454</v>
      </c>
      <c r="U2986" s="110">
        <v>47</v>
      </c>
      <c r="W2986" s="110">
        <v>0</v>
      </c>
      <c r="X2986" s="110">
        <v>0</v>
      </c>
      <c r="Y2986" s="68" t="e">
        <f t="shared" si="465"/>
        <v>#DIV/0!</v>
      </c>
      <c r="Z2986" s="110">
        <v>0</v>
      </c>
      <c r="AA2986" s="282"/>
    </row>
    <row r="2987" spans="9:27">
      <c r="I2987" s="57" t="str">
        <f t="shared" si="464"/>
        <v>AllAllAug-16</v>
      </c>
      <c r="J2987" t="s">
        <v>1521</v>
      </c>
      <c r="K2987" t="s">
        <v>367</v>
      </c>
      <c r="L2987" s="73">
        <v>42583</v>
      </c>
      <c r="M2987" s="110">
        <v>158</v>
      </c>
      <c r="N2987" s="110">
        <v>165</v>
      </c>
      <c r="O2987" s="68">
        <f t="shared" si="466"/>
        <v>0.95757575757575752</v>
      </c>
      <c r="P2987" s="110">
        <v>831</v>
      </c>
      <c r="Q2987" s="110">
        <v>1043</v>
      </c>
      <c r="R2987" s="278">
        <f t="shared" si="467"/>
        <v>0.79674017257909879</v>
      </c>
      <c r="S2987" s="110">
        <v>1094</v>
      </c>
      <c r="T2987" s="68">
        <f t="shared" si="468"/>
        <v>0.95338208409506398</v>
      </c>
      <c r="U2987" s="110">
        <v>771</v>
      </c>
      <c r="W2987" s="110">
        <v>27</v>
      </c>
      <c r="X2987" s="110">
        <v>46</v>
      </c>
      <c r="Y2987" s="68">
        <f t="shared" si="465"/>
        <v>0.58695652173913049</v>
      </c>
      <c r="Z2987" s="110">
        <v>60</v>
      </c>
      <c r="AA2987" s="282">
        <v>0.76053179944416427</v>
      </c>
    </row>
    <row r="2988" spans="9:27">
      <c r="I2988" s="57" t="str">
        <f>K2988&amp;"Sep-16"</f>
        <v>Federal CityA-CRASep-16</v>
      </c>
      <c r="J2988" t="s">
        <v>1522</v>
      </c>
      <c r="K2988" t="s">
        <v>360</v>
      </c>
      <c r="L2988" s="73">
        <v>42614</v>
      </c>
      <c r="M2988" s="110">
        <v>1</v>
      </c>
      <c r="N2988" s="110">
        <v>3</v>
      </c>
      <c r="O2988" s="68">
        <f t="shared" si="466"/>
        <v>0.33333333333333331</v>
      </c>
      <c r="P2988" s="110">
        <v>6</v>
      </c>
      <c r="Q2988" s="110">
        <v>5</v>
      </c>
      <c r="R2988" s="278">
        <f t="shared" si="467"/>
        <v>1.2</v>
      </c>
      <c r="S2988" s="110">
        <v>15</v>
      </c>
      <c r="T2988" s="68">
        <f t="shared" si="468"/>
        <v>0.33333333333333331</v>
      </c>
      <c r="U2988" s="110">
        <v>6</v>
      </c>
      <c r="W2988" s="110">
        <v>0</v>
      </c>
      <c r="X2988" s="110">
        <v>0</v>
      </c>
      <c r="Y2988" s="68" t="e">
        <f t="shared" si="465"/>
        <v>#DIV/0!</v>
      </c>
      <c r="Z2988" s="110">
        <v>0</v>
      </c>
      <c r="AA2988" s="282"/>
    </row>
    <row r="2989" spans="9:27">
      <c r="I2989" s="57" t="str">
        <f t="shared" ref="I2989:I3051" si="469">K2989&amp;"Sep-16"</f>
        <v>HillcrestA-CRASep-16</v>
      </c>
      <c r="J2989" t="s">
        <v>1523</v>
      </c>
      <c r="K2989" t="s">
        <v>336</v>
      </c>
      <c r="L2989" s="73">
        <v>42614</v>
      </c>
      <c r="M2989" s="110">
        <v>3</v>
      </c>
      <c r="N2989" s="110">
        <v>3</v>
      </c>
      <c r="O2989" s="68">
        <f t="shared" si="466"/>
        <v>1</v>
      </c>
      <c r="P2989" s="110">
        <v>32</v>
      </c>
      <c r="Q2989" s="110">
        <v>36</v>
      </c>
      <c r="R2989" s="278">
        <f t="shared" si="467"/>
        <v>0.88888888888888884</v>
      </c>
      <c r="S2989" s="110">
        <v>36</v>
      </c>
      <c r="T2989" s="68">
        <f t="shared" si="468"/>
        <v>1</v>
      </c>
      <c r="U2989" s="110">
        <v>32</v>
      </c>
      <c r="W2989" s="110">
        <v>0</v>
      </c>
      <c r="X2989" s="110">
        <v>0</v>
      </c>
      <c r="Y2989" s="68" t="e">
        <f t="shared" si="465"/>
        <v>#DIV/0!</v>
      </c>
      <c r="Z2989" s="110">
        <v>0</v>
      </c>
      <c r="AA2989" s="282"/>
    </row>
    <row r="2990" spans="9:27">
      <c r="I2990" s="57" t="str">
        <f t="shared" si="469"/>
        <v>LAYCA-CRASep-16</v>
      </c>
      <c r="J2990" t="s">
        <v>1524</v>
      </c>
      <c r="K2990" t="s">
        <v>339</v>
      </c>
      <c r="L2990" s="73">
        <v>42614</v>
      </c>
      <c r="M2990" s="110">
        <v>2</v>
      </c>
      <c r="N2990" s="110">
        <v>3</v>
      </c>
      <c r="O2990" s="68">
        <f t="shared" si="466"/>
        <v>0.66666666666666663</v>
      </c>
      <c r="P2990" s="110">
        <v>8</v>
      </c>
      <c r="Q2990" s="110">
        <v>18</v>
      </c>
      <c r="R2990" s="278">
        <f t="shared" si="467"/>
        <v>0.44444444444444442</v>
      </c>
      <c r="S2990" s="110">
        <v>25</v>
      </c>
      <c r="T2990" s="68">
        <f t="shared" si="468"/>
        <v>0.72</v>
      </c>
      <c r="U2990" s="110">
        <v>4</v>
      </c>
      <c r="W2990" s="110">
        <v>4</v>
      </c>
      <c r="X2990" s="110">
        <v>5</v>
      </c>
      <c r="Y2990" s="68">
        <f t="shared" si="465"/>
        <v>0.8</v>
      </c>
      <c r="Z2990" s="110">
        <v>4</v>
      </c>
      <c r="AA2990" s="282"/>
    </row>
    <row r="2991" spans="9:27">
      <c r="I2991" s="57" t="str">
        <f t="shared" si="469"/>
        <v>RiversideA-CRASep-16</v>
      </c>
      <c r="J2991" t="s">
        <v>1525</v>
      </c>
      <c r="K2991" t="s">
        <v>361</v>
      </c>
      <c r="L2991" s="73">
        <v>42614</v>
      </c>
      <c r="M2991" s="110">
        <v>1</v>
      </c>
      <c r="N2991" s="110">
        <v>1</v>
      </c>
      <c r="O2991" s="68">
        <f t="shared" si="466"/>
        <v>1</v>
      </c>
      <c r="P2991" s="110">
        <v>8</v>
      </c>
      <c r="Q2991" s="110">
        <v>5</v>
      </c>
      <c r="R2991" s="278">
        <f t="shared" si="467"/>
        <v>1.6</v>
      </c>
      <c r="S2991" s="110">
        <v>5</v>
      </c>
      <c r="T2991" s="68">
        <f t="shared" si="468"/>
        <v>1</v>
      </c>
      <c r="U2991" s="110">
        <v>7</v>
      </c>
      <c r="W2991" s="110">
        <v>0</v>
      </c>
      <c r="X2991" s="110">
        <v>2</v>
      </c>
      <c r="Y2991" s="68">
        <f t="shared" si="465"/>
        <v>0</v>
      </c>
      <c r="Z2991" s="110">
        <v>1</v>
      </c>
      <c r="AA2991" s="282"/>
    </row>
    <row r="2992" spans="9:27">
      <c r="I2992" s="57" t="str">
        <f t="shared" si="469"/>
        <v>Adoptions TogetherCPP-FVSep-16</v>
      </c>
      <c r="J2992" t="s">
        <v>1526</v>
      </c>
      <c r="K2992" t="s">
        <v>317</v>
      </c>
      <c r="L2992" s="73">
        <v>42614</v>
      </c>
      <c r="M2992" s="110">
        <v>1</v>
      </c>
      <c r="N2992" s="110">
        <v>3</v>
      </c>
      <c r="O2992" s="68">
        <f t="shared" si="466"/>
        <v>0.33333333333333331</v>
      </c>
      <c r="P2992" s="110">
        <v>2</v>
      </c>
      <c r="Q2992" s="110">
        <v>5</v>
      </c>
      <c r="R2992" s="278">
        <f t="shared" si="467"/>
        <v>0.4</v>
      </c>
      <c r="S2992" s="110">
        <v>15</v>
      </c>
      <c r="T2992" s="68">
        <f t="shared" si="468"/>
        <v>0.33333333333333331</v>
      </c>
      <c r="U2992" s="110">
        <v>2</v>
      </c>
      <c r="W2992" s="110">
        <v>0</v>
      </c>
      <c r="X2992" s="110">
        <v>0</v>
      </c>
      <c r="Y2992" s="68" t="e">
        <f t="shared" si="465"/>
        <v>#DIV/0!</v>
      </c>
      <c r="Z2992" s="110">
        <v>0</v>
      </c>
      <c r="AA2992" s="282">
        <v>0.5</v>
      </c>
    </row>
    <row r="2993" spans="9:27">
      <c r="I2993" s="57" t="str">
        <f t="shared" si="469"/>
        <v>PIECECPP-FVSep-16</v>
      </c>
      <c r="J2993" t="s">
        <v>1527</v>
      </c>
      <c r="K2993" t="s">
        <v>346</v>
      </c>
      <c r="L2993" s="73">
        <v>42614</v>
      </c>
      <c r="M2993" s="110">
        <v>8</v>
      </c>
      <c r="N2993" s="110">
        <v>5</v>
      </c>
      <c r="O2993" s="68">
        <f t="shared" si="466"/>
        <v>1.6</v>
      </c>
      <c r="P2993" s="110">
        <v>28</v>
      </c>
      <c r="Q2993" s="110">
        <v>40</v>
      </c>
      <c r="R2993" s="278">
        <f t="shared" si="467"/>
        <v>0.7</v>
      </c>
      <c r="S2993" s="110">
        <v>25</v>
      </c>
      <c r="T2993" s="68">
        <f t="shared" si="468"/>
        <v>1.6</v>
      </c>
      <c r="U2993" s="110">
        <v>26</v>
      </c>
      <c r="W2993" s="110">
        <v>0</v>
      </c>
      <c r="X2993" s="110">
        <v>0</v>
      </c>
      <c r="Y2993" s="68" t="e">
        <f t="shared" si="465"/>
        <v>#DIV/0!</v>
      </c>
      <c r="Z2993" s="110">
        <v>2</v>
      </c>
      <c r="AA2993" s="282">
        <v>0.2857142857142857</v>
      </c>
    </row>
    <row r="2994" spans="9:27">
      <c r="I2994" s="57" t="str">
        <f t="shared" si="469"/>
        <v>First Home CareFFTSep-16</v>
      </c>
      <c r="J2994" t="s">
        <v>1528</v>
      </c>
      <c r="K2994" t="s">
        <v>325</v>
      </c>
      <c r="L2994" s="73">
        <v>42614</v>
      </c>
      <c r="M2994" s="110">
        <v>0</v>
      </c>
      <c r="N2994" s="110">
        <v>0</v>
      </c>
      <c r="O2994" s="68" t="e">
        <f t="shared" si="466"/>
        <v>#DIV/0!</v>
      </c>
      <c r="P2994" s="110">
        <v>0</v>
      </c>
      <c r="Q2994" s="110">
        <v>0</v>
      </c>
      <c r="R2994" s="278" t="e">
        <f t="shared" si="467"/>
        <v>#DIV/0!</v>
      </c>
      <c r="S2994" s="110">
        <v>0</v>
      </c>
      <c r="T2994" s="68" t="e">
        <f t="shared" si="468"/>
        <v>#DIV/0!</v>
      </c>
      <c r="U2994" s="110">
        <v>0</v>
      </c>
      <c r="W2994" s="110">
        <v>0</v>
      </c>
      <c r="X2994" s="110">
        <v>0</v>
      </c>
      <c r="Y2994" s="68" t="e">
        <f t="shared" si="465"/>
        <v>#DIV/0!</v>
      </c>
      <c r="Z2994" s="110">
        <v>0</v>
      </c>
      <c r="AA2994" s="282"/>
    </row>
    <row r="2995" spans="9:27">
      <c r="I2995" s="57" t="str">
        <f t="shared" si="469"/>
        <v>HillcrestFFTSep-16</v>
      </c>
      <c r="J2995" t="s">
        <v>1529</v>
      </c>
      <c r="K2995" t="s">
        <v>335</v>
      </c>
      <c r="L2995" s="73">
        <v>42614</v>
      </c>
      <c r="M2995" s="110">
        <v>3</v>
      </c>
      <c r="N2995" s="110">
        <v>7</v>
      </c>
      <c r="O2995" s="68">
        <f t="shared" si="466"/>
        <v>0.42857142857142855</v>
      </c>
      <c r="P2995" s="110">
        <v>16</v>
      </c>
      <c r="Q2995" s="110">
        <v>21</v>
      </c>
      <c r="R2995" s="278">
        <f t="shared" si="467"/>
        <v>0.76190476190476186</v>
      </c>
      <c r="S2995" s="110">
        <v>50</v>
      </c>
      <c r="T2995" s="68">
        <f t="shared" si="468"/>
        <v>0.42</v>
      </c>
      <c r="U2995" s="110">
        <v>14</v>
      </c>
      <c r="V2995" s="282">
        <v>1.075</v>
      </c>
      <c r="W2995" s="110">
        <v>6</v>
      </c>
      <c r="X2995" s="110">
        <v>6</v>
      </c>
      <c r="Y2995" s="68">
        <f t="shared" si="465"/>
        <v>1</v>
      </c>
      <c r="Z2995" s="110">
        <v>2</v>
      </c>
      <c r="AA2995" s="282">
        <v>1.075</v>
      </c>
    </row>
    <row r="2996" spans="9:27">
      <c r="I2996" s="57" t="str">
        <f t="shared" si="469"/>
        <v>PASSFFTSep-16</v>
      </c>
      <c r="J2996" t="s">
        <v>1530</v>
      </c>
      <c r="K2996" t="s">
        <v>343</v>
      </c>
      <c r="L2996" s="73">
        <v>42614</v>
      </c>
      <c r="M2996" s="110">
        <v>5</v>
      </c>
      <c r="N2996" s="110">
        <v>7</v>
      </c>
      <c r="O2996" s="68">
        <f t="shared" si="466"/>
        <v>0.7142857142857143</v>
      </c>
      <c r="P2996" s="110">
        <v>30</v>
      </c>
      <c r="Q2996" s="110">
        <v>35</v>
      </c>
      <c r="R2996" s="278">
        <f t="shared" si="467"/>
        <v>0.8571428571428571</v>
      </c>
      <c r="S2996" s="110">
        <v>45</v>
      </c>
      <c r="T2996" s="68">
        <f t="shared" si="468"/>
        <v>0.77777777777777779</v>
      </c>
      <c r="U2996" s="110">
        <v>27</v>
      </c>
      <c r="V2996" s="282">
        <v>0.9</v>
      </c>
      <c r="W2996" s="110">
        <v>6</v>
      </c>
      <c r="X2996" s="110">
        <v>6</v>
      </c>
      <c r="Y2996" s="68">
        <f t="shared" si="465"/>
        <v>1</v>
      </c>
      <c r="Z2996" s="110">
        <v>3</v>
      </c>
      <c r="AA2996" s="282">
        <v>0.9</v>
      </c>
    </row>
    <row r="2997" spans="9:27">
      <c r="I2997" s="57" t="str">
        <f t="shared" si="469"/>
        <v>Youth VillagesMSTSep-16</v>
      </c>
      <c r="J2997" t="s">
        <v>1531</v>
      </c>
      <c r="K2997" t="s">
        <v>353</v>
      </c>
      <c r="L2997" s="73">
        <v>42614</v>
      </c>
      <c r="M2997" s="110">
        <v>6</v>
      </c>
      <c r="N2997" s="110">
        <v>12</v>
      </c>
      <c r="O2997" s="68">
        <f t="shared" si="466"/>
        <v>0.5</v>
      </c>
      <c r="P2997" s="110">
        <v>15</v>
      </c>
      <c r="Q2997" s="110">
        <v>18</v>
      </c>
      <c r="R2997" s="278">
        <f t="shared" si="467"/>
        <v>0.83333333333333337</v>
      </c>
      <c r="S2997" s="110">
        <v>40</v>
      </c>
      <c r="T2997" s="68">
        <f t="shared" si="468"/>
        <v>0.45</v>
      </c>
      <c r="U2997" s="110">
        <v>14</v>
      </c>
      <c r="V2997" s="282">
        <v>0.74316666666666664</v>
      </c>
      <c r="W2997" s="110">
        <v>12</v>
      </c>
      <c r="X2997" s="110">
        <v>17</v>
      </c>
      <c r="Y2997" s="68">
        <f t="shared" si="465"/>
        <v>0.70588235294117652</v>
      </c>
      <c r="Z2997" s="110">
        <v>1</v>
      </c>
      <c r="AA2997" s="282">
        <v>0.74316666666666664</v>
      </c>
    </row>
    <row r="2998" spans="9:27">
      <c r="I2998" s="57" t="str">
        <f t="shared" si="469"/>
        <v>Youth VillagesMST-PSBSep-16</v>
      </c>
      <c r="J2998" t="s">
        <v>1532</v>
      </c>
      <c r="K2998" t="s">
        <v>354</v>
      </c>
      <c r="L2998" s="73">
        <v>42614</v>
      </c>
      <c r="M2998" s="110">
        <v>3</v>
      </c>
      <c r="N2998" s="110">
        <v>4</v>
      </c>
      <c r="O2998" s="68">
        <f t="shared" si="466"/>
        <v>0.75</v>
      </c>
      <c r="P2998" s="110">
        <v>2</v>
      </c>
      <c r="Q2998" s="110">
        <v>6</v>
      </c>
      <c r="R2998" s="278">
        <f t="shared" si="467"/>
        <v>0.33333333333333331</v>
      </c>
      <c r="S2998" s="110">
        <v>8</v>
      </c>
      <c r="T2998" s="68">
        <f t="shared" si="468"/>
        <v>0.75</v>
      </c>
      <c r="U2998" s="110">
        <v>2</v>
      </c>
      <c r="V2998" s="282">
        <v>0.80700000000000005</v>
      </c>
      <c r="W2998" s="110">
        <v>0</v>
      </c>
      <c r="X2998" s="110">
        <v>0</v>
      </c>
      <c r="Y2998" s="68" t="e">
        <f t="shared" si="465"/>
        <v>#DIV/0!</v>
      </c>
      <c r="Z2998" s="110">
        <v>0</v>
      </c>
      <c r="AA2998" s="282">
        <v>0.80700000000000005</v>
      </c>
    </row>
    <row r="2999" spans="9:27">
      <c r="I2999" s="57" t="str">
        <f t="shared" si="469"/>
        <v>Marys CenterPCITSep-16</v>
      </c>
      <c r="J2999" t="s">
        <v>1533</v>
      </c>
      <c r="K2999" t="s">
        <v>340</v>
      </c>
      <c r="L2999" s="73">
        <v>42614</v>
      </c>
      <c r="M2999" s="110">
        <v>5</v>
      </c>
      <c r="N2999" s="110">
        <v>5</v>
      </c>
      <c r="O2999" s="68">
        <f t="shared" si="466"/>
        <v>1</v>
      </c>
      <c r="P2999" s="110">
        <v>19</v>
      </c>
      <c r="Q2999" s="110">
        <v>15</v>
      </c>
      <c r="R2999" s="278">
        <f t="shared" si="467"/>
        <v>1.2666666666666666</v>
      </c>
      <c r="S2999" s="110">
        <v>15</v>
      </c>
      <c r="T2999" s="68">
        <f t="shared" si="468"/>
        <v>1</v>
      </c>
      <c r="U2999" s="110">
        <v>16</v>
      </c>
      <c r="W2999" s="110">
        <v>1</v>
      </c>
      <c r="X2999" s="110">
        <v>4</v>
      </c>
      <c r="Y2999" s="68">
        <f t="shared" si="465"/>
        <v>0.25</v>
      </c>
      <c r="Z2999" s="110">
        <v>3</v>
      </c>
      <c r="AA2999" s="282">
        <v>0.83</v>
      </c>
    </row>
    <row r="3000" spans="9:27">
      <c r="I3000" s="57" t="str">
        <f t="shared" si="469"/>
        <v>PIECEPCITSep-16</v>
      </c>
      <c r="J3000" t="s">
        <v>1534</v>
      </c>
      <c r="K3000" t="s">
        <v>347</v>
      </c>
      <c r="L3000" s="73">
        <v>42614</v>
      </c>
      <c r="M3000" s="110">
        <v>4</v>
      </c>
      <c r="N3000" s="110">
        <v>5</v>
      </c>
      <c r="O3000" s="68">
        <f t="shared" si="466"/>
        <v>0.8</v>
      </c>
      <c r="P3000" s="110">
        <v>13</v>
      </c>
      <c r="Q3000" s="110">
        <v>20</v>
      </c>
      <c r="R3000" s="278">
        <f t="shared" si="467"/>
        <v>0.65</v>
      </c>
      <c r="S3000" s="110">
        <v>25</v>
      </c>
      <c r="T3000" s="68">
        <f t="shared" si="468"/>
        <v>0.8</v>
      </c>
      <c r="U3000" s="110">
        <v>12</v>
      </c>
      <c r="W3000" s="110">
        <v>0</v>
      </c>
      <c r="X3000" s="110">
        <v>0</v>
      </c>
      <c r="Y3000" s="68" t="e">
        <f t="shared" si="465"/>
        <v>#DIV/0!</v>
      </c>
      <c r="Z3000" s="110">
        <v>1</v>
      </c>
      <c r="AA3000" s="282">
        <v>0.95</v>
      </c>
    </row>
    <row r="3001" spans="9:27">
      <c r="I3001" s="57" t="str">
        <f t="shared" si="469"/>
        <v>Community ConnectionsTF-CBTSep-16</v>
      </c>
      <c r="J3001" t="s">
        <v>1535</v>
      </c>
      <c r="K3001" t="s">
        <v>320</v>
      </c>
      <c r="L3001" s="73">
        <v>42614</v>
      </c>
      <c r="M3001" s="110">
        <v>8</v>
      </c>
      <c r="N3001" s="110">
        <v>8</v>
      </c>
      <c r="O3001" s="68">
        <f t="shared" si="466"/>
        <v>1</v>
      </c>
      <c r="P3001" s="110">
        <v>7</v>
      </c>
      <c r="Q3001" s="110">
        <v>40</v>
      </c>
      <c r="R3001" s="278">
        <f t="shared" si="467"/>
        <v>0.17499999999999999</v>
      </c>
      <c r="S3001" s="110">
        <v>40</v>
      </c>
      <c r="T3001" s="68">
        <f t="shared" si="468"/>
        <v>1</v>
      </c>
      <c r="U3001" s="110">
        <v>6</v>
      </c>
      <c r="W3001" s="110">
        <v>1</v>
      </c>
      <c r="X3001" s="110">
        <v>1</v>
      </c>
      <c r="Y3001" s="68">
        <f t="shared" si="465"/>
        <v>1</v>
      </c>
      <c r="Z3001" s="110">
        <v>1</v>
      </c>
      <c r="AA3001" s="282">
        <v>0.75</v>
      </c>
    </row>
    <row r="3002" spans="9:27">
      <c r="I3002" s="57" t="str">
        <f t="shared" si="469"/>
        <v>First Home CareTF-CBTSep-16</v>
      </c>
      <c r="J3002" t="s">
        <v>1536</v>
      </c>
      <c r="K3002" t="s">
        <v>324</v>
      </c>
      <c r="L3002" s="73">
        <v>42614</v>
      </c>
      <c r="M3002" s="110">
        <v>3</v>
      </c>
      <c r="N3002" s="110">
        <v>5</v>
      </c>
      <c r="O3002" s="68">
        <f t="shared" si="466"/>
        <v>0.6</v>
      </c>
      <c r="P3002" s="110">
        <v>5</v>
      </c>
      <c r="Q3002" s="110">
        <v>15</v>
      </c>
      <c r="R3002" s="278">
        <f t="shared" si="467"/>
        <v>0.33333333333333331</v>
      </c>
      <c r="S3002" s="110">
        <v>25</v>
      </c>
      <c r="T3002" s="68">
        <f t="shared" si="468"/>
        <v>0.6</v>
      </c>
      <c r="U3002" s="110">
        <v>5</v>
      </c>
      <c r="W3002" s="110">
        <v>0</v>
      </c>
      <c r="X3002" s="110">
        <v>0</v>
      </c>
      <c r="Y3002" s="68" t="e">
        <f t="shared" si="465"/>
        <v>#DIV/0!</v>
      </c>
      <c r="Z3002" s="110">
        <v>0</v>
      </c>
      <c r="AA3002" s="282">
        <v>0.33333333333333331</v>
      </c>
    </row>
    <row r="3003" spans="9:27">
      <c r="I3003" s="57" t="str">
        <f t="shared" si="469"/>
        <v>HillcrestTF-CBTSep-16</v>
      </c>
      <c r="J3003" t="s">
        <v>1537</v>
      </c>
      <c r="K3003" t="s">
        <v>332</v>
      </c>
      <c r="L3003" s="73">
        <v>42614</v>
      </c>
      <c r="M3003" s="110">
        <v>3</v>
      </c>
      <c r="N3003" s="110">
        <v>3</v>
      </c>
      <c r="O3003" s="68">
        <f t="shared" si="466"/>
        <v>1</v>
      </c>
      <c r="P3003" s="110">
        <v>15</v>
      </c>
      <c r="Q3003" s="110">
        <v>15</v>
      </c>
      <c r="R3003" s="278">
        <f t="shared" si="467"/>
        <v>1</v>
      </c>
      <c r="S3003" s="110">
        <v>15</v>
      </c>
      <c r="T3003" s="68">
        <f t="shared" si="468"/>
        <v>1</v>
      </c>
      <c r="U3003" s="110">
        <v>15</v>
      </c>
      <c r="W3003" s="110">
        <v>0</v>
      </c>
      <c r="X3003" s="110">
        <v>0</v>
      </c>
      <c r="Y3003" s="68" t="e">
        <f t="shared" si="465"/>
        <v>#DIV/0!</v>
      </c>
      <c r="Z3003" s="110">
        <v>0</v>
      </c>
      <c r="AA3003" s="282">
        <v>0.2</v>
      </c>
    </row>
    <row r="3004" spans="9:27">
      <c r="I3004" s="57" t="str">
        <f t="shared" si="469"/>
        <v>MD Family ResourcesTF-CBTSep-16</v>
      </c>
      <c r="J3004" t="s">
        <v>1538</v>
      </c>
      <c r="K3004" t="s">
        <v>509</v>
      </c>
      <c r="L3004" s="73">
        <v>42614</v>
      </c>
      <c r="M3004" s="110">
        <v>6</v>
      </c>
      <c r="N3004" s="110">
        <v>9</v>
      </c>
      <c r="O3004" s="68">
        <f t="shared" si="466"/>
        <v>0.66666666666666663</v>
      </c>
      <c r="P3004" s="110">
        <v>12</v>
      </c>
      <c r="Q3004" s="110">
        <v>18</v>
      </c>
      <c r="R3004" s="278">
        <f t="shared" si="467"/>
        <v>0.66666666666666663</v>
      </c>
      <c r="S3004" s="110">
        <v>26</v>
      </c>
      <c r="T3004" s="68">
        <f t="shared" si="468"/>
        <v>0.69230769230769229</v>
      </c>
      <c r="U3004" s="110">
        <v>12</v>
      </c>
      <c r="W3004" s="110">
        <v>1</v>
      </c>
      <c r="X3004" s="110">
        <v>1</v>
      </c>
      <c r="Y3004" s="68">
        <f t="shared" si="465"/>
        <v>1</v>
      </c>
      <c r="Z3004" s="110">
        <v>0</v>
      </c>
      <c r="AA3004" s="282">
        <v>0.66666666666666663</v>
      </c>
    </row>
    <row r="3005" spans="9:27">
      <c r="I3005" s="57" t="str">
        <f t="shared" si="469"/>
        <v>UniversalTF-CBTSep-16</v>
      </c>
      <c r="J3005" t="s">
        <v>1539</v>
      </c>
      <c r="K3005" t="s">
        <v>349</v>
      </c>
      <c r="L3005" s="73">
        <v>42614</v>
      </c>
      <c r="M3005" s="110">
        <v>0</v>
      </c>
      <c r="N3005" s="110">
        <v>0</v>
      </c>
      <c r="O3005" s="68" t="e">
        <f t="shared" si="466"/>
        <v>#DIV/0!</v>
      </c>
      <c r="P3005" s="110">
        <v>0</v>
      </c>
      <c r="Q3005" s="110">
        <v>0</v>
      </c>
      <c r="R3005" s="278" t="e">
        <f t="shared" si="467"/>
        <v>#DIV/0!</v>
      </c>
      <c r="S3005" s="110">
        <v>0</v>
      </c>
      <c r="T3005" s="68" t="e">
        <f t="shared" si="468"/>
        <v>#DIV/0!</v>
      </c>
      <c r="U3005" s="110">
        <v>0</v>
      </c>
      <c r="W3005" s="110">
        <v>0</v>
      </c>
      <c r="X3005" s="110">
        <v>0</v>
      </c>
      <c r="Y3005" s="68" t="e">
        <f t="shared" si="465"/>
        <v>#DIV/0!</v>
      </c>
      <c r="Z3005" s="110">
        <v>0</v>
      </c>
      <c r="AA3005" s="282"/>
    </row>
    <row r="3006" spans="9:27">
      <c r="I3006" s="57" t="str">
        <f t="shared" si="469"/>
        <v>Community ConnectionsTIPSep-16</v>
      </c>
      <c r="J3006" t="s">
        <v>1540</v>
      </c>
      <c r="K3006" t="s">
        <v>322</v>
      </c>
      <c r="L3006" s="73">
        <v>42614</v>
      </c>
      <c r="M3006" s="110">
        <v>11</v>
      </c>
      <c r="N3006" s="110">
        <v>9</v>
      </c>
      <c r="O3006" s="68">
        <f t="shared" si="466"/>
        <v>1.2222222222222223</v>
      </c>
      <c r="P3006" s="110">
        <v>134</v>
      </c>
      <c r="Q3006" s="110">
        <v>110</v>
      </c>
      <c r="R3006" s="278">
        <f t="shared" si="467"/>
        <v>1.2181818181818183</v>
      </c>
      <c r="S3006" s="110">
        <v>90</v>
      </c>
      <c r="T3006" s="68">
        <f t="shared" si="468"/>
        <v>1.2222222222222223</v>
      </c>
      <c r="U3006" s="110">
        <v>130</v>
      </c>
      <c r="W3006" s="110">
        <v>0</v>
      </c>
      <c r="X3006" s="110">
        <v>0</v>
      </c>
      <c r="Y3006" s="68" t="e">
        <f t="shared" si="465"/>
        <v>#DIV/0!</v>
      </c>
      <c r="Z3006" s="110">
        <v>4</v>
      </c>
      <c r="AA3006" s="282">
        <v>0.39552238805970147</v>
      </c>
    </row>
    <row r="3007" spans="9:27">
      <c r="I3007" s="57" t="str">
        <f t="shared" si="469"/>
        <v>ContemporaryTIPSep-16</v>
      </c>
      <c r="J3007" t="s">
        <v>1541</v>
      </c>
      <c r="K3007" t="s">
        <v>1231</v>
      </c>
      <c r="L3007" s="73">
        <v>42614</v>
      </c>
      <c r="M3007" s="110">
        <v>3</v>
      </c>
      <c r="N3007" s="110">
        <v>3</v>
      </c>
      <c r="O3007" s="68">
        <f t="shared" si="466"/>
        <v>1</v>
      </c>
      <c r="P3007" s="110">
        <v>15</v>
      </c>
      <c r="Q3007" s="110">
        <v>10</v>
      </c>
      <c r="R3007" s="278">
        <f t="shared" si="467"/>
        <v>1.5</v>
      </c>
      <c r="S3007" s="110">
        <v>10</v>
      </c>
      <c r="T3007" s="68">
        <f t="shared" si="468"/>
        <v>1</v>
      </c>
      <c r="U3007" s="110">
        <v>15</v>
      </c>
      <c r="W3007" s="110">
        <v>0</v>
      </c>
      <c r="X3007" s="110">
        <v>0</v>
      </c>
      <c r="Y3007" s="68" t="e">
        <f t="shared" si="465"/>
        <v>#DIV/0!</v>
      </c>
      <c r="Z3007" s="110">
        <v>0</v>
      </c>
      <c r="AA3007" s="282"/>
    </row>
    <row r="3008" spans="9:27">
      <c r="I3008" s="57" t="str">
        <f t="shared" si="469"/>
        <v>FPSTIPSep-16</v>
      </c>
      <c r="J3008" t="s">
        <v>1542</v>
      </c>
      <c r="K3008" t="s">
        <v>356</v>
      </c>
      <c r="L3008" s="73">
        <v>42614</v>
      </c>
      <c r="M3008" s="110">
        <v>5</v>
      </c>
      <c r="N3008" s="110">
        <v>6</v>
      </c>
      <c r="O3008" s="68">
        <f t="shared" si="466"/>
        <v>0.83333333333333337</v>
      </c>
      <c r="P3008" s="110">
        <v>75</v>
      </c>
      <c r="Q3008" s="110">
        <v>75</v>
      </c>
      <c r="R3008" s="278">
        <f t="shared" si="467"/>
        <v>1</v>
      </c>
      <c r="S3008" s="110">
        <v>90</v>
      </c>
      <c r="T3008" s="68">
        <f t="shared" si="468"/>
        <v>0.83333333333333337</v>
      </c>
      <c r="U3008" s="110">
        <v>74</v>
      </c>
      <c r="W3008" s="110">
        <v>1</v>
      </c>
      <c r="X3008" s="110">
        <v>1</v>
      </c>
      <c r="Y3008" s="68">
        <f t="shared" si="465"/>
        <v>1</v>
      </c>
      <c r="Z3008" s="110">
        <v>1</v>
      </c>
      <c r="AA3008" s="282">
        <v>0.77631578947368418</v>
      </c>
    </row>
    <row r="3009" spans="9:27">
      <c r="I3009" s="57" t="str">
        <f t="shared" si="469"/>
        <v>Green DoorTIPSep-16</v>
      </c>
      <c r="J3009" t="s">
        <v>1543</v>
      </c>
      <c r="K3009" t="s">
        <v>882</v>
      </c>
      <c r="L3009" s="73">
        <v>42614</v>
      </c>
      <c r="M3009" s="110">
        <v>4</v>
      </c>
      <c r="N3009" s="110">
        <v>4</v>
      </c>
      <c r="O3009" s="68">
        <f t="shared" si="466"/>
        <v>1</v>
      </c>
      <c r="P3009" s="110">
        <v>10</v>
      </c>
      <c r="Q3009" s="110">
        <v>24</v>
      </c>
      <c r="R3009" s="278">
        <f t="shared" si="467"/>
        <v>0.41666666666666669</v>
      </c>
      <c r="S3009" s="110">
        <v>24</v>
      </c>
      <c r="T3009" s="68">
        <f t="shared" si="468"/>
        <v>1</v>
      </c>
      <c r="U3009" s="110">
        <v>10</v>
      </c>
      <c r="W3009" s="110">
        <v>0</v>
      </c>
      <c r="X3009" s="110">
        <v>0</v>
      </c>
      <c r="Y3009" s="68" t="e">
        <f t="shared" si="465"/>
        <v>#DIV/0!</v>
      </c>
      <c r="Z3009" s="110">
        <v>0</v>
      </c>
      <c r="AA3009" s="282">
        <v>0.8</v>
      </c>
    </row>
    <row r="3010" spans="9:27">
      <c r="I3010" s="57" t="str">
        <f t="shared" si="469"/>
        <v>LESTIPSep-16</v>
      </c>
      <c r="J3010" t="s">
        <v>1544</v>
      </c>
      <c r="K3010" t="s">
        <v>358</v>
      </c>
      <c r="L3010" s="73">
        <v>42614</v>
      </c>
      <c r="M3010" s="110">
        <v>4</v>
      </c>
      <c r="N3010" s="110">
        <v>5</v>
      </c>
      <c r="O3010" s="68">
        <f t="shared" si="466"/>
        <v>0.8</v>
      </c>
      <c r="P3010" s="110">
        <v>56</v>
      </c>
      <c r="Q3010" s="110">
        <v>40</v>
      </c>
      <c r="R3010" s="278">
        <f t="shared" si="467"/>
        <v>1.4</v>
      </c>
      <c r="S3010" s="110">
        <v>50</v>
      </c>
      <c r="T3010" s="68">
        <f t="shared" si="468"/>
        <v>0.8</v>
      </c>
      <c r="U3010" s="110">
        <v>47</v>
      </c>
      <c r="W3010" s="110">
        <v>0</v>
      </c>
      <c r="X3010" s="110">
        <v>5</v>
      </c>
      <c r="Y3010" s="68">
        <f t="shared" si="465"/>
        <v>0</v>
      </c>
      <c r="Z3010" s="110">
        <v>9</v>
      </c>
      <c r="AA3010" s="282">
        <v>0.875</v>
      </c>
    </row>
    <row r="3011" spans="9:27">
      <c r="I3011" s="57" t="str">
        <f t="shared" si="469"/>
        <v>MBI HSTIPSep-16</v>
      </c>
      <c r="J3011" t="s">
        <v>1545</v>
      </c>
      <c r="K3011" t="s">
        <v>363</v>
      </c>
      <c r="L3011" s="73">
        <v>42614</v>
      </c>
      <c r="M3011" s="110">
        <v>12</v>
      </c>
      <c r="N3011" s="110">
        <v>15</v>
      </c>
      <c r="O3011" s="68">
        <f t="shared" si="466"/>
        <v>0.8</v>
      </c>
      <c r="P3011" s="110">
        <v>137</v>
      </c>
      <c r="Q3011" s="110">
        <v>144</v>
      </c>
      <c r="R3011" s="278">
        <f t="shared" si="467"/>
        <v>0.95138888888888884</v>
      </c>
      <c r="S3011" s="110">
        <v>174</v>
      </c>
      <c r="T3011" s="68">
        <f t="shared" si="468"/>
        <v>0.82758620689655171</v>
      </c>
      <c r="U3011" s="110">
        <v>135</v>
      </c>
      <c r="W3011" s="110">
        <v>6</v>
      </c>
      <c r="X3011" s="110">
        <v>46</v>
      </c>
      <c r="Y3011" s="68">
        <f t="shared" si="465"/>
        <v>0.13043478260869565</v>
      </c>
      <c r="Z3011" s="110">
        <v>2</v>
      </c>
      <c r="AA3011" s="282">
        <v>0.28313253012048195</v>
      </c>
    </row>
    <row r="3012" spans="9:27">
      <c r="I3012" s="57" t="str">
        <f t="shared" si="469"/>
        <v>PASSTIPSep-16</v>
      </c>
      <c r="J3012" t="s">
        <v>1546</v>
      </c>
      <c r="K3012" t="s">
        <v>344</v>
      </c>
      <c r="L3012" s="73">
        <v>42614</v>
      </c>
      <c r="M3012" s="110">
        <v>11</v>
      </c>
      <c r="N3012" s="110">
        <v>10</v>
      </c>
      <c r="O3012" s="68">
        <f t="shared" si="466"/>
        <v>1.1000000000000001</v>
      </c>
      <c r="P3012" s="110">
        <v>74</v>
      </c>
      <c r="Q3012" s="110">
        <v>110</v>
      </c>
      <c r="R3012" s="278">
        <f t="shared" si="467"/>
        <v>0.67272727272727273</v>
      </c>
      <c r="S3012" s="110">
        <v>100</v>
      </c>
      <c r="T3012" s="68">
        <f t="shared" si="468"/>
        <v>1.1000000000000001</v>
      </c>
      <c r="U3012" s="110">
        <v>63</v>
      </c>
      <c r="W3012" s="110">
        <v>4</v>
      </c>
      <c r="X3012" s="110">
        <v>5</v>
      </c>
      <c r="Y3012" s="68">
        <f t="shared" si="465"/>
        <v>0.8</v>
      </c>
      <c r="Z3012" s="110">
        <v>11</v>
      </c>
      <c r="AA3012" s="282">
        <v>0.78378378378378377</v>
      </c>
    </row>
    <row r="3013" spans="9:27">
      <c r="I3013" s="57" t="str">
        <f t="shared" si="469"/>
        <v>TFCCTIPSep-16</v>
      </c>
      <c r="J3013" t="s">
        <v>1547</v>
      </c>
      <c r="K3013" t="s">
        <v>365</v>
      </c>
      <c r="L3013" s="73">
        <v>42614</v>
      </c>
      <c r="M3013" s="110">
        <v>4</v>
      </c>
      <c r="N3013" s="110">
        <v>4</v>
      </c>
      <c r="O3013" s="68">
        <f t="shared" si="466"/>
        <v>1</v>
      </c>
      <c r="P3013" s="110">
        <v>17</v>
      </c>
      <c r="Q3013" s="110">
        <v>40</v>
      </c>
      <c r="R3013" s="278">
        <f t="shared" si="467"/>
        <v>0.42499999999999999</v>
      </c>
      <c r="S3013" s="110">
        <v>40</v>
      </c>
      <c r="T3013" s="68">
        <f t="shared" si="468"/>
        <v>1</v>
      </c>
      <c r="U3013" s="110">
        <v>17</v>
      </c>
      <c r="W3013" s="110">
        <v>0</v>
      </c>
      <c r="X3013" s="110">
        <v>0</v>
      </c>
      <c r="Y3013" s="68" t="e">
        <f t="shared" si="465"/>
        <v>#DIV/0!</v>
      </c>
      <c r="Z3013" s="110">
        <v>0</v>
      </c>
      <c r="AA3013" s="282"/>
    </row>
    <row r="3014" spans="9:27">
      <c r="I3014" s="57" t="str">
        <f t="shared" si="469"/>
        <v>UniversalTIPSep-16</v>
      </c>
      <c r="J3014" t="s">
        <v>1548</v>
      </c>
      <c r="K3014" t="s">
        <v>351</v>
      </c>
      <c r="L3014" s="73">
        <v>42614</v>
      </c>
      <c r="M3014" s="110">
        <v>0</v>
      </c>
      <c r="N3014" s="110">
        <v>0</v>
      </c>
      <c r="O3014" s="68" t="e">
        <f t="shared" si="466"/>
        <v>#DIV/0!</v>
      </c>
      <c r="P3014" s="110">
        <v>0</v>
      </c>
      <c r="Q3014" s="110">
        <v>0</v>
      </c>
      <c r="R3014" s="278" t="e">
        <f t="shared" si="467"/>
        <v>#DIV/0!</v>
      </c>
      <c r="S3014" s="110">
        <v>0</v>
      </c>
      <c r="T3014" s="68" t="e">
        <f t="shared" si="468"/>
        <v>#DIV/0!</v>
      </c>
      <c r="U3014" s="110">
        <v>0</v>
      </c>
      <c r="W3014" s="110">
        <v>0</v>
      </c>
      <c r="X3014" s="110">
        <v>0</v>
      </c>
      <c r="Y3014" s="68" t="e">
        <f t="shared" si="465"/>
        <v>#DIV/0!</v>
      </c>
      <c r="Z3014" s="110">
        <v>0</v>
      </c>
      <c r="AA3014" s="282"/>
    </row>
    <row r="3015" spans="9:27">
      <c r="I3015" s="57" t="str">
        <f t="shared" si="469"/>
        <v>Wayne CenterTIPSep-16</v>
      </c>
      <c r="J3015" t="s">
        <v>1549</v>
      </c>
      <c r="K3015" t="s">
        <v>768</v>
      </c>
      <c r="L3015" s="73">
        <v>42614</v>
      </c>
      <c r="M3015" s="110">
        <v>4</v>
      </c>
      <c r="N3015" s="110">
        <v>4</v>
      </c>
      <c r="O3015" s="68">
        <f t="shared" si="466"/>
        <v>1</v>
      </c>
      <c r="P3015" s="110">
        <v>29</v>
      </c>
      <c r="Q3015" s="110">
        <v>40</v>
      </c>
      <c r="R3015" s="278">
        <f t="shared" si="467"/>
        <v>0.72499999999999998</v>
      </c>
      <c r="S3015" s="110">
        <v>40</v>
      </c>
      <c r="T3015" s="68">
        <f t="shared" si="468"/>
        <v>1</v>
      </c>
      <c r="U3015" s="110">
        <v>29</v>
      </c>
      <c r="W3015" s="110">
        <v>0</v>
      </c>
      <c r="X3015" s="110">
        <v>0</v>
      </c>
      <c r="Y3015" s="68" t="e">
        <f t="shared" si="465"/>
        <v>#DIV/0!</v>
      </c>
      <c r="Z3015" s="110">
        <v>0</v>
      </c>
      <c r="AA3015" s="282">
        <v>0.8</v>
      </c>
    </row>
    <row r="3016" spans="9:27">
      <c r="I3016" s="57" t="str">
        <f t="shared" si="469"/>
        <v>Adoptions TogetherTSTSep-16</v>
      </c>
      <c r="J3016" t="s">
        <v>1550</v>
      </c>
      <c r="K3016" t="s">
        <v>1446</v>
      </c>
      <c r="L3016" s="73">
        <v>42614</v>
      </c>
      <c r="M3016" s="110">
        <v>1</v>
      </c>
      <c r="N3016" s="110">
        <v>1</v>
      </c>
      <c r="O3016" s="68">
        <f t="shared" si="466"/>
        <v>1</v>
      </c>
      <c r="P3016" s="110">
        <v>2</v>
      </c>
      <c r="Q3016" s="110">
        <v>3</v>
      </c>
      <c r="R3016" s="278">
        <f t="shared" si="467"/>
        <v>0.66666666666666663</v>
      </c>
      <c r="S3016" s="110">
        <v>3</v>
      </c>
      <c r="T3016" s="68">
        <f t="shared" si="468"/>
        <v>1</v>
      </c>
      <c r="U3016" s="110">
        <v>2</v>
      </c>
      <c r="W3016" s="110">
        <v>0</v>
      </c>
      <c r="X3016" s="110">
        <v>0</v>
      </c>
      <c r="Y3016" s="68" t="e">
        <f t="shared" si="465"/>
        <v>#DIV/0!</v>
      </c>
      <c r="Z3016" s="110">
        <v>0</v>
      </c>
      <c r="AA3016" s="282">
        <v>0.5</v>
      </c>
    </row>
    <row r="3017" spans="9:27">
      <c r="I3017" s="57" t="str">
        <f t="shared" si="469"/>
        <v>ContemporaryTSTSep-16</v>
      </c>
      <c r="J3017" t="s">
        <v>1551</v>
      </c>
      <c r="K3017" t="s">
        <v>1448</v>
      </c>
      <c r="L3017" s="73">
        <v>42614</v>
      </c>
      <c r="M3017" s="110">
        <v>8</v>
      </c>
      <c r="N3017" s="110">
        <v>5</v>
      </c>
      <c r="O3017" s="68">
        <f t="shared" si="466"/>
        <v>1.6</v>
      </c>
      <c r="P3017" s="110">
        <v>13</v>
      </c>
      <c r="Q3017" s="110">
        <v>24</v>
      </c>
      <c r="R3017" s="278">
        <f t="shared" si="467"/>
        <v>0.54166666666666663</v>
      </c>
      <c r="S3017" s="110">
        <v>15</v>
      </c>
      <c r="T3017" s="68">
        <f t="shared" si="468"/>
        <v>1.6</v>
      </c>
      <c r="U3017" s="110">
        <v>10</v>
      </c>
      <c r="W3017" s="110">
        <v>0</v>
      </c>
      <c r="X3017" s="110">
        <v>0</v>
      </c>
      <c r="Y3017" s="68" t="e">
        <f t="shared" si="465"/>
        <v>#DIV/0!</v>
      </c>
      <c r="Z3017" s="110">
        <v>3</v>
      </c>
      <c r="AA3017" s="282">
        <v>0.17647058823529413</v>
      </c>
    </row>
    <row r="3018" spans="9:27">
      <c r="I3018" s="57" t="str">
        <f t="shared" si="469"/>
        <v>Family MattersTSTSep-16</v>
      </c>
      <c r="J3018" t="s">
        <v>1552</v>
      </c>
      <c r="K3018" t="s">
        <v>1450</v>
      </c>
      <c r="L3018" s="73">
        <v>42614</v>
      </c>
      <c r="M3018" s="110">
        <v>1</v>
      </c>
      <c r="N3018" s="110">
        <v>1</v>
      </c>
      <c r="O3018" s="68">
        <f t="shared" si="466"/>
        <v>1</v>
      </c>
      <c r="P3018" s="110">
        <v>5</v>
      </c>
      <c r="Q3018" s="110">
        <v>3</v>
      </c>
      <c r="R3018" s="278">
        <f t="shared" si="467"/>
        <v>1.6666666666666667</v>
      </c>
      <c r="S3018" s="110">
        <v>3</v>
      </c>
      <c r="T3018" s="68">
        <f t="shared" si="468"/>
        <v>1</v>
      </c>
      <c r="U3018" s="110">
        <v>4</v>
      </c>
      <c r="W3018" s="110">
        <v>0</v>
      </c>
      <c r="X3018" s="110">
        <v>0</v>
      </c>
      <c r="Y3018" s="68" t="e">
        <f t="shared" si="465"/>
        <v>#DIV/0!</v>
      </c>
      <c r="Z3018" s="110">
        <v>1</v>
      </c>
      <c r="AA3018" s="282"/>
    </row>
    <row r="3019" spans="9:27">
      <c r="I3019" s="57" t="str">
        <f t="shared" si="469"/>
        <v>First Home CareTSTSep-16</v>
      </c>
      <c r="J3019" t="s">
        <v>1553</v>
      </c>
      <c r="K3019" t="s">
        <v>1452</v>
      </c>
      <c r="L3019" s="73">
        <v>42614</v>
      </c>
      <c r="M3019" s="110">
        <v>4</v>
      </c>
      <c r="N3019" s="110">
        <v>8</v>
      </c>
      <c r="O3019" s="68">
        <f t="shared" si="466"/>
        <v>0.5</v>
      </c>
      <c r="P3019" s="110">
        <v>11</v>
      </c>
      <c r="Q3019" s="110">
        <v>12</v>
      </c>
      <c r="R3019" s="278">
        <f t="shared" si="467"/>
        <v>0.91666666666666663</v>
      </c>
      <c r="S3019" s="110">
        <v>24</v>
      </c>
      <c r="T3019" s="68">
        <f t="shared" si="468"/>
        <v>0.5</v>
      </c>
      <c r="U3019" s="110">
        <v>11</v>
      </c>
      <c r="W3019" s="110">
        <v>0</v>
      </c>
      <c r="X3019" s="110">
        <v>0</v>
      </c>
      <c r="Y3019" s="68" t="e">
        <f t="shared" si="465"/>
        <v>#DIV/0!</v>
      </c>
      <c r="Z3019" s="110">
        <v>0</v>
      </c>
      <c r="AA3019" s="282">
        <v>0.23076923076923078</v>
      </c>
    </row>
    <row r="3020" spans="9:27">
      <c r="I3020" s="57" t="str">
        <f t="shared" si="469"/>
        <v>HillcrestTSTSep-16</v>
      </c>
      <c r="J3020" t="s">
        <v>1554</v>
      </c>
      <c r="K3020" t="s">
        <v>1454</v>
      </c>
      <c r="L3020" s="73">
        <v>42614</v>
      </c>
      <c r="M3020" s="110">
        <v>2</v>
      </c>
      <c r="N3020" s="110">
        <v>2</v>
      </c>
      <c r="O3020" s="68">
        <f t="shared" si="466"/>
        <v>1</v>
      </c>
      <c r="P3020" s="110">
        <v>4</v>
      </c>
      <c r="Q3020" s="110">
        <v>6</v>
      </c>
      <c r="R3020" s="278">
        <f t="shared" si="467"/>
        <v>0.66666666666666663</v>
      </c>
      <c r="S3020" s="110">
        <v>6</v>
      </c>
      <c r="T3020" s="68">
        <f t="shared" si="468"/>
        <v>1</v>
      </c>
      <c r="U3020" s="110">
        <v>2</v>
      </c>
      <c r="W3020" s="110">
        <v>0</v>
      </c>
      <c r="X3020" s="110">
        <v>0</v>
      </c>
      <c r="Y3020" s="68" t="e">
        <f t="shared" si="465"/>
        <v>#DIV/0!</v>
      </c>
      <c r="Z3020" s="110">
        <v>2</v>
      </c>
      <c r="AA3020" s="282">
        <v>1</v>
      </c>
    </row>
    <row r="3021" spans="9:27">
      <c r="I3021" s="57" t="str">
        <f t="shared" si="469"/>
        <v>MD Family ResourcesTSTSep-16</v>
      </c>
      <c r="J3021" t="s">
        <v>1555</v>
      </c>
      <c r="K3021" t="s">
        <v>1456</v>
      </c>
      <c r="L3021" s="73">
        <v>42614</v>
      </c>
      <c r="M3021" s="110">
        <v>3</v>
      </c>
      <c r="N3021" s="110">
        <v>6</v>
      </c>
      <c r="O3021" s="68">
        <f t="shared" si="466"/>
        <v>0.5</v>
      </c>
      <c r="P3021" s="110">
        <v>12</v>
      </c>
      <c r="Q3021" s="110">
        <v>9</v>
      </c>
      <c r="R3021" s="278">
        <f t="shared" si="467"/>
        <v>1.3333333333333333</v>
      </c>
      <c r="S3021" s="110">
        <v>18</v>
      </c>
      <c r="T3021" s="68">
        <f t="shared" si="468"/>
        <v>0.5</v>
      </c>
      <c r="U3021" s="110">
        <v>12</v>
      </c>
      <c r="W3021" s="110">
        <v>0</v>
      </c>
      <c r="X3021" s="110">
        <v>0</v>
      </c>
      <c r="Y3021" s="68" t="e">
        <f t="shared" si="465"/>
        <v>#DIV/0!</v>
      </c>
      <c r="Z3021" s="110">
        <v>0</v>
      </c>
      <c r="AA3021" s="282">
        <v>0.33333333333333331</v>
      </c>
    </row>
    <row r="3022" spans="9:27">
      <c r="I3022" s="57" t="str">
        <f t="shared" si="469"/>
        <v>Adoptions TogetherAllSep-16</v>
      </c>
      <c r="J3022" t="s">
        <v>1556</v>
      </c>
      <c r="K3022" t="s">
        <v>318</v>
      </c>
      <c r="L3022" s="73">
        <v>42614</v>
      </c>
      <c r="M3022" s="110">
        <v>2</v>
      </c>
      <c r="N3022" s="110">
        <v>4</v>
      </c>
      <c r="O3022" s="68">
        <f t="shared" si="466"/>
        <v>0.5</v>
      </c>
      <c r="P3022" s="110">
        <v>4</v>
      </c>
      <c r="Q3022" s="110">
        <v>8</v>
      </c>
      <c r="R3022" s="278">
        <f t="shared" si="467"/>
        <v>0.5</v>
      </c>
      <c r="S3022" s="110">
        <v>18</v>
      </c>
      <c r="T3022" s="68">
        <f t="shared" si="468"/>
        <v>0.44444444444444442</v>
      </c>
      <c r="U3022" s="110">
        <v>4</v>
      </c>
      <c r="W3022" s="110">
        <v>0</v>
      </c>
      <c r="X3022" s="110">
        <v>0</v>
      </c>
      <c r="Y3022" s="68" t="e">
        <f t="shared" si="465"/>
        <v>#DIV/0!</v>
      </c>
      <c r="Z3022" s="110">
        <v>0</v>
      </c>
      <c r="AA3022" s="282">
        <v>0.5</v>
      </c>
    </row>
    <row r="3023" spans="9:27">
      <c r="I3023" s="57" t="str">
        <f t="shared" si="469"/>
        <v>Community ConnectionsAllSep-16</v>
      </c>
      <c r="J3023" t="s">
        <v>1557</v>
      </c>
      <c r="K3023" t="s">
        <v>319</v>
      </c>
      <c r="L3023" s="73">
        <v>42614</v>
      </c>
      <c r="M3023" s="110">
        <v>19</v>
      </c>
      <c r="N3023" s="110">
        <v>17</v>
      </c>
      <c r="O3023" s="68">
        <f t="shared" si="466"/>
        <v>1.1176470588235294</v>
      </c>
      <c r="P3023" s="110">
        <v>141</v>
      </c>
      <c r="Q3023" s="110">
        <v>150</v>
      </c>
      <c r="R3023" s="278">
        <f t="shared" si="467"/>
        <v>0.94</v>
      </c>
      <c r="S3023" s="110">
        <v>130</v>
      </c>
      <c r="T3023" s="68">
        <f t="shared" si="468"/>
        <v>1.1538461538461537</v>
      </c>
      <c r="U3023" s="110">
        <v>136</v>
      </c>
      <c r="W3023" s="110">
        <v>1</v>
      </c>
      <c r="X3023" s="110">
        <v>1</v>
      </c>
      <c r="Y3023" s="68">
        <f t="shared" si="465"/>
        <v>1</v>
      </c>
      <c r="Z3023" s="110">
        <v>5</v>
      </c>
      <c r="AA3023" s="282">
        <v>0.57276119402985071</v>
      </c>
    </row>
    <row r="3024" spans="9:27">
      <c r="I3024" s="57" t="str">
        <f t="shared" si="469"/>
        <v>ContemporaryAllSep-16</v>
      </c>
      <c r="J3024" t="s">
        <v>1558</v>
      </c>
      <c r="K3024" t="s">
        <v>1244</v>
      </c>
      <c r="L3024" s="73">
        <v>42614</v>
      </c>
      <c r="M3024" s="110">
        <v>11</v>
      </c>
      <c r="N3024" s="110">
        <v>8</v>
      </c>
      <c r="O3024" s="68">
        <f t="shared" si="466"/>
        <v>1.375</v>
      </c>
      <c r="P3024" s="110">
        <v>28</v>
      </c>
      <c r="Q3024" s="110">
        <v>34</v>
      </c>
      <c r="R3024" s="278">
        <f t="shared" si="467"/>
        <v>0.82352941176470584</v>
      </c>
      <c r="S3024" s="110">
        <v>25</v>
      </c>
      <c r="T3024" s="68">
        <f t="shared" si="468"/>
        <v>1.36</v>
      </c>
      <c r="U3024" s="110">
        <v>25</v>
      </c>
      <c r="W3024" s="110">
        <v>0</v>
      </c>
      <c r="X3024" s="110">
        <v>0</v>
      </c>
      <c r="Y3024" s="68" t="e">
        <f t="shared" si="465"/>
        <v>#DIV/0!</v>
      </c>
      <c r="Z3024" s="110">
        <v>3</v>
      </c>
      <c r="AA3024" s="282" t="e">
        <v>#DIV/0!</v>
      </c>
    </row>
    <row r="3025" spans="9:27">
      <c r="I3025" s="57" t="str">
        <f t="shared" si="469"/>
        <v>Federal CityAllSep-16</v>
      </c>
      <c r="J3025" t="s">
        <v>1559</v>
      </c>
      <c r="K3025" t="s">
        <v>359</v>
      </c>
      <c r="L3025" s="73">
        <v>42614</v>
      </c>
      <c r="M3025" s="110">
        <v>1</v>
      </c>
      <c r="N3025" s="110">
        <v>3</v>
      </c>
      <c r="O3025" s="68">
        <f t="shared" si="466"/>
        <v>0.33333333333333331</v>
      </c>
      <c r="P3025" s="110">
        <v>6</v>
      </c>
      <c r="Q3025" s="110">
        <v>5</v>
      </c>
      <c r="R3025" s="278">
        <f t="shared" si="467"/>
        <v>1.2</v>
      </c>
      <c r="S3025" s="110">
        <v>15</v>
      </c>
      <c r="T3025" s="68">
        <f t="shared" si="468"/>
        <v>0.33333333333333331</v>
      </c>
      <c r="U3025" s="110">
        <v>6</v>
      </c>
      <c r="W3025" s="110">
        <v>0</v>
      </c>
      <c r="X3025" s="110">
        <v>0</v>
      </c>
      <c r="Y3025" s="68" t="e">
        <f t="shared" si="465"/>
        <v>#DIV/0!</v>
      </c>
      <c r="Z3025" s="110">
        <v>0</v>
      </c>
      <c r="AA3025" s="282" t="e">
        <v>#DIV/0!</v>
      </c>
    </row>
    <row r="3026" spans="9:27">
      <c r="I3026" s="57" t="str">
        <f t="shared" si="469"/>
        <v>First Home CareAllSep-16</v>
      </c>
      <c r="J3026" t="s">
        <v>1560</v>
      </c>
      <c r="K3026" t="s">
        <v>323</v>
      </c>
      <c r="L3026" s="73">
        <v>42614</v>
      </c>
      <c r="M3026" s="110">
        <v>7</v>
      </c>
      <c r="N3026" s="110">
        <v>13</v>
      </c>
      <c r="O3026" s="68">
        <f t="shared" si="466"/>
        <v>0.53846153846153844</v>
      </c>
      <c r="P3026" s="110">
        <v>16</v>
      </c>
      <c r="Q3026" s="110">
        <v>27</v>
      </c>
      <c r="R3026" s="278">
        <f t="shared" si="467"/>
        <v>0.59259259259259256</v>
      </c>
      <c r="S3026" s="110">
        <v>49</v>
      </c>
      <c r="T3026" s="68">
        <f t="shared" si="468"/>
        <v>0.55102040816326525</v>
      </c>
      <c r="U3026" s="110">
        <v>16</v>
      </c>
      <c r="W3026" s="110">
        <v>0</v>
      </c>
      <c r="X3026" s="110">
        <v>0</v>
      </c>
      <c r="Y3026" s="68" t="e">
        <f t="shared" si="465"/>
        <v>#DIV/0!</v>
      </c>
      <c r="Z3026" s="110">
        <v>0</v>
      </c>
      <c r="AA3026" s="282">
        <v>0.33333333333333331</v>
      </c>
    </row>
    <row r="3027" spans="9:27">
      <c r="I3027" s="57" t="str">
        <f t="shared" si="469"/>
        <v>FPSAllSep-16</v>
      </c>
      <c r="J3027" t="s">
        <v>1561</v>
      </c>
      <c r="K3027" t="s">
        <v>355</v>
      </c>
      <c r="L3027" s="73">
        <v>42614</v>
      </c>
      <c r="M3027" s="110">
        <v>5</v>
      </c>
      <c r="N3027" s="110">
        <v>6</v>
      </c>
      <c r="O3027" s="68">
        <f t="shared" si="466"/>
        <v>0.83333333333333337</v>
      </c>
      <c r="P3027" s="110">
        <v>75</v>
      </c>
      <c r="Q3027" s="110">
        <v>75</v>
      </c>
      <c r="R3027" s="278">
        <f t="shared" si="467"/>
        <v>1</v>
      </c>
      <c r="S3027" s="110">
        <v>90</v>
      </c>
      <c r="T3027" s="68">
        <f t="shared" si="468"/>
        <v>0.83333333333333337</v>
      </c>
      <c r="U3027" s="110">
        <v>74</v>
      </c>
      <c r="W3027" s="110">
        <v>1</v>
      </c>
      <c r="X3027" s="110">
        <v>1</v>
      </c>
      <c r="Y3027" s="68">
        <f t="shared" si="465"/>
        <v>1</v>
      </c>
      <c r="Z3027" s="110">
        <v>1</v>
      </c>
      <c r="AA3027" s="282">
        <v>0.77631578947368418</v>
      </c>
    </row>
    <row r="3028" spans="9:27">
      <c r="I3028" s="57" t="str">
        <f t="shared" si="469"/>
        <v>Green DoorAllSep-16</v>
      </c>
      <c r="J3028" t="s">
        <v>1562</v>
      </c>
      <c r="K3028" t="s">
        <v>895</v>
      </c>
      <c r="L3028" s="73">
        <v>42614</v>
      </c>
      <c r="M3028" s="110">
        <v>4</v>
      </c>
      <c r="N3028" s="110">
        <v>4</v>
      </c>
      <c r="O3028" s="68">
        <f t="shared" si="466"/>
        <v>1</v>
      </c>
      <c r="P3028" s="110">
        <v>10</v>
      </c>
      <c r="Q3028" s="110">
        <v>24</v>
      </c>
      <c r="R3028" s="278">
        <f t="shared" si="467"/>
        <v>0.41666666666666669</v>
      </c>
      <c r="S3028" s="110">
        <v>24</v>
      </c>
      <c r="T3028" s="68">
        <f t="shared" si="468"/>
        <v>1</v>
      </c>
      <c r="U3028" s="110">
        <v>10</v>
      </c>
      <c r="W3028" s="110">
        <v>0</v>
      </c>
      <c r="X3028" s="110">
        <v>0</v>
      </c>
      <c r="Y3028" s="68" t="e">
        <f t="shared" ref="Y3028:Y3091" si="470">W3028/X3028</f>
        <v>#DIV/0!</v>
      </c>
      <c r="Z3028" s="110">
        <v>0</v>
      </c>
      <c r="AA3028" s="282">
        <v>0.8</v>
      </c>
    </row>
    <row r="3029" spans="9:27">
      <c r="I3029" s="57" t="str">
        <f t="shared" si="469"/>
        <v>HillcrestAllSep-16</v>
      </c>
      <c r="J3029" t="s">
        <v>1563</v>
      </c>
      <c r="K3029" t="s">
        <v>331</v>
      </c>
      <c r="L3029" s="73">
        <v>42614</v>
      </c>
      <c r="M3029" s="110">
        <v>11</v>
      </c>
      <c r="N3029" s="110">
        <v>15</v>
      </c>
      <c r="O3029" s="68">
        <f t="shared" si="466"/>
        <v>0.73333333333333328</v>
      </c>
      <c r="P3029" s="110">
        <v>67</v>
      </c>
      <c r="Q3029" s="110">
        <v>78</v>
      </c>
      <c r="R3029" s="278">
        <f t="shared" si="467"/>
        <v>0.85897435897435892</v>
      </c>
      <c r="S3029" s="110">
        <v>107</v>
      </c>
      <c r="T3029" s="68">
        <f t="shared" si="468"/>
        <v>0.7289719626168224</v>
      </c>
      <c r="U3029" s="110">
        <v>63</v>
      </c>
      <c r="W3029" s="110">
        <v>6</v>
      </c>
      <c r="X3029" s="110">
        <v>6</v>
      </c>
      <c r="Y3029" s="68">
        <f t="shared" si="470"/>
        <v>1</v>
      </c>
      <c r="Z3029" s="110">
        <v>4</v>
      </c>
      <c r="AA3029" s="282">
        <v>0.63749999999999996</v>
      </c>
    </row>
    <row r="3030" spans="9:27">
      <c r="I3030" s="57" t="str">
        <f t="shared" si="469"/>
        <v>LAYCAllSep-16</v>
      </c>
      <c r="J3030" t="s">
        <v>1564</v>
      </c>
      <c r="K3030" t="s">
        <v>337</v>
      </c>
      <c r="L3030" s="73">
        <v>42614</v>
      </c>
      <c r="M3030" s="110">
        <v>2</v>
      </c>
      <c r="N3030" s="110">
        <v>3</v>
      </c>
      <c r="O3030" s="68">
        <f t="shared" si="466"/>
        <v>0.66666666666666663</v>
      </c>
      <c r="P3030" s="110">
        <v>8</v>
      </c>
      <c r="Q3030" s="110">
        <v>18</v>
      </c>
      <c r="R3030" s="278">
        <f t="shared" si="467"/>
        <v>0.44444444444444442</v>
      </c>
      <c r="S3030" s="110">
        <v>25</v>
      </c>
      <c r="T3030" s="68">
        <f t="shared" si="468"/>
        <v>0.72</v>
      </c>
      <c r="U3030" s="110">
        <v>4</v>
      </c>
      <c r="W3030" s="110">
        <v>4</v>
      </c>
      <c r="X3030" s="110">
        <v>5</v>
      </c>
      <c r="Y3030" s="68">
        <f t="shared" si="470"/>
        <v>0.8</v>
      </c>
      <c r="Z3030" s="110">
        <v>4</v>
      </c>
      <c r="AA3030" s="282" t="e">
        <v>#DIV/0!</v>
      </c>
    </row>
    <row r="3031" spans="9:27">
      <c r="I3031" s="57" t="str">
        <f t="shared" si="469"/>
        <v>LESAllSep-16</v>
      </c>
      <c r="J3031" t="s">
        <v>1565</v>
      </c>
      <c r="K3031" t="s">
        <v>357</v>
      </c>
      <c r="L3031" s="73">
        <v>42614</v>
      </c>
      <c r="M3031" s="110">
        <v>4</v>
      </c>
      <c r="N3031" s="110">
        <v>5</v>
      </c>
      <c r="O3031" s="68">
        <f t="shared" si="466"/>
        <v>0.8</v>
      </c>
      <c r="P3031" s="110">
        <v>56</v>
      </c>
      <c r="Q3031" s="110">
        <v>40</v>
      </c>
      <c r="R3031" s="278">
        <f t="shared" si="467"/>
        <v>1.4</v>
      </c>
      <c r="S3031" s="110">
        <v>50</v>
      </c>
      <c r="T3031" s="68">
        <f t="shared" si="468"/>
        <v>0.8</v>
      </c>
      <c r="U3031" s="110">
        <v>47</v>
      </c>
      <c r="W3031" s="110">
        <v>0</v>
      </c>
      <c r="X3031" s="110">
        <v>5</v>
      </c>
      <c r="Y3031" s="68">
        <f t="shared" si="470"/>
        <v>0</v>
      </c>
      <c r="Z3031" s="110">
        <v>9</v>
      </c>
      <c r="AA3031" s="282">
        <v>0.875</v>
      </c>
    </row>
    <row r="3032" spans="9:27">
      <c r="I3032" s="57" t="str">
        <f t="shared" si="469"/>
        <v>Marys CenterAllSep-16</v>
      </c>
      <c r="J3032" t="s">
        <v>1566</v>
      </c>
      <c r="K3032" t="s">
        <v>341</v>
      </c>
      <c r="L3032" s="73">
        <v>42614</v>
      </c>
      <c r="M3032" s="110">
        <v>5</v>
      </c>
      <c r="N3032" s="110">
        <v>5</v>
      </c>
      <c r="O3032" s="68">
        <f t="shared" si="466"/>
        <v>1</v>
      </c>
      <c r="P3032" s="110">
        <v>19</v>
      </c>
      <c r="Q3032" s="110">
        <v>15</v>
      </c>
      <c r="R3032" s="278">
        <f t="shared" si="467"/>
        <v>1.2666666666666666</v>
      </c>
      <c r="S3032" s="110">
        <v>15</v>
      </c>
      <c r="T3032" s="68">
        <f t="shared" si="468"/>
        <v>1</v>
      </c>
      <c r="U3032" s="110">
        <v>16</v>
      </c>
      <c r="W3032" s="110">
        <v>1</v>
      </c>
      <c r="X3032" s="110">
        <v>4</v>
      </c>
      <c r="Y3032" s="68">
        <f t="shared" si="470"/>
        <v>0.25</v>
      </c>
      <c r="Z3032" s="110">
        <v>3</v>
      </c>
      <c r="AA3032" s="282">
        <v>0.83</v>
      </c>
    </row>
    <row r="3033" spans="9:27">
      <c r="I3033" s="57" t="str">
        <f t="shared" si="469"/>
        <v>MBI HSAllSep-16</v>
      </c>
      <c r="J3033" t="s">
        <v>1567</v>
      </c>
      <c r="K3033" t="s">
        <v>364</v>
      </c>
      <c r="L3033" s="73">
        <v>42614</v>
      </c>
      <c r="M3033" s="110">
        <v>12</v>
      </c>
      <c r="N3033" s="110">
        <v>15</v>
      </c>
      <c r="O3033" s="68">
        <f t="shared" ref="O3033:O3096" si="471">M3033/N3033</f>
        <v>0.8</v>
      </c>
      <c r="P3033" s="110">
        <v>137</v>
      </c>
      <c r="Q3033" s="110">
        <v>144</v>
      </c>
      <c r="R3033" s="278">
        <f t="shared" ref="R3033:R3096" si="472">P3033/Q3033</f>
        <v>0.95138888888888884</v>
      </c>
      <c r="S3033" s="110">
        <v>174</v>
      </c>
      <c r="T3033" s="68">
        <f t="shared" ref="T3033:T3096" si="473">Q3033/S3033</f>
        <v>0.82758620689655171</v>
      </c>
      <c r="U3033" s="110">
        <v>135</v>
      </c>
      <c r="W3033" s="110">
        <v>6</v>
      </c>
      <c r="X3033" s="110">
        <v>46</v>
      </c>
      <c r="Y3033" s="68">
        <f t="shared" si="470"/>
        <v>0.13043478260869565</v>
      </c>
      <c r="Z3033" s="110">
        <v>2</v>
      </c>
      <c r="AA3033" s="282">
        <v>0.28313253012048195</v>
      </c>
    </row>
    <row r="3034" spans="9:27">
      <c r="I3034" s="57" t="str">
        <f t="shared" si="469"/>
        <v>MD Family ResourcesAllSep-16</v>
      </c>
      <c r="J3034" t="s">
        <v>1568</v>
      </c>
      <c r="K3034" t="s">
        <v>510</v>
      </c>
      <c r="L3034" s="73">
        <v>42614</v>
      </c>
      <c r="M3034" s="110">
        <v>9</v>
      </c>
      <c r="N3034" s="110">
        <v>15</v>
      </c>
      <c r="O3034" s="68">
        <f t="shared" si="471"/>
        <v>0.6</v>
      </c>
      <c r="P3034" s="110">
        <v>24</v>
      </c>
      <c r="Q3034" s="110">
        <v>27</v>
      </c>
      <c r="R3034" s="278">
        <f t="shared" si="472"/>
        <v>0.88888888888888884</v>
      </c>
      <c r="S3034" s="110">
        <v>44</v>
      </c>
      <c r="T3034" s="68">
        <f t="shared" si="473"/>
        <v>0.61363636363636365</v>
      </c>
      <c r="U3034" s="110">
        <v>24</v>
      </c>
      <c r="W3034" s="110">
        <v>1</v>
      </c>
      <c r="X3034" s="110">
        <v>1</v>
      </c>
      <c r="Y3034" s="68">
        <f t="shared" si="470"/>
        <v>1</v>
      </c>
      <c r="Z3034" s="110">
        <v>0</v>
      </c>
      <c r="AA3034" s="282">
        <v>0.66666666666666663</v>
      </c>
    </row>
    <row r="3035" spans="9:27">
      <c r="I3035" s="57" t="str">
        <f t="shared" si="469"/>
        <v>PASSAllSep-16</v>
      </c>
      <c r="J3035" t="s">
        <v>1569</v>
      </c>
      <c r="K3035" t="s">
        <v>342</v>
      </c>
      <c r="L3035" s="73">
        <v>42614</v>
      </c>
      <c r="M3035" s="110">
        <v>16</v>
      </c>
      <c r="N3035" s="110">
        <v>17</v>
      </c>
      <c r="O3035" s="68">
        <f t="shared" si="471"/>
        <v>0.94117647058823528</v>
      </c>
      <c r="P3035" s="110">
        <v>104</v>
      </c>
      <c r="Q3035" s="110">
        <v>145</v>
      </c>
      <c r="R3035" s="278">
        <f t="shared" si="472"/>
        <v>0.71724137931034482</v>
      </c>
      <c r="S3035" s="110">
        <v>145</v>
      </c>
      <c r="T3035" s="68">
        <f t="shared" si="473"/>
        <v>1</v>
      </c>
      <c r="U3035" s="110">
        <v>90</v>
      </c>
      <c r="W3035" s="110">
        <v>10</v>
      </c>
      <c r="X3035" s="110">
        <v>11</v>
      </c>
      <c r="Y3035" s="68">
        <f t="shared" si="470"/>
        <v>0.90909090909090906</v>
      </c>
      <c r="Z3035" s="110">
        <v>14</v>
      </c>
      <c r="AA3035" s="282">
        <v>0.84189189189189184</v>
      </c>
    </row>
    <row r="3036" spans="9:27">
      <c r="I3036" s="57" t="str">
        <f t="shared" si="469"/>
        <v>PIECEAllSep-16</v>
      </c>
      <c r="J3036" t="s">
        <v>1570</v>
      </c>
      <c r="K3036" t="s">
        <v>345</v>
      </c>
      <c r="L3036" s="73">
        <v>42614</v>
      </c>
      <c r="M3036" s="110">
        <v>12</v>
      </c>
      <c r="N3036" s="110">
        <v>10</v>
      </c>
      <c r="O3036" s="68">
        <f t="shared" si="471"/>
        <v>1.2</v>
      </c>
      <c r="P3036" s="110">
        <v>41</v>
      </c>
      <c r="Q3036" s="110">
        <v>60</v>
      </c>
      <c r="R3036" s="278">
        <f t="shared" si="472"/>
        <v>0.68333333333333335</v>
      </c>
      <c r="S3036" s="110">
        <v>50</v>
      </c>
      <c r="T3036" s="68">
        <f t="shared" si="473"/>
        <v>1.2</v>
      </c>
      <c r="U3036" s="110">
        <v>38</v>
      </c>
      <c r="W3036" s="110">
        <v>0</v>
      </c>
      <c r="X3036" s="110">
        <v>0</v>
      </c>
      <c r="Y3036" s="68" t="e">
        <f t="shared" si="470"/>
        <v>#DIV/0!</v>
      </c>
      <c r="Z3036" s="110">
        <v>3</v>
      </c>
      <c r="AA3036" s="282">
        <v>0.61785714285714288</v>
      </c>
    </row>
    <row r="3037" spans="9:27">
      <c r="I3037" s="57" t="str">
        <f t="shared" si="469"/>
        <v>RiversideAllSep-16</v>
      </c>
      <c r="J3037" t="s">
        <v>1571</v>
      </c>
      <c r="K3037" t="s">
        <v>362</v>
      </c>
      <c r="L3037" s="73">
        <v>42614</v>
      </c>
      <c r="M3037" s="110">
        <v>1</v>
      </c>
      <c r="N3037" s="110">
        <v>1</v>
      </c>
      <c r="O3037" s="68">
        <f t="shared" si="471"/>
        <v>1</v>
      </c>
      <c r="P3037" s="110">
        <v>8</v>
      </c>
      <c r="Q3037" s="110">
        <v>5</v>
      </c>
      <c r="R3037" s="278">
        <f t="shared" si="472"/>
        <v>1.6</v>
      </c>
      <c r="S3037" s="110">
        <v>5</v>
      </c>
      <c r="T3037" s="68">
        <f t="shared" si="473"/>
        <v>1</v>
      </c>
      <c r="U3037" s="110">
        <v>7</v>
      </c>
      <c r="W3037" s="110">
        <v>0</v>
      </c>
      <c r="X3037" s="110">
        <v>2</v>
      </c>
      <c r="Y3037" s="68">
        <f t="shared" si="470"/>
        <v>0</v>
      </c>
      <c r="Z3037" s="110">
        <v>1</v>
      </c>
      <c r="AA3037" s="282" t="e">
        <v>#DIV/0!</v>
      </c>
    </row>
    <row r="3038" spans="9:27">
      <c r="I3038" s="57" t="str">
        <f t="shared" si="469"/>
        <v>TFCCAllSep-16</v>
      </c>
      <c r="J3038" t="s">
        <v>1572</v>
      </c>
      <c r="K3038" t="s">
        <v>366</v>
      </c>
      <c r="L3038" s="73">
        <v>42614</v>
      </c>
      <c r="M3038" s="110">
        <v>4</v>
      </c>
      <c r="N3038" s="110">
        <v>4</v>
      </c>
      <c r="O3038" s="68">
        <f t="shared" si="471"/>
        <v>1</v>
      </c>
      <c r="P3038" s="110">
        <v>17</v>
      </c>
      <c r="Q3038" s="110">
        <v>40</v>
      </c>
      <c r="R3038" s="278">
        <f t="shared" si="472"/>
        <v>0.42499999999999999</v>
      </c>
      <c r="S3038" s="110">
        <v>40</v>
      </c>
      <c r="T3038" s="68">
        <f t="shared" si="473"/>
        <v>1</v>
      </c>
      <c r="U3038" s="110">
        <v>17</v>
      </c>
      <c r="W3038" s="110">
        <v>0</v>
      </c>
      <c r="X3038" s="110">
        <v>0</v>
      </c>
      <c r="Y3038" s="68" t="e">
        <f t="shared" si="470"/>
        <v>#DIV/0!</v>
      </c>
      <c r="Z3038" s="110">
        <v>0</v>
      </c>
      <c r="AA3038" s="282" t="e">
        <v>#DIV/0!</v>
      </c>
    </row>
    <row r="3039" spans="9:27">
      <c r="I3039" s="57" t="str">
        <f t="shared" si="469"/>
        <v>UniversalAllSep-16</v>
      </c>
      <c r="J3039" t="s">
        <v>1573</v>
      </c>
      <c r="K3039" t="s">
        <v>348</v>
      </c>
      <c r="L3039" s="73">
        <v>42614</v>
      </c>
      <c r="M3039" s="110">
        <v>0</v>
      </c>
      <c r="N3039" s="110">
        <v>0</v>
      </c>
      <c r="O3039" s="68" t="e">
        <f t="shared" si="471"/>
        <v>#DIV/0!</v>
      </c>
      <c r="P3039" s="110">
        <v>0</v>
      </c>
      <c r="Q3039" s="110">
        <v>0</v>
      </c>
      <c r="R3039" s="278" t="e">
        <f t="shared" si="472"/>
        <v>#DIV/0!</v>
      </c>
      <c r="S3039" s="110">
        <v>0</v>
      </c>
      <c r="T3039" s="68" t="e">
        <f t="shared" si="473"/>
        <v>#DIV/0!</v>
      </c>
      <c r="U3039" s="110">
        <v>0</v>
      </c>
      <c r="W3039" s="110">
        <v>0</v>
      </c>
      <c r="X3039" s="110">
        <v>0</v>
      </c>
      <c r="Y3039" s="68" t="e">
        <f t="shared" si="470"/>
        <v>#DIV/0!</v>
      </c>
      <c r="Z3039" s="110">
        <v>0</v>
      </c>
      <c r="AA3039" s="282" t="e">
        <v>#DIV/0!</v>
      </c>
    </row>
    <row r="3040" spans="9:27">
      <c r="I3040" s="57" t="str">
        <f t="shared" si="469"/>
        <v>Wayne CenterAllSep-16</v>
      </c>
      <c r="J3040" t="s">
        <v>1574</v>
      </c>
      <c r="K3040" t="s">
        <v>789</v>
      </c>
      <c r="L3040" s="73">
        <v>42614</v>
      </c>
      <c r="M3040" s="110">
        <v>4</v>
      </c>
      <c r="N3040" s="110">
        <v>4</v>
      </c>
      <c r="O3040" s="68">
        <f t="shared" si="471"/>
        <v>1</v>
      </c>
      <c r="P3040" s="110">
        <v>29</v>
      </c>
      <c r="Q3040" s="110">
        <v>40</v>
      </c>
      <c r="R3040" s="278">
        <f t="shared" si="472"/>
        <v>0.72499999999999998</v>
      </c>
      <c r="S3040" s="110">
        <v>40</v>
      </c>
      <c r="T3040" s="68">
        <f t="shared" si="473"/>
        <v>1</v>
      </c>
      <c r="U3040" s="110">
        <v>29</v>
      </c>
      <c r="W3040" s="110">
        <v>0</v>
      </c>
      <c r="X3040" s="110">
        <v>0</v>
      </c>
      <c r="Y3040" s="68" t="e">
        <f t="shared" si="470"/>
        <v>#DIV/0!</v>
      </c>
      <c r="Z3040" s="110">
        <v>0</v>
      </c>
      <c r="AA3040" s="282">
        <v>0.8</v>
      </c>
    </row>
    <row r="3041" spans="9:27">
      <c r="I3041" s="57" t="str">
        <f t="shared" si="469"/>
        <v>Youth VillagesAllSep-16</v>
      </c>
      <c r="J3041" t="s">
        <v>1575</v>
      </c>
      <c r="K3041" t="s">
        <v>352</v>
      </c>
      <c r="L3041" s="73">
        <v>42614</v>
      </c>
      <c r="M3041" s="110">
        <v>9</v>
      </c>
      <c r="N3041" s="110">
        <v>16</v>
      </c>
      <c r="O3041" s="68">
        <f t="shared" si="471"/>
        <v>0.5625</v>
      </c>
      <c r="P3041" s="110">
        <v>17</v>
      </c>
      <c r="Q3041" s="110">
        <v>24</v>
      </c>
      <c r="R3041" s="278">
        <f t="shared" si="472"/>
        <v>0.70833333333333337</v>
      </c>
      <c r="S3041" s="110">
        <v>48</v>
      </c>
      <c r="T3041" s="68">
        <f t="shared" si="473"/>
        <v>0.5</v>
      </c>
      <c r="U3041" s="110">
        <v>16</v>
      </c>
      <c r="W3041" s="110">
        <v>12</v>
      </c>
      <c r="X3041" s="110">
        <v>17</v>
      </c>
      <c r="Y3041" s="68">
        <f t="shared" si="470"/>
        <v>0.70588235294117652</v>
      </c>
      <c r="Z3041" s="110">
        <v>1</v>
      </c>
      <c r="AA3041" s="282">
        <v>0.77508333333333335</v>
      </c>
    </row>
    <row r="3042" spans="9:27">
      <c r="I3042" s="57" t="str">
        <f t="shared" si="469"/>
        <v>All A-CRA ProvidersA-CRASep-16</v>
      </c>
      <c r="J3042" t="s">
        <v>1576</v>
      </c>
      <c r="K3042" t="s">
        <v>379</v>
      </c>
      <c r="L3042" s="73">
        <v>42614</v>
      </c>
      <c r="M3042" s="110">
        <v>7</v>
      </c>
      <c r="N3042" s="110">
        <v>10</v>
      </c>
      <c r="O3042" s="68">
        <f t="shared" si="471"/>
        <v>0.7</v>
      </c>
      <c r="P3042" s="110">
        <v>54</v>
      </c>
      <c r="Q3042" s="110">
        <v>64</v>
      </c>
      <c r="R3042" s="278">
        <f t="shared" si="472"/>
        <v>0.84375</v>
      </c>
      <c r="S3042" s="110">
        <v>81</v>
      </c>
      <c r="T3042" s="68">
        <f t="shared" si="473"/>
        <v>0.79012345679012341</v>
      </c>
      <c r="U3042" s="110">
        <v>49</v>
      </c>
      <c r="W3042" s="110">
        <v>4</v>
      </c>
      <c r="X3042" s="110">
        <v>7</v>
      </c>
      <c r="Y3042" s="68">
        <f t="shared" si="470"/>
        <v>0.5714285714285714</v>
      </c>
      <c r="Z3042" s="110">
        <v>5</v>
      </c>
      <c r="AA3042" s="282"/>
    </row>
    <row r="3043" spans="9:27">
      <c r="I3043" s="57" t="str">
        <f t="shared" si="469"/>
        <v>All CPP-FV ProvidersCPP-FVSep-16</v>
      </c>
      <c r="J3043" t="s">
        <v>1577</v>
      </c>
      <c r="K3043" t="s">
        <v>373</v>
      </c>
      <c r="L3043" s="73">
        <v>42614</v>
      </c>
      <c r="M3043" s="110">
        <v>9</v>
      </c>
      <c r="N3043" s="110">
        <v>8</v>
      </c>
      <c r="O3043" s="68">
        <f t="shared" si="471"/>
        <v>1.125</v>
      </c>
      <c r="P3043" s="110">
        <v>30</v>
      </c>
      <c r="Q3043" s="110">
        <v>45</v>
      </c>
      <c r="R3043" s="278">
        <f t="shared" si="472"/>
        <v>0.66666666666666663</v>
      </c>
      <c r="S3043" s="110">
        <v>40</v>
      </c>
      <c r="T3043" s="68">
        <f t="shared" si="473"/>
        <v>1.125</v>
      </c>
      <c r="U3043" s="110">
        <v>28</v>
      </c>
      <c r="W3043" s="110">
        <v>0</v>
      </c>
      <c r="X3043" s="110">
        <v>0</v>
      </c>
      <c r="Y3043" s="68" t="e">
        <f t="shared" si="470"/>
        <v>#DIV/0!</v>
      </c>
      <c r="Z3043" s="110">
        <v>2</v>
      </c>
      <c r="AA3043" s="282">
        <v>0.39285714285714285</v>
      </c>
    </row>
    <row r="3044" spans="9:27">
      <c r="I3044" s="57" t="str">
        <f t="shared" si="469"/>
        <v>All FFT ProvidersFFTSep-16</v>
      </c>
      <c r="J3044" t="s">
        <v>1578</v>
      </c>
      <c r="K3044" t="s">
        <v>372</v>
      </c>
      <c r="L3044" s="73">
        <v>42614</v>
      </c>
      <c r="M3044" s="110">
        <v>8</v>
      </c>
      <c r="N3044" s="110">
        <v>14</v>
      </c>
      <c r="O3044" s="68">
        <f t="shared" si="471"/>
        <v>0.5714285714285714</v>
      </c>
      <c r="P3044" s="110">
        <v>46</v>
      </c>
      <c r="Q3044" s="110">
        <v>56</v>
      </c>
      <c r="R3044" s="278">
        <f t="shared" si="472"/>
        <v>0.8214285714285714</v>
      </c>
      <c r="S3044" s="110">
        <v>95</v>
      </c>
      <c r="T3044" s="68">
        <f t="shared" si="473"/>
        <v>0.58947368421052626</v>
      </c>
      <c r="U3044" s="110">
        <v>41</v>
      </c>
      <c r="V3044" s="282">
        <v>0.98750000000000004</v>
      </c>
      <c r="W3044" s="110">
        <v>12</v>
      </c>
      <c r="X3044" s="110">
        <v>12</v>
      </c>
      <c r="Y3044" s="68">
        <f t="shared" si="470"/>
        <v>1</v>
      </c>
      <c r="Z3044" s="110">
        <v>5</v>
      </c>
      <c r="AA3044" s="282">
        <v>0.98750000000000004</v>
      </c>
    </row>
    <row r="3045" spans="9:27">
      <c r="I3045" s="57" t="str">
        <f t="shared" si="469"/>
        <v>All MST ProvidersMSTSep-16</v>
      </c>
      <c r="J3045" t="s">
        <v>1579</v>
      </c>
      <c r="K3045" t="s">
        <v>374</v>
      </c>
      <c r="L3045" s="73">
        <v>42614</v>
      </c>
      <c r="M3045" s="110">
        <v>6</v>
      </c>
      <c r="N3045" s="110">
        <v>12</v>
      </c>
      <c r="O3045" s="68">
        <f t="shared" si="471"/>
        <v>0.5</v>
      </c>
      <c r="P3045" s="110">
        <v>15</v>
      </c>
      <c r="Q3045" s="110">
        <v>18</v>
      </c>
      <c r="R3045" s="278">
        <f t="shared" si="472"/>
        <v>0.83333333333333337</v>
      </c>
      <c r="S3045" s="110">
        <v>40</v>
      </c>
      <c r="T3045" s="68">
        <f t="shared" si="473"/>
        <v>0.45</v>
      </c>
      <c r="U3045" s="110">
        <v>14</v>
      </c>
      <c r="V3045" s="282">
        <v>0.74316666666666664</v>
      </c>
      <c r="W3045" s="110">
        <v>12</v>
      </c>
      <c r="X3045" s="110">
        <v>17</v>
      </c>
      <c r="Y3045" s="68">
        <f t="shared" si="470"/>
        <v>0.70588235294117652</v>
      </c>
      <c r="Z3045" s="110">
        <v>1</v>
      </c>
      <c r="AA3045" s="282">
        <v>0.74316666666666664</v>
      </c>
    </row>
    <row r="3046" spans="9:27">
      <c r="I3046" s="57" t="str">
        <f t="shared" si="469"/>
        <v>All MST-PSB ProvidersMST-PSBSep-16</v>
      </c>
      <c r="J3046" t="s">
        <v>1580</v>
      </c>
      <c r="K3046" t="s">
        <v>375</v>
      </c>
      <c r="L3046" s="73">
        <v>42614</v>
      </c>
      <c r="M3046" s="110">
        <v>3</v>
      </c>
      <c r="N3046" s="110">
        <v>4</v>
      </c>
      <c r="O3046" s="68">
        <f t="shared" si="471"/>
        <v>0.75</v>
      </c>
      <c r="P3046" s="110">
        <v>2</v>
      </c>
      <c r="Q3046" s="110">
        <v>6</v>
      </c>
      <c r="R3046" s="278">
        <f t="shared" si="472"/>
        <v>0.33333333333333331</v>
      </c>
      <c r="S3046" s="110">
        <v>8</v>
      </c>
      <c r="T3046" s="68">
        <f t="shared" si="473"/>
        <v>0.75</v>
      </c>
      <c r="U3046" s="110">
        <v>2</v>
      </c>
      <c r="V3046" s="282">
        <v>0.80700000000000005</v>
      </c>
      <c r="W3046" s="110">
        <v>0</v>
      </c>
      <c r="X3046" s="110">
        <v>0</v>
      </c>
      <c r="Y3046" s="68" t="e">
        <f t="shared" si="470"/>
        <v>#DIV/0!</v>
      </c>
      <c r="Z3046" s="110">
        <v>0</v>
      </c>
      <c r="AA3046" s="282">
        <v>0.80700000000000005</v>
      </c>
    </row>
    <row r="3047" spans="9:27">
      <c r="I3047" s="57" t="str">
        <f t="shared" si="469"/>
        <v>All PCIT ProvidersPCITSep-16</v>
      </c>
      <c r="J3047" t="s">
        <v>1581</v>
      </c>
      <c r="K3047" t="s">
        <v>376</v>
      </c>
      <c r="L3047" s="73">
        <v>42614</v>
      </c>
      <c r="M3047" s="110">
        <v>9</v>
      </c>
      <c r="N3047" s="110">
        <v>10</v>
      </c>
      <c r="O3047" s="68">
        <f t="shared" si="471"/>
        <v>0.9</v>
      </c>
      <c r="P3047" s="110">
        <v>32</v>
      </c>
      <c r="Q3047" s="110">
        <v>35</v>
      </c>
      <c r="R3047" s="278">
        <f t="shared" si="472"/>
        <v>0.91428571428571426</v>
      </c>
      <c r="S3047" s="110">
        <v>40</v>
      </c>
      <c r="T3047" s="68">
        <f t="shared" si="473"/>
        <v>0.875</v>
      </c>
      <c r="U3047" s="110">
        <v>28</v>
      </c>
      <c r="W3047" s="110">
        <v>1</v>
      </c>
      <c r="X3047" s="110">
        <v>4</v>
      </c>
      <c r="Y3047" s="68">
        <f t="shared" si="470"/>
        <v>0.25</v>
      </c>
      <c r="Z3047" s="110">
        <v>4</v>
      </c>
      <c r="AA3047" s="282">
        <v>0.8899999999999999</v>
      </c>
    </row>
    <row r="3048" spans="9:27">
      <c r="I3048" s="57" t="str">
        <f t="shared" si="469"/>
        <v>All TF-CBT ProvidersTF-CBTSep-16</v>
      </c>
      <c r="J3048" t="s">
        <v>1582</v>
      </c>
      <c r="K3048" t="s">
        <v>377</v>
      </c>
      <c r="L3048" s="73">
        <v>42614</v>
      </c>
      <c r="M3048" s="110">
        <v>20</v>
      </c>
      <c r="N3048" s="110">
        <v>25</v>
      </c>
      <c r="O3048" s="68">
        <f t="shared" si="471"/>
        <v>0.8</v>
      </c>
      <c r="P3048" s="110">
        <v>39</v>
      </c>
      <c r="Q3048" s="110">
        <v>88</v>
      </c>
      <c r="R3048" s="278">
        <f t="shared" si="472"/>
        <v>0.44318181818181818</v>
      </c>
      <c r="S3048" s="110">
        <v>106</v>
      </c>
      <c r="T3048" s="68">
        <f t="shared" si="473"/>
        <v>0.83018867924528306</v>
      </c>
      <c r="U3048" s="110">
        <v>38</v>
      </c>
      <c r="W3048" s="110">
        <v>2</v>
      </c>
      <c r="X3048" s="110">
        <v>2</v>
      </c>
      <c r="Y3048" s="68">
        <f t="shared" si="470"/>
        <v>1</v>
      </c>
      <c r="Z3048" s="110">
        <v>1</v>
      </c>
      <c r="AA3048" s="282">
        <v>0.48749999999999993</v>
      </c>
    </row>
    <row r="3049" spans="9:27">
      <c r="I3049" s="57" t="str">
        <f t="shared" si="469"/>
        <v>All TIP ProvidersTIPSep-16</v>
      </c>
      <c r="J3049" t="s">
        <v>1583</v>
      </c>
      <c r="K3049" t="s">
        <v>378</v>
      </c>
      <c r="L3049" s="73">
        <v>42614</v>
      </c>
      <c r="M3049" s="110">
        <v>58</v>
      </c>
      <c r="N3049" s="110">
        <v>60</v>
      </c>
      <c r="O3049" s="68">
        <f t="shared" si="471"/>
        <v>0.96666666666666667</v>
      </c>
      <c r="P3049" s="110">
        <v>547</v>
      </c>
      <c r="Q3049" s="110">
        <v>593</v>
      </c>
      <c r="R3049" s="278">
        <f t="shared" si="472"/>
        <v>0.92242833052276563</v>
      </c>
      <c r="S3049" s="110">
        <v>618</v>
      </c>
      <c r="T3049" s="68">
        <f t="shared" si="473"/>
        <v>0.95954692556634302</v>
      </c>
      <c r="U3049" s="110">
        <v>520</v>
      </c>
      <c r="W3049" s="110">
        <v>11</v>
      </c>
      <c r="X3049" s="110">
        <v>57</v>
      </c>
      <c r="Y3049" s="68">
        <f t="shared" si="470"/>
        <v>0.19298245614035087</v>
      </c>
      <c r="Z3049" s="110">
        <v>27</v>
      </c>
      <c r="AA3049" s="282">
        <v>0.67339349877680732</v>
      </c>
    </row>
    <row r="3050" spans="9:27">
      <c r="I3050" s="57" t="str">
        <f t="shared" si="469"/>
        <v>All TST ProvidersTSTSep-16</v>
      </c>
      <c r="J3050" t="s">
        <v>1584</v>
      </c>
      <c r="K3050" t="s">
        <v>512</v>
      </c>
      <c r="L3050" s="73">
        <v>42614</v>
      </c>
      <c r="M3050" s="110">
        <v>19</v>
      </c>
      <c r="N3050" s="110">
        <v>23</v>
      </c>
      <c r="O3050" s="68">
        <f t="shared" si="471"/>
        <v>0.82608695652173914</v>
      </c>
      <c r="P3050" s="110">
        <v>47</v>
      </c>
      <c r="Q3050" s="110">
        <v>57</v>
      </c>
      <c r="R3050" s="278">
        <f t="shared" si="472"/>
        <v>0.82456140350877194</v>
      </c>
      <c r="S3050" s="110">
        <v>69</v>
      </c>
      <c r="T3050" s="68">
        <f t="shared" si="473"/>
        <v>0.82608695652173914</v>
      </c>
      <c r="U3050" s="110">
        <v>41</v>
      </c>
      <c r="W3050" s="110">
        <v>0</v>
      </c>
      <c r="X3050" s="110">
        <v>0</v>
      </c>
      <c r="Y3050" s="68" t="e">
        <f t="shared" si="470"/>
        <v>#DIV/0!</v>
      </c>
      <c r="Z3050" s="110">
        <v>6</v>
      </c>
      <c r="AA3050" s="282">
        <v>0.44811463046757166</v>
      </c>
    </row>
    <row r="3051" spans="9:27">
      <c r="I3051" s="57" t="str">
        <f t="shared" si="469"/>
        <v>AllAllSep-16</v>
      </c>
      <c r="J3051" t="s">
        <v>1585</v>
      </c>
      <c r="K3051" t="s">
        <v>367</v>
      </c>
      <c r="L3051" s="73">
        <v>42614</v>
      </c>
      <c r="M3051" s="110">
        <v>139</v>
      </c>
      <c r="N3051" s="110">
        <v>166</v>
      </c>
      <c r="O3051" s="68">
        <f t="shared" si="471"/>
        <v>0.83734939759036142</v>
      </c>
      <c r="P3051" s="110">
        <v>812</v>
      </c>
      <c r="Q3051" s="110">
        <v>962</v>
      </c>
      <c r="R3051" s="278">
        <f t="shared" si="472"/>
        <v>0.84407484407484412</v>
      </c>
      <c r="S3051" s="110">
        <v>1097</v>
      </c>
      <c r="T3051" s="68">
        <f t="shared" si="473"/>
        <v>0.87693710118505008</v>
      </c>
      <c r="U3051" s="110">
        <v>761</v>
      </c>
      <c r="W3051" s="110">
        <v>42</v>
      </c>
      <c r="X3051" s="110">
        <v>99</v>
      </c>
      <c r="Y3051" s="68">
        <f t="shared" si="470"/>
        <v>0.42424242424242425</v>
      </c>
      <c r="Z3051" s="110">
        <v>51</v>
      </c>
      <c r="AA3051" s="282">
        <v>0.67869149234602355</v>
      </c>
    </row>
    <row r="3052" spans="9:27">
      <c r="I3052" s="57" t="str">
        <f>K3052&amp;"Oct-16"</f>
        <v>Federal CityA-CRAOct-16</v>
      </c>
      <c r="J3052" t="s">
        <v>1586</v>
      </c>
      <c r="K3052" t="s">
        <v>360</v>
      </c>
      <c r="L3052" s="73">
        <v>42644</v>
      </c>
      <c r="M3052" s="110">
        <v>1</v>
      </c>
      <c r="N3052" s="110">
        <v>3</v>
      </c>
      <c r="O3052" s="68">
        <f t="shared" si="471"/>
        <v>0.33333333333333331</v>
      </c>
      <c r="P3052" s="110">
        <v>9</v>
      </c>
      <c r="Q3052" s="110">
        <v>5</v>
      </c>
      <c r="R3052" s="278">
        <f t="shared" si="472"/>
        <v>1.8</v>
      </c>
      <c r="S3052" s="110">
        <v>15</v>
      </c>
      <c r="T3052" s="68">
        <f t="shared" si="473"/>
        <v>0.33333333333333331</v>
      </c>
      <c r="U3052" s="110">
        <v>3</v>
      </c>
      <c r="W3052" s="110">
        <v>1</v>
      </c>
      <c r="X3052" s="110">
        <v>3</v>
      </c>
      <c r="Y3052" s="68">
        <f t="shared" si="470"/>
        <v>0.33333333333333331</v>
      </c>
      <c r="Z3052" s="110">
        <v>6</v>
      </c>
      <c r="AA3052" s="282"/>
    </row>
    <row r="3053" spans="9:27">
      <c r="I3053" s="57" t="str">
        <f t="shared" ref="I3053:I3116" si="474">K3053&amp;"Oct-16"</f>
        <v>HillcrestA-CRAOct-16</v>
      </c>
      <c r="J3053" t="s">
        <v>1587</v>
      </c>
      <c r="K3053" t="s">
        <v>336</v>
      </c>
      <c r="L3053" s="73">
        <v>42644</v>
      </c>
      <c r="M3053" s="110">
        <v>2</v>
      </c>
      <c r="N3053" s="110">
        <v>3</v>
      </c>
      <c r="O3053" s="68">
        <f t="shared" si="471"/>
        <v>0.66666666666666663</v>
      </c>
      <c r="P3053" s="110">
        <v>22</v>
      </c>
      <c r="Q3053" s="110">
        <v>24</v>
      </c>
      <c r="R3053" s="278">
        <f t="shared" si="472"/>
        <v>0.91666666666666663</v>
      </c>
      <c r="S3053" s="110">
        <v>36</v>
      </c>
      <c r="T3053" s="68">
        <f t="shared" si="473"/>
        <v>0.66666666666666663</v>
      </c>
      <c r="U3053" s="110">
        <v>17</v>
      </c>
      <c r="W3053" s="110">
        <v>2</v>
      </c>
      <c r="X3053" s="110">
        <v>6</v>
      </c>
      <c r="Y3053" s="68">
        <f t="shared" si="470"/>
        <v>0.33333333333333331</v>
      </c>
      <c r="Z3053" s="110">
        <v>5</v>
      </c>
      <c r="AA3053" s="282"/>
    </row>
    <row r="3054" spans="9:27">
      <c r="I3054" s="57" t="str">
        <f t="shared" si="474"/>
        <v>LAYCA-CRAOct-16</v>
      </c>
      <c r="J3054" t="s">
        <v>1588</v>
      </c>
      <c r="K3054" t="s">
        <v>339</v>
      </c>
      <c r="L3054" s="73">
        <v>42644</v>
      </c>
      <c r="M3054" s="110">
        <v>2</v>
      </c>
      <c r="N3054" s="110">
        <v>3</v>
      </c>
      <c r="O3054" s="68">
        <f t="shared" si="471"/>
        <v>0.66666666666666663</v>
      </c>
      <c r="P3054" s="110">
        <v>13</v>
      </c>
      <c r="Q3054" s="110">
        <v>18</v>
      </c>
      <c r="R3054" s="278">
        <f t="shared" si="472"/>
        <v>0.72222222222222221</v>
      </c>
      <c r="S3054" s="110">
        <v>25</v>
      </c>
      <c r="T3054" s="68">
        <f t="shared" si="473"/>
        <v>0.72</v>
      </c>
      <c r="U3054" s="110">
        <v>7</v>
      </c>
      <c r="W3054" s="110">
        <v>0</v>
      </c>
      <c r="X3054" s="110">
        <v>0</v>
      </c>
      <c r="Y3054" s="68" t="e">
        <f t="shared" si="470"/>
        <v>#DIV/0!</v>
      </c>
      <c r="Z3054" s="110">
        <v>6</v>
      </c>
      <c r="AA3054" s="282"/>
    </row>
    <row r="3055" spans="9:27">
      <c r="I3055" s="57" t="str">
        <f t="shared" si="474"/>
        <v>RiversideA-CRAOct-16</v>
      </c>
      <c r="J3055" t="s">
        <v>1589</v>
      </c>
      <c r="K3055" t="s">
        <v>361</v>
      </c>
      <c r="L3055" s="73">
        <v>42644</v>
      </c>
      <c r="M3055" s="110">
        <v>1</v>
      </c>
      <c r="N3055" s="110">
        <v>1</v>
      </c>
      <c r="O3055" s="68">
        <f t="shared" si="471"/>
        <v>1</v>
      </c>
      <c r="P3055" s="110">
        <v>8</v>
      </c>
      <c r="Q3055" s="110">
        <v>5</v>
      </c>
      <c r="R3055" s="278">
        <f t="shared" si="472"/>
        <v>1.6</v>
      </c>
      <c r="S3055" s="110">
        <v>5</v>
      </c>
      <c r="T3055" s="68">
        <f t="shared" si="473"/>
        <v>1</v>
      </c>
      <c r="U3055" s="110">
        <v>8</v>
      </c>
      <c r="W3055" s="110">
        <v>0</v>
      </c>
      <c r="X3055" s="110">
        <v>2</v>
      </c>
      <c r="Y3055" s="68">
        <f t="shared" si="470"/>
        <v>0</v>
      </c>
      <c r="Z3055" s="110">
        <v>0</v>
      </c>
      <c r="AA3055" s="282"/>
    </row>
    <row r="3056" spans="9:27">
      <c r="I3056" s="57" t="str">
        <f t="shared" si="474"/>
        <v>Adoptions TogetherCPP-FVOct-16</v>
      </c>
      <c r="J3056" t="s">
        <v>1590</v>
      </c>
      <c r="K3056" t="s">
        <v>317</v>
      </c>
      <c r="L3056" s="73">
        <v>42644</v>
      </c>
      <c r="M3056" s="110">
        <v>1</v>
      </c>
      <c r="N3056" s="110">
        <v>3</v>
      </c>
      <c r="O3056" s="68">
        <f t="shared" si="471"/>
        <v>0.33333333333333331</v>
      </c>
      <c r="P3056" s="110">
        <v>2</v>
      </c>
      <c r="Q3056" s="110">
        <v>5</v>
      </c>
      <c r="R3056" s="278">
        <f t="shared" si="472"/>
        <v>0.4</v>
      </c>
      <c r="S3056" s="110">
        <v>15</v>
      </c>
      <c r="T3056" s="68">
        <f t="shared" si="473"/>
        <v>0.33333333333333331</v>
      </c>
      <c r="U3056" s="110">
        <v>2</v>
      </c>
      <c r="W3056" s="110">
        <v>0</v>
      </c>
      <c r="X3056" s="110">
        <v>0</v>
      </c>
      <c r="Y3056" s="68" t="e">
        <f t="shared" si="470"/>
        <v>#DIV/0!</v>
      </c>
      <c r="Z3056" s="110">
        <v>0</v>
      </c>
      <c r="AA3056" s="282">
        <v>1</v>
      </c>
    </row>
    <row r="3057" spans="9:27">
      <c r="I3057" s="57" t="str">
        <f t="shared" si="474"/>
        <v>PIECECPP-FVOct-16</v>
      </c>
      <c r="J3057" t="s">
        <v>1591</v>
      </c>
      <c r="K3057" t="s">
        <v>346</v>
      </c>
      <c r="L3057" s="73">
        <v>42644</v>
      </c>
      <c r="M3057" s="110">
        <v>7</v>
      </c>
      <c r="N3057" s="110">
        <v>5</v>
      </c>
      <c r="O3057" s="68">
        <f t="shared" si="471"/>
        <v>1.4</v>
      </c>
      <c r="P3057" s="110">
        <v>28</v>
      </c>
      <c r="Q3057" s="110">
        <v>35</v>
      </c>
      <c r="R3057" s="278">
        <f t="shared" si="472"/>
        <v>0.8</v>
      </c>
      <c r="S3057" s="110">
        <v>25</v>
      </c>
      <c r="T3057" s="68">
        <f t="shared" si="473"/>
        <v>1.4</v>
      </c>
      <c r="U3057" s="110">
        <v>26</v>
      </c>
      <c r="W3057" s="110">
        <v>0</v>
      </c>
      <c r="X3057" s="110">
        <v>0</v>
      </c>
      <c r="Y3057" s="68" t="e">
        <f t="shared" si="470"/>
        <v>#DIV/0!</v>
      </c>
      <c r="Z3057" s="110">
        <v>2</v>
      </c>
      <c r="AA3057" s="282">
        <v>0.31034482758620691</v>
      </c>
    </row>
    <row r="3058" spans="9:27">
      <c r="I3058" s="57" t="str">
        <f t="shared" si="474"/>
        <v>First Home CareFFTOct-16</v>
      </c>
      <c r="J3058" t="s">
        <v>1592</v>
      </c>
      <c r="K3058" t="s">
        <v>325</v>
      </c>
      <c r="L3058" s="73">
        <v>42644</v>
      </c>
      <c r="M3058" s="110">
        <v>0</v>
      </c>
      <c r="N3058" s="110">
        <v>0</v>
      </c>
      <c r="O3058" s="68" t="e">
        <f t="shared" si="471"/>
        <v>#DIV/0!</v>
      </c>
      <c r="P3058" s="110">
        <v>0</v>
      </c>
      <c r="Q3058" s="110">
        <v>0</v>
      </c>
      <c r="R3058" s="278" t="e">
        <f t="shared" si="472"/>
        <v>#DIV/0!</v>
      </c>
      <c r="S3058" s="110">
        <v>0</v>
      </c>
      <c r="T3058" s="68" t="e">
        <f t="shared" si="473"/>
        <v>#DIV/0!</v>
      </c>
      <c r="U3058" s="110">
        <v>0</v>
      </c>
      <c r="V3058" s="282">
        <v>1.1875</v>
      </c>
      <c r="W3058" s="110">
        <v>0</v>
      </c>
      <c r="X3058" s="110">
        <v>0</v>
      </c>
      <c r="Y3058" s="68" t="e">
        <f t="shared" si="470"/>
        <v>#DIV/0!</v>
      </c>
      <c r="Z3058" s="110">
        <v>0</v>
      </c>
      <c r="AA3058" s="282">
        <v>1.1875</v>
      </c>
    </row>
    <row r="3059" spans="9:27">
      <c r="I3059" s="57" t="str">
        <f t="shared" si="474"/>
        <v>HillcrestFFTOct-16</v>
      </c>
      <c r="J3059" t="s">
        <v>1593</v>
      </c>
      <c r="K3059" t="s">
        <v>335</v>
      </c>
      <c r="L3059" s="73">
        <v>42644</v>
      </c>
      <c r="M3059" s="110">
        <v>3</v>
      </c>
      <c r="N3059" s="110">
        <v>7</v>
      </c>
      <c r="O3059" s="68">
        <f t="shared" si="471"/>
        <v>0.42857142857142855</v>
      </c>
      <c r="P3059" s="110">
        <v>10</v>
      </c>
      <c r="Q3059" s="110">
        <v>21</v>
      </c>
      <c r="R3059" s="278">
        <f t="shared" si="472"/>
        <v>0.47619047619047616</v>
      </c>
      <c r="S3059" s="110">
        <v>50</v>
      </c>
      <c r="T3059" s="68">
        <f t="shared" si="473"/>
        <v>0.42</v>
      </c>
      <c r="U3059" s="110">
        <v>6</v>
      </c>
      <c r="V3059" s="282">
        <v>1.0249999999999999</v>
      </c>
      <c r="W3059" s="110">
        <v>3</v>
      </c>
      <c r="X3059" s="110">
        <v>4</v>
      </c>
      <c r="Y3059" s="68">
        <f t="shared" si="470"/>
        <v>0.75</v>
      </c>
      <c r="Z3059" s="110">
        <v>4</v>
      </c>
      <c r="AA3059" s="282">
        <v>1.0249999999999999</v>
      </c>
    </row>
    <row r="3060" spans="9:27">
      <c r="I3060" s="57" t="str">
        <f t="shared" si="474"/>
        <v>PASSFFTOct-16</v>
      </c>
      <c r="J3060" t="s">
        <v>1594</v>
      </c>
      <c r="K3060" t="s">
        <v>343</v>
      </c>
      <c r="L3060" s="73">
        <v>42644</v>
      </c>
      <c r="M3060" s="110">
        <v>5</v>
      </c>
      <c r="N3060" s="110">
        <v>7</v>
      </c>
      <c r="O3060" s="68">
        <f t="shared" si="471"/>
        <v>0.7142857142857143</v>
      </c>
      <c r="P3060" s="110">
        <v>30</v>
      </c>
      <c r="Q3060" s="110">
        <v>35</v>
      </c>
      <c r="R3060" s="278">
        <f t="shared" si="472"/>
        <v>0.8571428571428571</v>
      </c>
      <c r="S3060" s="110">
        <v>45</v>
      </c>
      <c r="T3060" s="68">
        <f t="shared" si="473"/>
        <v>0.77777777777777779</v>
      </c>
      <c r="U3060" s="110">
        <v>22</v>
      </c>
      <c r="V3060" s="282">
        <v>0.9</v>
      </c>
      <c r="W3060" s="110">
        <v>7</v>
      </c>
      <c r="X3060" s="110">
        <v>8</v>
      </c>
      <c r="Y3060" s="68">
        <f t="shared" si="470"/>
        <v>0.875</v>
      </c>
      <c r="Z3060" s="110">
        <v>8</v>
      </c>
      <c r="AA3060" s="282">
        <v>0.9</v>
      </c>
    </row>
    <row r="3061" spans="9:27">
      <c r="I3061" s="57" t="str">
        <f t="shared" si="474"/>
        <v>Youth VillagesMSTOct-16</v>
      </c>
      <c r="J3061" t="s">
        <v>1595</v>
      </c>
      <c r="K3061" t="s">
        <v>353</v>
      </c>
      <c r="L3061" s="73">
        <v>42644</v>
      </c>
      <c r="M3061" s="110">
        <v>4</v>
      </c>
      <c r="N3061" s="110">
        <v>12</v>
      </c>
      <c r="O3061" s="68">
        <f t="shared" si="471"/>
        <v>0.33333333333333331</v>
      </c>
      <c r="P3061" s="110">
        <v>11</v>
      </c>
      <c r="Q3061" s="110">
        <v>10</v>
      </c>
      <c r="R3061" s="278">
        <f t="shared" si="472"/>
        <v>1.1000000000000001</v>
      </c>
      <c r="S3061" s="110">
        <v>40</v>
      </c>
      <c r="T3061" s="68">
        <f t="shared" si="473"/>
        <v>0.25</v>
      </c>
      <c r="U3061" s="110">
        <v>10</v>
      </c>
      <c r="V3061" s="282">
        <v>0.85214285714285709</v>
      </c>
      <c r="W3061" s="110">
        <v>4</v>
      </c>
      <c r="X3061" s="110">
        <v>5</v>
      </c>
      <c r="Y3061" s="68">
        <f t="shared" si="470"/>
        <v>0.8</v>
      </c>
      <c r="Z3061" s="110">
        <v>1</v>
      </c>
      <c r="AA3061" s="282">
        <v>0.85214285714285709</v>
      </c>
    </row>
    <row r="3062" spans="9:27">
      <c r="I3062" s="57" t="str">
        <f t="shared" si="474"/>
        <v>Youth VillagesMST-PSBOct-16</v>
      </c>
      <c r="J3062" t="s">
        <v>1596</v>
      </c>
      <c r="K3062" t="s">
        <v>354</v>
      </c>
      <c r="L3062" s="73">
        <v>42644</v>
      </c>
      <c r="M3062" s="110">
        <v>3</v>
      </c>
      <c r="N3062" s="110">
        <v>4</v>
      </c>
      <c r="O3062" s="68">
        <f t="shared" si="471"/>
        <v>0.75</v>
      </c>
      <c r="P3062" s="110">
        <v>3</v>
      </c>
      <c r="Q3062" s="110">
        <v>6</v>
      </c>
      <c r="R3062" s="278">
        <f t="shared" si="472"/>
        <v>0.5</v>
      </c>
      <c r="S3062" s="110">
        <v>8</v>
      </c>
      <c r="T3062" s="68">
        <f t="shared" si="473"/>
        <v>0.75</v>
      </c>
      <c r="U3062" s="110">
        <v>3</v>
      </c>
      <c r="V3062" s="282">
        <v>0.77500000000000002</v>
      </c>
      <c r="W3062" s="110">
        <v>0</v>
      </c>
      <c r="X3062" s="110">
        <v>0</v>
      </c>
      <c r="Y3062" s="68" t="e">
        <f t="shared" si="470"/>
        <v>#DIV/0!</v>
      </c>
      <c r="Z3062" s="110">
        <v>0</v>
      </c>
      <c r="AA3062" s="282">
        <v>0.77500000000000002</v>
      </c>
    </row>
    <row r="3063" spans="9:27">
      <c r="I3063" s="57" t="str">
        <f t="shared" si="474"/>
        <v>Marys CenterPCITOct-16</v>
      </c>
      <c r="J3063" t="s">
        <v>1597</v>
      </c>
      <c r="K3063" t="s">
        <v>340</v>
      </c>
      <c r="L3063" s="73">
        <v>42644</v>
      </c>
      <c r="M3063" s="110">
        <v>5</v>
      </c>
      <c r="N3063" s="110">
        <v>5</v>
      </c>
      <c r="O3063" s="68">
        <f t="shared" si="471"/>
        <v>1</v>
      </c>
      <c r="P3063" s="110">
        <v>17</v>
      </c>
      <c r="Q3063" s="110">
        <v>24</v>
      </c>
      <c r="R3063" s="278">
        <f t="shared" si="472"/>
        <v>0.70833333333333337</v>
      </c>
      <c r="S3063" s="110">
        <v>24</v>
      </c>
      <c r="T3063" s="68">
        <f t="shared" si="473"/>
        <v>1</v>
      </c>
      <c r="U3063" s="110">
        <v>14</v>
      </c>
      <c r="W3063" s="110">
        <v>2</v>
      </c>
      <c r="X3063" s="110">
        <v>3</v>
      </c>
      <c r="Y3063" s="68">
        <f t="shared" si="470"/>
        <v>0.66666666666666663</v>
      </c>
      <c r="Z3063" s="110">
        <v>3</v>
      </c>
      <c r="AA3063" s="282">
        <v>0.83</v>
      </c>
    </row>
    <row r="3064" spans="9:27">
      <c r="I3064" s="57" t="str">
        <f t="shared" si="474"/>
        <v>PIECEPCITOct-16</v>
      </c>
      <c r="J3064" t="s">
        <v>1598</v>
      </c>
      <c r="K3064" t="s">
        <v>347</v>
      </c>
      <c r="L3064" s="73">
        <v>42644</v>
      </c>
      <c r="M3064" s="110">
        <v>4</v>
      </c>
      <c r="N3064" s="110">
        <v>5</v>
      </c>
      <c r="O3064" s="68">
        <f t="shared" si="471"/>
        <v>0.8</v>
      </c>
      <c r="P3064" s="110">
        <v>14</v>
      </c>
      <c r="Q3064" s="110">
        <v>25</v>
      </c>
      <c r="R3064" s="278">
        <f t="shared" si="472"/>
        <v>0.56000000000000005</v>
      </c>
      <c r="S3064" s="110">
        <v>25</v>
      </c>
      <c r="T3064" s="68">
        <f t="shared" si="473"/>
        <v>1</v>
      </c>
      <c r="U3064" s="110">
        <v>12</v>
      </c>
      <c r="W3064" s="110">
        <v>0</v>
      </c>
      <c r="X3064" s="110">
        <v>1</v>
      </c>
      <c r="Y3064" s="68">
        <f t="shared" si="470"/>
        <v>0</v>
      </c>
      <c r="Z3064" s="110">
        <v>2</v>
      </c>
      <c r="AA3064" s="282">
        <v>0.95</v>
      </c>
    </row>
    <row r="3065" spans="9:27">
      <c r="I3065" s="57" t="str">
        <f t="shared" si="474"/>
        <v>Community ConnectionsTF-CBTOct-16</v>
      </c>
      <c r="J3065" t="s">
        <v>1599</v>
      </c>
      <c r="K3065" t="s">
        <v>320</v>
      </c>
      <c r="L3065" s="73">
        <v>42644</v>
      </c>
      <c r="M3065" s="110">
        <v>4</v>
      </c>
      <c r="N3065" s="110">
        <v>8</v>
      </c>
      <c r="O3065" s="68">
        <f t="shared" si="471"/>
        <v>0.5</v>
      </c>
      <c r="P3065" s="110">
        <v>9</v>
      </c>
      <c r="Q3065" s="110">
        <v>20</v>
      </c>
      <c r="R3065" s="278">
        <f t="shared" si="472"/>
        <v>0.45</v>
      </c>
      <c r="S3065" s="110">
        <v>40</v>
      </c>
      <c r="T3065" s="68">
        <f t="shared" si="473"/>
        <v>0.5</v>
      </c>
      <c r="U3065" s="110">
        <v>6</v>
      </c>
      <c r="W3065" s="110">
        <v>1</v>
      </c>
      <c r="X3065" s="110">
        <v>1</v>
      </c>
      <c r="Y3065" s="68">
        <f t="shared" si="470"/>
        <v>1</v>
      </c>
      <c r="Z3065" s="110">
        <v>3</v>
      </c>
      <c r="AA3065" s="282">
        <v>0</v>
      </c>
    </row>
    <row r="3066" spans="9:27">
      <c r="I3066" s="57" t="str">
        <f t="shared" si="474"/>
        <v>First Home CareTF-CBTOct-16</v>
      </c>
      <c r="J3066" t="s">
        <v>1600</v>
      </c>
      <c r="K3066" t="s">
        <v>324</v>
      </c>
      <c r="L3066" s="73">
        <v>42644</v>
      </c>
      <c r="M3066" s="110">
        <v>1</v>
      </c>
      <c r="N3066" s="110">
        <v>5</v>
      </c>
      <c r="O3066" s="68">
        <f t="shared" si="471"/>
        <v>0.2</v>
      </c>
      <c r="P3066" s="110">
        <v>3</v>
      </c>
      <c r="Q3066" s="110">
        <v>5</v>
      </c>
      <c r="R3066" s="278">
        <f t="shared" si="472"/>
        <v>0.6</v>
      </c>
      <c r="S3066" s="110">
        <v>25</v>
      </c>
      <c r="T3066" s="68">
        <f t="shared" si="473"/>
        <v>0.2</v>
      </c>
      <c r="U3066" s="110">
        <v>3</v>
      </c>
      <c r="W3066" s="110">
        <v>0</v>
      </c>
      <c r="X3066" s="110">
        <v>0</v>
      </c>
      <c r="Y3066" s="68" t="e">
        <f t="shared" si="470"/>
        <v>#DIV/0!</v>
      </c>
      <c r="Z3066" s="110">
        <v>0</v>
      </c>
      <c r="AA3066" s="282">
        <v>1</v>
      </c>
    </row>
    <row r="3067" spans="9:27">
      <c r="I3067" s="57" t="str">
        <f t="shared" si="474"/>
        <v>HillcrestTF-CBTOct-16</v>
      </c>
      <c r="J3067" t="s">
        <v>1601</v>
      </c>
      <c r="K3067" t="s">
        <v>332</v>
      </c>
      <c r="L3067" s="73">
        <v>42644</v>
      </c>
      <c r="M3067" s="110">
        <v>3</v>
      </c>
      <c r="N3067" s="110">
        <v>3</v>
      </c>
      <c r="O3067" s="68">
        <f t="shared" si="471"/>
        <v>1</v>
      </c>
      <c r="P3067" s="110">
        <v>15</v>
      </c>
      <c r="Q3067" s="110">
        <v>15</v>
      </c>
      <c r="R3067" s="278">
        <f t="shared" si="472"/>
        <v>1</v>
      </c>
      <c r="S3067" s="110">
        <v>15</v>
      </c>
      <c r="T3067" s="68">
        <f t="shared" si="473"/>
        <v>1</v>
      </c>
      <c r="U3067" s="110">
        <v>15</v>
      </c>
      <c r="W3067" s="110">
        <v>0</v>
      </c>
      <c r="X3067" s="110">
        <v>0</v>
      </c>
      <c r="Y3067" s="68" t="e">
        <f t="shared" si="470"/>
        <v>#DIV/0!</v>
      </c>
      <c r="Z3067" s="110">
        <v>0</v>
      </c>
      <c r="AA3067" s="282">
        <v>0.13333333333333333</v>
      </c>
    </row>
    <row r="3068" spans="9:27">
      <c r="I3068" s="57" t="str">
        <f t="shared" si="474"/>
        <v>MD Family ResourcesTF-CBTOct-16</v>
      </c>
      <c r="J3068" t="s">
        <v>1602</v>
      </c>
      <c r="K3068" t="s">
        <v>509</v>
      </c>
      <c r="L3068" s="73">
        <v>42644</v>
      </c>
      <c r="M3068" s="110">
        <v>3</v>
      </c>
      <c r="N3068" s="110">
        <v>9</v>
      </c>
      <c r="O3068" s="68">
        <f t="shared" si="471"/>
        <v>0.33333333333333331</v>
      </c>
      <c r="P3068" s="110">
        <v>11</v>
      </c>
      <c r="Q3068" s="110">
        <v>9</v>
      </c>
      <c r="R3068" s="278">
        <f t="shared" si="472"/>
        <v>1.2222222222222223</v>
      </c>
      <c r="S3068" s="110">
        <v>26</v>
      </c>
      <c r="T3068" s="68">
        <f t="shared" si="473"/>
        <v>0.34615384615384615</v>
      </c>
      <c r="U3068" s="110">
        <v>11</v>
      </c>
      <c r="W3068" s="110">
        <v>0</v>
      </c>
      <c r="X3068" s="110">
        <v>0</v>
      </c>
      <c r="Y3068" s="68" t="e">
        <f t="shared" si="470"/>
        <v>#DIV/0!</v>
      </c>
      <c r="Z3068" s="110">
        <v>0</v>
      </c>
      <c r="AA3068" s="282">
        <v>0.63636363636363635</v>
      </c>
    </row>
    <row r="3069" spans="9:27">
      <c r="I3069" s="57" t="str">
        <f t="shared" si="474"/>
        <v>UniversalTF-CBTOct-16</v>
      </c>
      <c r="J3069" t="s">
        <v>1603</v>
      </c>
      <c r="K3069" t="s">
        <v>349</v>
      </c>
      <c r="L3069" s="73">
        <v>42644</v>
      </c>
      <c r="M3069" s="110">
        <v>0</v>
      </c>
      <c r="N3069" s="110">
        <v>0</v>
      </c>
      <c r="O3069" s="68" t="e">
        <f t="shared" si="471"/>
        <v>#DIV/0!</v>
      </c>
      <c r="P3069" s="110">
        <v>2</v>
      </c>
      <c r="Q3069" s="110">
        <v>0</v>
      </c>
      <c r="R3069" s="278" t="e">
        <f t="shared" si="472"/>
        <v>#DIV/0!</v>
      </c>
      <c r="S3069" s="110">
        <v>0</v>
      </c>
      <c r="T3069" s="68" t="e">
        <f t="shared" si="473"/>
        <v>#DIV/0!</v>
      </c>
      <c r="U3069" s="110">
        <v>2</v>
      </c>
      <c r="W3069" s="110">
        <v>0</v>
      </c>
      <c r="X3069" s="110">
        <v>0</v>
      </c>
      <c r="Y3069" s="68" t="e">
        <f t="shared" si="470"/>
        <v>#DIV/0!</v>
      </c>
      <c r="Z3069" s="110">
        <v>0</v>
      </c>
      <c r="AA3069" s="282"/>
    </row>
    <row r="3070" spans="9:27">
      <c r="I3070" s="57" t="str">
        <f t="shared" si="474"/>
        <v>Community ConnectionsTIPOct-16</v>
      </c>
      <c r="J3070" t="s">
        <v>1604</v>
      </c>
      <c r="K3070" t="s">
        <v>322</v>
      </c>
      <c r="L3070" s="73">
        <v>42644</v>
      </c>
      <c r="M3070" s="110">
        <v>12</v>
      </c>
      <c r="N3070" s="110">
        <v>9</v>
      </c>
      <c r="O3070" s="68">
        <f t="shared" si="471"/>
        <v>1.3333333333333333</v>
      </c>
      <c r="P3070" s="110">
        <v>136</v>
      </c>
      <c r="Q3070" s="110">
        <v>120</v>
      </c>
      <c r="R3070" s="278">
        <f t="shared" si="472"/>
        <v>1.1333333333333333</v>
      </c>
      <c r="S3070" s="110">
        <v>90</v>
      </c>
      <c r="T3070" s="68">
        <f t="shared" si="473"/>
        <v>1.3333333333333333</v>
      </c>
      <c r="U3070" s="110">
        <v>134</v>
      </c>
      <c r="W3070" s="110">
        <v>1</v>
      </c>
      <c r="X3070" s="110">
        <v>1</v>
      </c>
      <c r="Y3070" s="68">
        <f t="shared" si="470"/>
        <v>1</v>
      </c>
      <c r="Z3070" s="110">
        <v>2</v>
      </c>
      <c r="AA3070" s="282">
        <v>0.34868421052631576</v>
      </c>
    </row>
    <row r="3071" spans="9:27">
      <c r="I3071" s="57" t="str">
        <f t="shared" si="474"/>
        <v>ContemporaryTIPOct-16</v>
      </c>
      <c r="J3071" t="s">
        <v>1605</v>
      </c>
      <c r="K3071" t="s">
        <v>1231</v>
      </c>
      <c r="L3071" s="73">
        <v>42644</v>
      </c>
      <c r="M3071" s="110">
        <v>2</v>
      </c>
      <c r="N3071" s="110">
        <v>3</v>
      </c>
      <c r="O3071" s="68">
        <f t="shared" si="471"/>
        <v>0.66666666666666663</v>
      </c>
      <c r="P3071" s="110">
        <v>13</v>
      </c>
      <c r="Q3071" s="110">
        <v>6</v>
      </c>
      <c r="R3071" s="278">
        <f t="shared" si="472"/>
        <v>2.1666666666666665</v>
      </c>
      <c r="S3071" s="110">
        <v>10</v>
      </c>
      <c r="T3071" s="68">
        <f t="shared" si="473"/>
        <v>0.6</v>
      </c>
      <c r="U3071" s="110">
        <v>13</v>
      </c>
      <c r="W3071" s="110">
        <v>1</v>
      </c>
      <c r="X3071" s="110">
        <v>2</v>
      </c>
      <c r="Y3071" s="68">
        <f t="shared" si="470"/>
        <v>0.5</v>
      </c>
      <c r="Z3071" s="110">
        <v>0</v>
      </c>
      <c r="AA3071" s="282"/>
    </row>
    <row r="3072" spans="9:27">
      <c r="I3072" s="57" t="str">
        <f t="shared" si="474"/>
        <v>FPSTIPOct-16</v>
      </c>
      <c r="J3072" t="s">
        <v>1606</v>
      </c>
      <c r="K3072" t="s">
        <v>356</v>
      </c>
      <c r="L3072" s="73">
        <v>42644</v>
      </c>
      <c r="M3072" s="110">
        <v>6</v>
      </c>
      <c r="N3072" s="110">
        <v>6</v>
      </c>
      <c r="O3072" s="68">
        <f t="shared" si="471"/>
        <v>1</v>
      </c>
      <c r="P3072" s="110">
        <v>74</v>
      </c>
      <c r="Q3072" s="110">
        <v>90</v>
      </c>
      <c r="R3072" s="278">
        <f t="shared" si="472"/>
        <v>0.82222222222222219</v>
      </c>
      <c r="S3072" s="110">
        <v>90</v>
      </c>
      <c r="T3072" s="68">
        <f t="shared" si="473"/>
        <v>1</v>
      </c>
      <c r="U3072" s="110">
        <v>74</v>
      </c>
      <c r="W3072" s="110">
        <v>0</v>
      </c>
      <c r="X3072" s="110">
        <v>0</v>
      </c>
      <c r="Y3072" s="68" t="e">
        <f t="shared" si="470"/>
        <v>#DIV/0!</v>
      </c>
      <c r="Z3072" s="110">
        <v>0</v>
      </c>
      <c r="AA3072" s="282"/>
    </row>
    <row r="3073" spans="9:27">
      <c r="I3073" s="57" t="str">
        <f t="shared" si="474"/>
        <v>Green DoorTIPOct-16</v>
      </c>
      <c r="J3073" t="s">
        <v>1607</v>
      </c>
      <c r="K3073" t="s">
        <v>882</v>
      </c>
      <c r="L3073" s="73">
        <v>42644</v>
      </c>
      <c r="M3073" s="110">
        <v>5</v>
      </c>
      <c r="N3073" s="110">
        <v>4</v>
      </c>
      <c r="O3073" s="68">
        <f t="shared" si="471"/>
        <v>1.25</v>
      </c>
      <c r="P3073" s="110">
        <v>10</v>
      </c>
      <c r="Q3073" s="110">
        <v>30</v>
      </c>
      <c r="R3073" s="278">
        <f t="shared" si="472"/>
        <v>0.33333333333333331</v>
      </c>
      <c r="S3073" s="110">
        <v>24</v>
      </c>
      <c r="T3073" s="68">
        <f t="shared" si="473"/>
        <v>1.25</v>
      </c>
      <c r="U3073" s="110">
        <v>9</v>
      </c>
      <c r="W3073" s="110">
        <v>0</v>
      </c>
      <c r="X3073" s="110">
        <v>0</v>
      </c>
      <c r="Y3073" s="68" t="e">
        <f t="shared" si="470"/>
        <v>#DIV/0!</v>
      </c>
      <c r="Z3073" s="110">
        <v>1</v>
      </c>
      <c r="AA3073" s="282"/>
    </row>
    <row r="3074" spans="9:27">
      <c r="I3074" s="57" t="str">
        <f t="shared" si="474"/>
        <v>LESTIPOct-16</v>
      </c>
      <c r="J3074" t="s">
        <v>1608</v>
      </c>
      <c r="K3074" t="s">
        <v>358</v>
      </c>
      <c r="L3074" s="73">
        <v>42644</v>
      </c>
      <c r="M3074" s="110">
        <v>4</v>
      </c>
      <c r="N3074" s="110">
        <v>5</v>
      </c>
      <c r="O3074" s="68">
        <f t="shared" si="471"/>
        <v>0.8</v>
      </c>
      <c r="P3074" s="110">
        <v>56</v>
      </c>
      <c r="Q3074" s="110">
        <v>40</v>
      </c>
      <c r="R3074" s="278">
        <f t="shared" si="472"/>
        <v>1.4</v>
      </c>
      <c r="S3074" s="110">
        <v>50</v>
      </c>
      <c r="T3074" s="68">
        <f t="shared" si="473"/>
        <v>0.8</v>
      </c>
      <c r="U3074" s="110">
        <v>47</v>
      </c>
      <c r="W3074" s="110">
        <v>0</v>
      </c>
      <c r="X3074" s="110">
        <v>5</v>
      </c>
      <c r="Y3074" s="68">
        <f t="shared" si="470"/>
        <v>0</v>
      </c>
      <c r="Z3074" s="110">
        <v>9</v>
      </c>
      <c r="AA3074" s="282"/>
    </row>
    <row r="3075" spans="9:27">
      <c r="I3075" s="57" t="str">
        <f t="shared" si="474"/>
        <v>MBI HSTIPOct-16</v>
      </c>
      <c r="J3075" t="s">
        <v>1609</v>
      </c>
      <c r="K3075" t="s">
        <v>363</v>
      </c>
      <c r="L3075" s="73">
        <v>42644</v>
      </c>
      <c r="M3075" s="110">
        <v>13</v>
      </c>
      <c r="N3075" s="110">
        <v>15</v>
      </c>
      <c r="O3075" s="68">
        <f t="shared" si="471"/>
        <v>0.8666666666666667</v>
      </c>
      <c r="P3075" s="110">
        <v>112</v>
      </c>
      <c r="Q3075" s="110">
        <v>154</v>
      </c>
      <c r="R3075" s="278">
        <f t="shared" si="472"/>
        <v>0.72727272727272729</v>
      </c>
      <c r="S3075" s="110">
        <v>174</v>
      </c>
      <c r="T3075" s="68">
        <f t="shared" si="473"/>
        <v>0.88505747126436785</v>
      </c>
      <c r="U3075" s="110">
        <v>105</v>
      </c>
      <c r="W3075" s="110">
        <v>0</v>
      </c>
      <c r="X3075" s="110">
        <v>0</v>
      </c>
      <c r="Y3075" s="68" t="e">
        <f t="shared" si="470"/>
        <v>#DIV/0!</v>
      </c>
      <c r="Z3075" s="110">
        <v>7</v>
      </c>
      <c r="AA3075" s="282"/>
    </row>
    <row r="3076" spans="9:27">
      <c r="I3076" s="57" t="str">
        <f t="shared" si="474"/>
        <v>PASSTIPOct-16</v>
      </c>
      <c r="J3076" t="s">
        <v>1610</v>
      </c>
      <c r="K3076" t="s">
        <v>344</v>
      </c>
      <c r="L3076" s="73">
        <v>42644</v>
      </c>
      <c r="M3076" s="110">
        <v>11</v>
      </c>
      <c r="N3076" s="110">
        <v>10</v>
      </c>
      <c r="O3076" s="68">
        <f t="shared" si="471"/>
        <v>1.1000000000000001</v>
      </c>
      <c r="P3076" s="110">
        <v>71</v>
      </c>
      <c r="Q3076" s="110">
        <v>110</v>
      </c>
      <c r="R3076" s="278">
        <f t="shared" si="472"/>
        <v>0.6454545454545455</v>
      </c>
      <c r="S3076" s="110">
        <v>100</v>
      </c>
      <c r="T3076" s="68">
        <f t="shared" si="473"/>
        <v>1.1000000000000001</v>
      </c>
      <c r="U3076" s="110">
        <v>71</v>
      </c>
      <c r="W3076" s="110">
        <v>1</v>
      </c>
      <c r="X3076" s="110">
        <v>7</v>
      </c>
      <c r="Y3076" s="68">
        <f t="shared" si="470"/>
        <v>0.14285714285714285</v>
      </c>
      <c r="Z3076" s="110">
        <v>0</v>
      </c>
      <c r="AA3076" s="282"/>
    </row>
    <row r="3077" spans="9:27">
      <c r="I3077" s="57" t="str">
        <f t="shared" si="474"/>
        <v>TFCCTIPOct-16</v>
      </c>
      <c r="J3077" t="s">
        <v>1611</v>
      </c>
      <c r="K3077" t="s">
        <v>365</v>
      </c>
      <c r="L3077" s="73">
        <v>42644</v>
      </c>
      <c r="M3077" s="110">
        <v>4</v>
      </c>
      <c r="N3077" s="110">
        <v>4</v>
      </c>
      <c r="O3077" s="68">
        <f t="shared" si="471"/>
        <v>1</v>
      </c>
      <c r="P3077" s="110">
        <v>17</v>
      </c>
      <c r="Q3077" s="110">
        <v>40</v>
      </c>
      <c r="R3077" s="278">
        <f t="shared" si="472"/>
        <v>0.42499999999999999</v>
      </c>
      <c r="S3077" s="110">
        <v>40</v>
      </c>
      <c r="T3077" s="68">
        <f t="shared" si="473"/>
        <v>1</v>
      </c>
      <c r="U3077" s="110">
        <v>17</v>
      </c>
      <c r="W3077" s="110">
        <v>0</v>
      </c>
      <c r="X3077" s="110">
        <v>0</v>
      </c>
      <c r="Y3077" s="68" t="e">
        <f t="shared" si="470"/>
        <v>#DIV/0!</v>
      </c>
      <c r="Z3077" s="110">
        <v>0</v>
      </c>
      <c r="AA3077" s="282"/>
    </row>
    <row r="3078" spans="9:27">
      <c r="I3078" s="57" t="str">
        <f t="shared" si="474"/>
        <v>UniversalTIPOct-16</v>
      </c>
      <c r="J3078" t="s">
        <v>1612</v>
      </c>
      <c r="K3078" t="s">
        <v>351</v>
      </c>
      <c r="L3078" s="73">
        <v>42644</v>
      </c>
      <c r="M3078" s="110">
        <v>0</v>
      </c>
      <c r="N3078" s="110">
        <v>0</v>
      </c>
      <c r="O3078" s="68" t="e">
        <f t="shared" si="471"/>
        <v>#DIV/0!</v>
      </c>
      <c r="P3078" s="110">
        <v>0</v>
      </c>
      <c r="Q3078" s="110">
        <v>0</v>
      </c>
      <c r="R3078" s="278" t="e">
        <f t="shared" si="472"/>
        <v>#DIV/0!</v>
      </c>
      <c r="S3078" s="110">
        <v>0</v>
      </c>
      <c r="T3078" s="68" t="e">
        <f t="shared" si="473"/>
        <v>#DIV/0!</v>
      </c>
      <c r="U3078" s="110">
        <v>0</v>
      </c>
      <c r="W3078" s="110">
        <v>0</v>
      </c>
      <c r="X3078" s="110">
        <v>0</v>
      </c>
      <c r="Y3078" s="68" t="e">
        <f t="shared" si="470"/>
        <v>#DIV/0!</v>
      </c>
      <c r="Z3078" s="110">
        <v>0</v>
      </c>
      <c r="AA3078" s="282"/>
    </row>
    <row r="3079" spans="9:27">
      <c r="I3079" s="57" t="str">
        <f t="shared" si="474"/>
        <v>Wayne CenterTIPOct-16</v>
      </c>
      <c r="J3079" t="s">
        <v>1613</v>
      </c>
      <c r="K3079" t="s">
        <v>768</v>
      </c>
      <c r="L3079" s="73">
        <v>42644</v>
      </c>
      <c r="M3079" s="110">
        <v>5</v>
      </c>
      <c r="N3079" s="110">
        <v>4</v>
      </c>
      <c r="O3079" s="68">
        <f t="shared" si="471"/>
        <v>1.25</v>
      </c>
      <c r="P3079" s="110">
        <v>36</v>
      </c>
      <c r="Q3079" s="110">
        <v>50</v>
      </c>
      <c r="R3079" s="278">
        <f t="shared" si="472"/>
        <v>0.72</v>
      </c>
      <c r="S3079" s="110">
        <v>40</v>
      </c>
      <c r="T3079" s="68">
        <f t="shared" si="473"/>
        <v>1.25</v>
      </c>
      <c r="U3079" s="110">
        <v>34</v>
      </c>
      <c r="W3079" s="110">
        <v>5</v>
      </c>
      <c r="X3079" s="110">
        <v>5</v>
      </c>
      <c r="Y3079" s="68">
        <f t="shared" si="470"/>
        <v>1</v>
      </c>
      <c r="Z3079" s="110">
        <v>2</v>
      </c>
      <c r="AA3079" s="282"/>
    </row>
    <row r="3080" spans="9:27">
      <c r="I3080" s="57" t="str">
        <f t="shared" si="474"/>
        <v>Adoptions TogetherTSTOct-16</v>
      </c>
      <c r="J3080" t="s">
        <v>1614</v>
      </c>
      <c r="K3080" t="s">
        <v>1446</v>
      </c>
      <c r="L3080" s="73">
        <v>42644</v>
      </c>
      <c r="M3080" s="110">
        <v>1</v>
      </c>
      <c r="N3080" s="110">
        <v>1</v>
      </c>
      <c r="O3080" s="68">
        <f t="shared" si="471"/>
        <v>1</v>
      </c>
      <c r="P3080" s="110">
        <v>1</v>
      </c>
      <c r="Q3080" s="110">
        <v>3</v>
      </c>
      <c r="R3080" s="278">
        <f t="shared" si="472"/>
        <v>0.33333333333333331</v>
      </c>
      <c r="S3080" s="110">
        <v>3</v>
      </c>
      <c r="T3080" s="68">
        <f t="shared" si="473"/>
        <v>1</v>
      </c>
      <c r="U3080" s="110">
        <v>1</v>
      </c>
      <c r="W3080" s="110">
        <v>0</v>
      </c>
      <c r="X3080" s="110">
        <v>0</v>
      </c>
      <c r="Y3080" s="68" t="e">
        <f t="shared" si="470"/>
        <v>#DIV/0!</v>
      </c>
      <c r="Z3080" s="110">
        <v>0</v>
      </c>
      <c r="AA3080" s="282">
        <v>0</v>
      </c>
    </row>
    <row r="3081" spans="9:27">
      <c r="I3081" s="57" t="str">
        <f t="shared" si="474"/>
        <v>ContemporaryTSTOct-16</v>
      </c>
      <c r="J3081" t="s">
        <v>1615</v>
      </c>
      <c r="K3081" t="s">
        <v>1448</v>
      </c>
      <c r="L3081" s="73">
        <v>42644</v>
      </c>
      <c r="M3081" s="110">
        <v>7</v>
      </c>
      <c r="N3081" s="110">
        <v>5</v>
      </c>
      <c r="O3081" s="68">
        <f t="shared" si="471"/>
        <v>1.4</v>
      </c>
      <c r="P3081" s="110">
        <v>11</v>
      </c>
      <c r="Q3081" s="110">
        <v>21</v>
      </c>
      <c r="R3081" s="278">
        <f t="shared" si="472"/>
        <v>0.52380952380952384</v>
      </c>
      <c r="S3081" s="110">
        <v>15</v>
      </c>
      <c r="T3081" s="68">
        <f t="shared" si="473"/>
        <v>1.4</v>
      </c>
      <c r="U3081" s="110">
        <v>8</v>
      </c>
      <c r="W3081" s="110">
        <v>3</v>
      </c>
      <c r="X3081" s="110">
        <v>4</v>
      </c>
      <c r="Y3081" s="68">
        <f t="shared" si="470"/>
        <v>0.75</v>
      </c>
      <c r="Z3081" s="110">
        <v>3</v>
      </c>
      <c r="AA3081" s="282">
        <v>0.17647058823529413</v>
      </c>
    </row>
    <row r="3082" spans="9:27">
      <c r="I3082" s="57" t="str">
        <f t="shared" si="474"/>
        <v>Family MattersTSTOct-16</v>
      </c>
      <c r="J3082" t="s">
        <v>1616</v>
      </c>
      <c r="K3082" t="s">
        <v>1450</v>
      </c>
      <c r="L3082" s="73">
        <v>42644</v>
      </c>
      <c r="M3082" s="110">
        <v>1</v>
      </c>
      <c r="N3082" s="110">
        <v>1</v>
      </c>
      <c r="O3082" s="68">
        <f t="shared" si="471"/>
        <v>1</v>
      </c>
      <c r="P3082" s="110">
        <v>2</v>
      </c>
      <c r="Q3082" s="110">
        <v>3</v>
      </c>
      <c r="R3082" s="278">
        <f t="shared" si="472"/>
        <v>0.66666666666666663</v>
      </c>
      <c r="S3082" s="110">
        <v>3</v>
      </c>
      <c r="T3082" s="68">
        <f t="shared" si="473"/>
        <v>1</v>
      </c>
      <c r="U3082" s="110">
        <v>2</v>
      </c>
      <c r="W3082" s="110">
        <v>0</v>
      </c>
      <c r="X3082" s="110">
        <v>0</v>
      </c>
      <c r="Y3082" s="68" t="e">
        <f t="shared" si="470"/>
        <v>#DIV/0!</v>
      </c>
      <c r="Z3082" s="110">
        <v>0</v>
      </c>
      <c r="AA3082" s="282">
        <v>0</v>
      </c>
    </row>
    <row r="3083" spans="9:27">
      <c r="I3083" s="57" t="str">
        <f t="shared" si="474"/>
        <v>First Home CareTSTOct-16</v>
      </c>
      <c r="J3083" t="s">
        <v>1617</v>
      </c>
      <c r="K3083" t="s">
        <v>1452</v>
      </c>
      <c r="L3083" s="73">
        <v>42644</v>
      </c>
      <c r="M3083" s="110">
        <v>3</v>
      </c>
      <c r="N3083" s="110">
        <v>8</v>
      </c>
      <c r="O3083" s="68">
        <f t="shared" si="471"/>
        <v>0.375</v>
      </c>
      <c r="P3083" s="110">
        <v>8</v>
      </c>
      <c r="Q3083" s="110">
        <v>9</v>
      </c>
      <c r="R3083" s="278">
        <f t="shared" si="472"/>
        <v>0.88888888888888884</v>
      </c>
      <c r="S3083" s="110">
        <v>24</v>
      </c>
      <c r="T3083" s="68">
        <f t="shared" si="473"/>
        <v>0.375</v>
      </c>
      <c r="U3083" s="110">
        <v>7</v>
      </c>
      <c r="W3083" s="110">
        <v>0</v>
      </c>
      <c r="X3083" s="110">
        <v>1</v>
      </c>
      <c r="Y3083" s="68">
        <f t="shared" si="470"/>
        <v>0</v>
      </c>
      <c r="Z3083" s="110">
        <v>1</v>
      </c>
      <c r="AA3083" s="282">
        <v>0.1111111111111111</v>
      </c>
    </row>
    <row r="3084" spans="9:27">
      <c r="I3084" s="57" t="str">
        <f t="shared" si="474"/>
        <v>HillcrestTSTOct-16</v>
      </c>
      <c r="J3084" t="s">
        <v>1618</v>
      </c>
      <c r="K3084" t="s">
        <v>1454</v>
      </c>
      <c r="L3084" s="73">
        <v>42644</v>
      </c>
      <c r="M3084" s="110">
        <v>2</v>
      </c>
      <c r="N3084" s="110">
        <v>2</v>
      </c>
      <c r="O3084" s="68">
        <f t="shared" si="471"/>
        <v>1</v>
      </c>
      <c r="P3084" s="110">
        <v>8</v>
      </c>
      <c r="Q3084" s="110">
        <v>6</v>
      </c>
      <c r="R3084" s="278">
        <f t="shared" si="472"/>
        <v>1.3333333333333333</v>
      </c>
      <c r="S3084" s="110">
        <v>6</v>
      </c>
      <c r="T3084" s="68">
        <f t="shared" si="473"/>
        <v>1</v>
      </c>
      <c r="U3084" s="110">
        <v>6</v>
      </c>
      <c r="W3084" s="110">
        <v>0</v>
      </c>
      <c r="X3084" s="110">
        <v>0</v>
      </c>
      <c r="Y3084" s="68" t="e">
        <f t="shared" si="470"/>
        <v>#DIV/0!</v>
      </c>
      <c r="Z3084" s="110">
        <v>2</v>
      </c>
      <c r="AA3084" s="282">
        <v>0.75</v>
      </c>
    </row>
    <row r="3085" spans="9:27">
      <c r="I3085" s="57" t="str">
        <f t="shared" si="474"/>
        <v>MD Family ResourcesTSTOct-16</v>
      </c>
      <c r="J3085" t="s">
        <v>1619</v>
      </c>
      <c r="K3085" t="s">
        <v>1456</v>
      </c>
      <c r="L3085" s="73">
        <v>42644</v>
      </c>
      <c r="M3085" s="110">
        <v>3</v>
      </c>
      <c r="N3085" s="110">
        <v>6</v>
      </c>
      <c r="O3085" s="68">
        <f t="shared" si="471"/>
        <v>0.5</v>
      </c>
      <c r="P3085" s="110">
        <v>11</v>
      </c>
      <c r="Q3085" s="110">
        <v>9</v>
      </c>
      <c r="R3085" s="278">
        <f t="shared" si="472"/>
        <v>1.2222222222222223</v>
      </c>
      <c r="S3085" s="110">
        <v>18</v>
      </c>
      <c r="T3085" s="68">
        <f t="shared" si="473"/>
        <v>0.5</v>
      </c>
      <c r="U3085" s="110">
        <v>11</v>
      </c>
      <c r="W3085" s="110">
        <v>0</v>
      </c>
      <c r="X3085" s="110">
        <v>0</v>
      </c>
      <c r="Y3085" s="68" t="e">
        <f t="shared" si="470"/>
        <v>#DIV/0!</v>
      </c>
      <c r="Z3085" s="110">
        <v>0</v>
      </c>
      <c r="AA3085" s="282">
        <v>0.18181818181818182</v>
      </c>
    </row>
    <row r="3086" spans="9:27">
      <c r="I3086" s="57" t="str">
        <f t="shared" si="474"/>
        <v>Adoptions TogetherAllOct-16</v>
      </c>
      <c r="J3086" t="s">
        <v>1620</v>
      </c>
      <c r="K3086" t="s">
        <v>318</v>
      </c>
      <c r="L3086" s="73">
        <v>42644</v>
      </c>
      <c r="M3086" s="110">
        <v>2</v>
      </c>
      <c r="N3086" s="110">
        <v>4</v>
      </c>
      <c r="O3086" s="68">
        <f t="shared" si="471"/>
        <v>0.5</v>
      </c>
      <c r="P3086" s="110">
        <v>3</v>
      </c>
      <c r="Q3086" s="110">
        <v>8</v>
      </c>
      <c r="R3086" s="278">
        <f t="shared" si="472"/>
        <v>0.375</v>
      </c>
      <c r="S3086" s="110">
        <v>18</v>
      </c>
      <c r="T3086" s="68">
        <f t="shared" si="473"/>
        <v>0.44444444444444442</v>
      </c>
      <c r="U3086" s="110">
        <v>3</v>
      </c>
      <c r="W3086" s="110">
        <v>0</v>
      </c>
      <c r="X3086" s="110">
        <v>0</v>
      </c>
      <c r="Y3086" s="68" t="e">
        <f t="shared" si="470"/>
        <v>#DIV/0!</v>
      </c>
      <c r="Z3086" s="110">
        <v>0</v>
      </c>
      <c r="AA3086" s="282">
        <v>1</v>
      </c>
    </row>
    <row r="3087" spans="9:27">
      <c r="I3087" s="57" t="str">
        <f t="shared" si="474"/>
        <v>Community ConnectionsAllOct-16</v>
      </c>
      <c r="J3087" t="s">
        <v>1621</v>
      </c>
      <c r="K3087" t="s">
        <v>319</v>
      </c>
      <c r="L3087" s="73">
        <v>42644</v>
      </c>
      <c r="M3087" s="110">
        <v>16</v>
      </c>
      <c r="N3087" s="110">
        <v>17</v>
      </c>
      <c r="O3087" s="68">
        <f t="shared" si="471"/>
        <v>0.94117647058823528</v>
      </c>
      <c r="P3087" s="110">
        <v>145</v>
      </c>
      <c r="Q3087" s="110">
        <v>140</v>
      </c>
      <c r="R3087" s="278">
        <f t="shared" si="472"/>
        <v>1.0357142857142858</v>
      </c>
      <c r="S3087" s="110">
        <v>130</v>
      </c>
      <c r="T3087" s="68">
        <f t="shared" si="473"/>
        <v>1.0769230769230769</v>
      </c>
      <c r="U3087" s="110">
        <v>140</v>
      </c>
      <c r="W3087" s="110">
        <v>2</v>
      </c>
      <c r="X3087" s="110">
        <v>2</v>
      </c>
      <c r="Y3087" s="68">
        <f t="shared" si="470"/>
        <v>1</v>
      </c>
      <c r="Z3087" s="110">
        <v>5</v>
      </c>
      <c r="AA3087" s="282">
        <v>0.17434210526315788</v>
      </c>
    </row>
    <row r="3088" spans="9:27">
      <c r="I3088" s="57" t="str">
        <f t="shared" si="474"/>
        <v>ContemporaryAllOct-16</v>
      </c>
      <c r="J3088" t="s">
        <v>1622</v>
      </c>
      <c r="K3088" t="s">
        <v>1244</v>
      </c>
      <c r="L3088" s="73">
        <v>42644</v>
      </c>
      <c r="M3088" s="110">
        <v>9</v>
      </c>
      <c r="N3088" s="110">
        <v>8</v>
      </c>
      <c r="O3088" s="68">
        <f t="shared" si="471"/>
        <v>1.125</v>
      </c>
      <c r="P3088" s="110">
        <v>24</v>
      </c>
      <c r="Q3088" s="110">
        <v>27</v>
      </c>
      <c r="R3088" s="278">
        <f t="shared" si="472"/>
        <v>0.88888888888888884</v>
      </c>
      <c r="S3088" s="110">
        <v>25</v>
      </c>
      <c r="T3088" s="68">
        <f t="shared" si="473"/>
        <v>1.08</v>
      </c>
      <c r="U3088" s="110">
        <v>21</v>
      </c>
      <c r="W3088" s="110">
        <v>4</v>
      </c>
      <c r="X3088" s="110">
        <v>6</v>
      </c>
      <c r="Y3088" s="68">
        <f t="shared" si="470"/>
        <v>0.66666666666666663</v>
      </c>
      <c r="Z3088" s="110">
        <v>3</v>
      </c>
      <c r="AA3088" s="282" t="e">
        <v>#DIV/0!</v>
      </c>
    </row>
    <row r="3089" spans="9:27">
      <c r="I3089" s="57" t="str">
        <f t="shared" si="474"/>
        <v>Family MattersAllOct-16</v>
      </c>
      <c r="J3089" t="s">
        <v>1623</v>
      </c>
      <c r="K3089" t="s">
        <v>1624</v>
      </c>
      <c r="L3089" s="73">
        <v>42644</v>
      </c>
      <c r="M3089" s="110">
        <v>1</v>
      </c>
      <c r="N3089" s="110">
        <v>1</v>
      </c>
      <c r="O3089" s="68">
        <f t="shared" si="471"/>
        <v>1</v>
      </c>
      <c r="P3089" s="110">
        <v>2</v>
      </c>
      <c r="Q3089" s="110">
        <v>3</v>
      </c>
      <c r="R3089" s="278">
        <f t="shared" si="472"/>
        <v>0.66666666666666663</v>
      </c>
      <c r="S3089" s="110">
        <v>3</v>
      </c>
      <c r="T3089" s="68">
        <f t="shared" si="473"/>
        <v>1</v>
      </c>
      <c r="U3089" s="110">
        <v>2</v>
      </c>
      <c r="W3089" s="110">
        <v>0</v>
      </c>
      <c r="X3089" s="110">
        <v>0</v>
      </c>
      <c r="Y3089" s="68" t="e">
        <f t="shared" si="470"/>
        <v>#DIV/0!</v>
      </c>
      <c r="Z3089" s="110">
        <v>0</v>
      </c>
      <c r="AA3089" s="282" t="e">
        <v>#DIV/0!</v>
      </c>
    </row>
    <row r="3090" spans="9:27">
      <c r="I3090" s="57" t="str">
        <f t="shared" si="474"/>
        <v>Federal CityAllOct-16</v>
      </c>
      <c r="J3090" t="s">
        <v>1625</v>
      </c>
      <c r="K3090" t="s">
        <v>359</v>
      </c>
      <c r="L3090" s="73">
        <v>42644</v>
      </c>
      <c r="M3090" s="110">
        <v>1</v>
      </c>
      <c r="N3090" s="110">
        <v>3</v>
      </c>
      <c r="O3090" s="68">
        <f t="shared" si="471"/>
        <v>0.33333333333333331</v>
      </c>
      <c r="P3090" s="110">
        <v>9</v>
      </c>
      <c r="Q3090" s="110">
        <v>5</v>
      </c>
      <c r="R3090" s="278">
        <f t="shared" si="472"/>
        <v>1.8</v>
      </c>
      <c r="S3090" s="110">
        <v>15</v>
      </c>
      <c r="T3090" s="68">
        <f t="shared" si="473"/>
        <v>0.33333333333333331</v>
      </c>
      <c r="U3090" s="110">
        <v>3</v>
      </c>
      <c r="W3090" s="110">
        <v>1</v>
      </c>
      <c r="X3090" s="110">
        <v>3</v>
      </c>
      <c r="Y3090" s="68">
        <f t="shared" si="470"/>
        <v>0.33333333333333331</v>
      </c>
      <c r="Z3090" s="110">
        <v>6</v>
      </c>
      <c r="AA3090" s="282" t="e">
        <v>#DIV/0!</v>
      </c>
    </row>
    <row r="3091" spans="9:27">
      <c r="I3091" s="57" t="str">
        <f t="shared" si="474"/>
        <v>First Home CareAllOct-16</v>
      </c>
      <c r="J3091" t="s">
        <v>1626</v>
      </c>
      <c r="K3091" t="s">
        <v>323</v>
      </c>
      <c r="L3091" s="73">
        <v>42644</v>
      </c>
      <c r="M3091" s="110">
        <v>4</v>
      </c>
      <c r="N3091" s="110">
        <v>13</v>
      </c>
      <c r="O3091" s="68">
        <f t="shared" si="471"/>
        <v>0.30769230769230771</v>
      </c>
      <c r="P3091" s="110">
        <v>11</v>
      </c>
      <c r="Q3091" s="110">
        <v>14</v>
      </c>
      <c r="R3091" s="278">
        <f t="shared" si="472"/>
        <v>0.7857142857142857</v>
      </c>
      <c r="S3091" s="110">
        <v>49</v>
      </c>
      <c r="T3091" s="68">
        <f t="shared" si="473"/>
        <v>0.2857142857142857</v>
      </c>
      <c r="U3091" s="110">
        <v>10</v>
      </c>
      <c r="W3091" s="110">
        <v>0</v>
      </c>
      <c r="X3091" s="110">
        <v>1</v>
      </c>
      <c r="Y3091" s="68">
        <f t="shared" si="470"/>
        <v>0</v>
      </c>
      <c r="Z3091" s="110">
        <v>1</v>
      </c>
      <c r="AA3091" s="282">
        <v>1.09375</v>
      </c>
    </row>
    <row r="3092" spans="9:27">
      <c r="I3092" s="57" t="str">
        <f t="shared" si="474"/>
        <v>FPSAllOct-16</v>
      </c>
      <c r="J3092" t="s">
        <v>1627</v>
      </c>
      <c r="K3092" t="s">
        <v>355</v>
      </c>
      <c r="L3092" s="73">
        <v>42644</v>
      </c>
      <c r="M3092" s="110">
        <v>6</v>
      </c>
      <c r="N3092" s="110">
        <v>6</v>
      </c>
      <c r="O3092" s="68">
        <f t="shared" si="471"/>
        <v>1</v>
      </c>
      <c r="P3092" s="110">
        <v>74</v>
      </c>
      <c r="Q3092" s="110">
        <v>90</v>
      </c>
      <c r="R3092" s="278">
        <f t="shared" si="472"/>
        <v>0.82222222222222219</v>
      </c>
      <c r="S3092" s="110">
        <v>90</v>
      </c>
      <c r="T3092" s="68">
        <f t="shared" si="473"/>
        <v>1</v>
      </c>
      <c r="U3092" s="110">
        <v>74</v>
      </c>
      <c r="W3092" s="110">
        <v>0</v>
      </c>
      <c r="X3092" s="110">
        <v>0</v>
      </c>
      <c r="Y3092" s="68" t="e">
        <f t="shared" ref="Y3092:Y3155" si="475">W3092/X3092</f>
        <v>#DIV/0!</v>
      </c>
      <c r="Z3092" s="110">
        <v>0</v>
      </c>
      <c r="AA3092" s="282" t="e">
        <v>#DIV/0!</v>
      </c>
    </row>
    <row r="3093" spans="9:27">
      <c r="I3093" s="57" t="str">
        <f t="shared" si="474"/>
        <v>Green DoorAllOct-16</v>
      </c>
      <c r="J3093" t="s">
        <v>1628</v>
      </c>
      <c r="K3093" t="s">
        <v>895</v>
      </c>
      <c r="L3093" s="73">
        <v>42644</v>
      </c>
      <c r="M3093" s="110">
        <v>5</v>
      </c>
      <c r="N3093" s="110">
        <v>4</v>
      </c>
      <c r="O3093" s="68">
        <f t="shared" si="471"/>
        <v>1.25</v>
      </c>
      <c r="P3093" s="110">
        <v>10</v>
      </c>
      <c r="Q3093" s="110">
        <v>30</v>
      </c>
      <c r="R3093" s="278">
        <f t="shared" si="472"/>
        <v>0.33333333333333331</v>
      </c>
      <c r="S3093" s="110">
        <v>24</v>
      </c>
      <c r="T3093" s="68">
        <f t="shared" si="473"/>
        <v>1.25</v>
      </c>
      <c r="U3093" s="110">
        <v>9</v>
      </c>
      <c r="W3093" s="110">
        <v>0</v>
      </c>
      <c r="X3093" s="110">
        <v>0</v>
      </c>
      <c r="Y3093" s="68" t="e">
        <f t="shared" si="475"/>
        <v>#DIV/0!</v>
      </c>
      <c r="Z3093" s="110">
        <v>1</v>
      </c>
      <c r="AA3093" s="282" t="e">
        <v>#DIV/0!</v>
      </c>
    </row>
    <row r="3094" spans="9:27">
      <c r="I3094" s="57" t="str">
        <f t="shared" si="474"/>
        <v>HillcrestAllOct-16</v>
      </c>
      <c r="J3094" t="s">
        <v>1629</v>
      </c>
      <c r="K3094" t="s">
        <v>331</v>
      </c>
      <c r="L3094" s="73">
        <v>42644</v>
      </c>
      <c r="M3094" s="110">
        <v>10</v>
      </c>
      <c r="N3094" s="110">
        <v>15</v>
      </c>
      <c r="O3094" s="68">
        <f t="shared" si="471"/>
        <v>0.66666666666666663</v>
      </c>
      <c r="P3094" s="110">
        <v>55</v>
      </c>
      <c r="Q3094" s="110">
        <v>66</v>
      </c>
      <c r="R3094" s="278">
        <f t="shared" si="472"/>
        <v>0.83333333333333337</v>
      </c>
      <c r="S3094" s="110">
        <v>107</v>
      </c>
      <c r="T3094" s="68">
        <f t="shared" si="473"/>
        <v>0.61682242990654201</v>
      </c>
      <c r="U3094" s="110">
        <v>44</v>
      </c>
      <c r="W3094" s="110">
        <v>5</v>
      </c>
      <c r="X3094" s="110">
        <v>10</v>
      </c>
      <c r="Y3094" s="68">
        <f t="shared" si="475"/>
        <v>0.5</v>
      </c>
      <c r="Z3094" s="110">
        <v>11</v>
      </c>
      <c r="AA3094" s="282">
        <v>0.57916666666666661</v>
      </c>
    </row>
    <row r="3095" spans="9:27">
      <c r="I3095" s="57" t="str">
        <f t="shared" si="474"/>
        <v>LAYCAllOct-16</v>
      </c>
      <c r="J3095" t="s">
        <v>1630</v>
      </c>
      <c r="K3095" t="s">
        <v>337</v>
      </c>
      <c r="L3095" s="73">
        <v>42644</v>
      </c>
      <c r="M3095" s="110">
        <v>2</v>
      </c>
      <c r="N3095" s="110">
        <v>3</v>
      </c>
      <c r="O3095" s="68">
        <f t="shared" si="471"/>
        <v>0.66666666666666663</v>
      </c>
      <c r="P3095" s="110">
        <v>13</v>
      </c>
      <c r="Q3095" s="110">
        <v>18</v>
      </c>
      <c r="R3095" s="278">
        <f t="shared" si="472"/>
        <v>0.72222222222222221</v>
      </c>
      <c r="S3095" s="110">
        <v>25</v>
      </c>
      <c r="T3095" s="68">
        <f t="shared" si="473"/>
        <v>0.72</v>
      </c>
      <c r="U3095" s="110">
        <v>7</v>
      </c>
      <c r="W3095" s="110">
        <v>0</v>
      </c>
      <c r="X3095" s="110">
        <v>0</v>
      </c>
      <c r="Y3095" s="68" t="e">
        <f t="shared" si="475"/>
        <v>#DIV/0!</v>
      </c>
      <c r="Z3095" s="110">
        <v>6</v>
      </c>
      <c r="AA3095" s="282" t="e">
        <v>#DIV/0!</v>
      </c>
    </row>
    <row r="3096" spans="9:27">
      <c r="I3096" s="57" t="str">
        <f t="shared" si="474"/>
        <v>LESAllOct-16</v>
      </c>
      <c r="J3096" t="s">
        <v>1631</v>
      </c>
      <c r="K3096" t="s">
        <v>357</v>
      </c>
      <c r="L3096" s="73">
        <v>42644</v>
      </c>
      <c r="M3096" s="110">
        <v>4</v>
      </c>
      <c r="N3096" s="110">
        <v>5</v>
      </c>
      <c r="O3096" s="68">
        <f t="shared" si="471"/>
        <v>0.8</v>
      </c>
      <c r="P3096" s="110">
        <v>56</v>
      </c>
      <c r="Q3096" s="110">
        <v>40</v>
      </c>
      <c r="R3096" s="278">
        <f t="shared" si="472"/>
        <v>1.4</v>
      </c>
      <c r="S3096" s="110">
        <v>50</v>
      </c>
      <c r="T3096" s="68">
        <f t="shared" si="473"/>
        <v>0.8</v>
      </c>
      <c r="U3096" s="110">
        <v>47</v>
      </c>
      <c r="W3096" s="110">
        <v>0</v>
      </c>
      <c r="X3096" s="110">
        <v>5</v>
      </c>
      <c r="Y3096" s="68">
        <f t="shared" si="475"/>
        <v>0</v>
      </c>
      <c r="Z3096" s="110">
        <v>9</v>
      </c>
      <c r="AA3096" s="282" t="e">
        <v>#DIV/0!</v>
      </c>
    </row>
    <row r="3097" spans="9:27">
      <c r="I3097" s="57" t="str">
        <f t="shared" si="474"/>
        <v>Marys CenterAllOct-16</v>
      </c>
      <c r="J3097" t="s">
        <v>1632</v>
      </c>
      <c r="K3097" t="s">
        <v>341</v>
      </c>
      <c r="L3097" s="73">
        <v>42644</v>
      </c>
      <c r="M3097" s="110">
        <v>5</v>
      </c>
      <c r="N3097" s="110">
        <v>5</v>
      </c>
      <c r="O3097" s="68">
        <f t="shared" ref="O3097:O3160" si="476">M3097/N3097</f>
        <v>1</v>
      </c>
      <c r="P3097" s="110">
        <v>17</v>
      </c>
      <c r="Q3097" s="110">
        <v>24</v>
      </c>
      <c r="R3097" s="278">
        <f t="shared" ref="R3097:R3160" si="477">P3097/Q3097</f>
        <v>0.70833333333333337</v>
      </c>
      <c r="S3097" s="110">
        <v>24</v>
      </c>
      <c r="T3097" s="68">
        <f t="shared" ref="T3097:T3160" si="478">Q3097/S3097</f>
        <v>1</v>
      </c>
      <c r="U3097" s="110">
        <v>14</v>
      </c>
      <c r="W3097" s="110">
        <v>2</v>
      </c>
      <c r="X3097" s="110">
        <v>3</v>
      </c>
      <c r="Y3097" s="68">
        <f t="shared" si="475"/>
        <v>0.66666666666666663</v>
      </c>
      <c r="Z3097" s="110">
        <v>3</v>
      </c>
      <c r="AA3097" s="282">
        <v>0.83</v>
      </c>
    </row>
    <row r="3098" spans="9:27">
      <c r="I3098" s="57" t="str">
        <f t="shared" si="474"/>
        <v>MBI HSAllOct-16</v>
      </c>
      <c r="J3098" t="s">
        <v>1633</v>
      </c>
      <c r="K3098" t="s">
        <v>364</v>
      </c>
      <c r="L3098" s="73">
        <v>42644</v>
      </c>
      <c r="M3098" s="110">
        <v>13</v>
      </c>
      <c r="N3098" s="110">
        <v>15</v>
      </c>
      <c r="O3098" s="68">
        <f t="shared" si="476"/>
        <v>0.8666666666666667</v>
      </c>
      <c r="P3098" s="110">
        <v>112</v>
      </c>
      <c r="Q3098" s="110">
        <v>154</v>
      </c>
      <c r="R3098" s="278">
        <f t="shared" si="477"/>
        <v>0.72727272727272729</v>
      </c>
      <c r="S3098" s="110">
        <v>174</v>
      </c>
      <c r="T3098" s="68">
        <f t="shared" si="478"/>
        <v>0.88505747126436785</v>
      </c>
      <c r="U3098" s="110">
        <v>105</v>
      </c>
      <c r="W3098" s="110">
        <v>0</v>
      </c>
      <c r="X3098" s="110">
        <v>0</v>
      </c>
      <c r="Y3098" s="68" t="e">
        <f t="shared" si="475"/>
        <v>#DIV/0!</v>
      </c>
      <c r="Z3098" s="110">
        <v>7</v>
      </c>
      <c r="AA3098" s="282" t="e">
        <v>#DIV/0!</v>
      </c>
    </row>
    <row r="3099" spans="9:27">
      <c r="I3099" s="57" t="str">
        <f t="shared" si="474"/>
        <v>MD Family ResourcesAllOct-16</v>
      </c>
      <c r="J3099" t="s">
        <v>1634</v>
      </c>
      <c r="K3099" t="s">
        <v>510</v>
      </c>
      <c r="L3099" s="73">
        <v>42644</v>
      </c>
      <c r="M3099" s="110">
        <v>6</v>
      </c>
      <c r="N3099" s="110">
        <v>15</v>
      </c>
      <c r="O3099" s="68">
        <f t="shared" si="476"/>
        <v>0.4</v>
      </c>
      <c r="P3099" s="110">
        <v>22</v>
      </c>
      <c r="Q3099" s="110">
        <v>18</v>
      </c>
      <c r="R3099" s="278">
        <f t="shared" si="477"/>
        <v>1.2222222222222223</v>
      </c>
      <c r="S3099" s="110">
        <v>44</v>
      </c>
      <c r="T3099" s="68">
        <f t="shared" si="478"/>
        <v>0.40909090909090912</v>
      </c>
      <c r="U3099" s="110">
        <v>22</v>
      </c>
      <c r="W3099" s="110">
        <v>0</v>
      </c>
      <c r="X3099" s="110">
        <v>0</v>
      </c>
      <c r="Y3099" s="68" t="e">
        <f t="shared" si="475"/>
        <v>#DIV/0!</v>
      </c>
      <c r="Z3099" s="110">
        <v>0</v>
      </c>
      <c r="AA3099" s="282">
        <v>0.63636363636363635</v>
      </c>
    </row>
    <row r="3100" spans="9:27">
      <c r="I3100" s="57" t="str">
        <f t="shared" si="474"/>
        <v>PASSAllOct-16</v>
      </c>
      <c r="J3100" t="s">
        <v>1635</v>
      </c>
      <c r="K3100" t="s">
        <v>342</v>
      </c>
      <c r="L3100" s="73">
        <v>42644</v>
      </c>
      <c r="M3100" s="110">
        <v>16</v>
      </c>
      <c r="N3100" s="110">
        <v>17</v>
      </c>
      <c r="O3100" s="68">
        <f t="shared" si="476"/>
        <v>0.94117647058823528</v>
      </c>
      <c r="P3100" s="110">
        <v>101</v>
      </c>
      <c r="Q3100" s="110">
        <v>145</v>
      </c>
      <c r="R3100" s="278">
        <f t="shared" si="477"/>
        <v>0.69655172413793098</v>
      </c>
      <c r="S3100" s="110">
        <v>145</v>
      </c>
      <c r="T3100" s="68">
        <f t="shared" si="478"/>
        <v>1</v>
      </c>
      <c r="U3100" s="110">
        <v>93</v>
      </c>
      <c r="W3100" s="110">
        <v>8</v>
      </c>
      <c r="X3100" s="110">
        <v>15</v>
      </c>
      <c r="Y3100" s="68">
        <f t="shared" si="475"/>
        <v>0.53333333333333333</v>
      </c>
      <c r="Z3100" s="110">
        <v>8</v>
      </c>
      <c r="AA3100" s="282">
        <v>0.9</v>
      </c>
    </row>
    <row r="3101" spans="9:27">
      <c r="I3101" s="57" t="str">
        <f t="shared" si="474"/>
        <v>PIECEAllOct-16</v>
      </c>
      <c r="J3101" t="s">
        <v>1636</v>
      </c>
      <c r="K3101" t="s">
        <v>345</v>
      </c>
      <c r="L3101" s="73">
        <v>42644</v>
      </c>
      <c r="M3101" s="110">
        <v>11</v>
      </c>
      <c r="N3101" s="110">
        <v>10</v>
      </c>
      <c r="O3101" s="68">
        <f t="shared" si="476"/>
        <v>1.1000000000000001</v>
      </c>
      <c r="P3101" s="110">
        <v>42</v>
      </c>
      <c r="Q3101" s="110">
        <v>60</v>
      </c>
      <c r="R3101" s="278">
        <f t="shared" si="477"/>
        <v>0.7</v>
      </c>
      <c r="S3101" s="110">
        <v>50</v>
      </c>
      <c r="T3101" s="68">
        <f t="shared" si="478"/>
        <v>1.2</v>
      </c>
      <c r="U3101" s="110">
        <v>38</v>
      </c>
      <c r="W3101" s="110">
        <v>0</v>
      </c>
      <c r="X3101" s="110">
        <v>1</v>
      </c>
      <c r="Y3101" s="68">
        <f t="shared" si="475"/>
        <v>0</v>
      </c>
      <c r="Z3101" s="110">
        <v>4</v>
      </c>
      <c r="AA3101" s="282">
        <v>0.6301724137931034</v>
      </c>
    </row>
    <row r="3102" spans="9:27">
      <c r="I3102" s="57" t="str">
        <f t="shared" si="474"/>
        <v>RiversideAllOct-16</v>
      </c>
      <c r="J3102" t="s">
        <v>1637</v>
      </c>
      <c r="K3102" t="s">
        <v>362</v>
      </c>
      <c r="L3102" s="73">
        <v>42644</v>
      </c>
      <c r="M3102" s="110">
        <v>1</v>
      </c>
      <c r="N3102" s="110">
        <v>1</v>
      </c>
      <c r="O3102" s="68">
        <f t="shared" si="476"/>
        <v>1</v>
      </c>
      <c r="P3102" s="110">
        <v>8</v>
      </c>
      <c r="Q3102" s="110">
        <v>5</v>
      </c>
      <c r="R3102" s="278">
        <f t="shared" si="477"/>
        <v>1.6</v>
      </c>
      <c r="S3102" s="110">
        <v>5</v>
      </c>
      <c r="T3102" s="68">
        <f t="shared" si="478"/>
        <v>1</v>
      </c>
      <c r="U3102" s="110">
        <v>8</v>
      </c>
      <c r="W3102" s="110">
        <v>0</v>
      </c>
      <c r="X3102" s="110">
        <v>2</v>
      </c>
      <c r="Y3102" s="68">
        <f t="shared" si="475"/>
        <v>0</v>
      </c>
      <c r="Z3102" s="110">
        <v>0</v>
      </c>
      <c r="AA3102" s="282" t="e">
        <v>#DIV/0!</v>
      </c>
    </row>
    <row r="3103" spans="9:27">
      <c r="I3103" s="57" t="str">
        <f t="shared" si="474"/>
        <v>TFCCAllOct-16</v>
      </c>
      <c r="J3103" t="s">
        <v>1638</v>
      </c>
      <c r="K3103" t="s">
        <v>366</v>
      </c>
      <c r="L3103" s="73">
        <v>42644</v>
      </c>
      <c r="M3103" s="110">
        <v>4</v>
      </c>
      <c r="N3103" s="110">
        <v>4</v>
      </c>
      <c r="O3103" s="68">
        <f t="shared" si="476"/>
        <v>1</v>
      </c>
      <c r="P3103" s="110">
        <v>17</v>
      </c>
      <c r="Q3103" s="110">
        <v>40</v>
      </c>
      <c r="R3103" s="278">
        <f t="shared" si="477"/>
        <v>0.42499999999999999</v>
      </c>
      <c r="S3103" s="110">
        <v>40</v>
      </c>
      <c r="T3103" s="68">
        <f t="shared" si="478"/>
        <v>1</v>
      </c>
      <c r="U3103" s="110">
        <v>17</v>
      </c>
      <c r="W3103" s="110">
        <v>0</v>
      </c>
      <c r="X3103" s="110">
        <v>0</v>
      </c>
      <c r="Y3103" s="68" t="e">
        <f t="shared" si="475"/>
        <v>#DIV/0!</v>
      </c>
      <c r="Z3103" s="110">
        <v>0</v>
      </c>
      <c r="AA3103" s="282" t="e">
        <v>#DIV/0!</v>
      </c>
    </row>
    <row r="3104" spans="9:27">
      <c r="I3104" s="57" t="str">
        <f t="shared" si="474"/>
        <v>UniversalAllOct-16</v>
      </c>
      <c r="J3104" t="s">
        <v>1639</v>
      </c>
      <c r="K3104" t="s">
        <v>348</v>
      </c>
      <c r="L3104" s="73">
        <v>42644</v>
      </c>
      <c r="M3104" s="110">
        <v>0</v>
      </c>
      <c r="N3104" s="110">
        <v>0</v>
      </c>
      <c r="O3104" s="68" t="e">
        <f t="shared" si="476"/>
        <v>#DIV/0!</v>
      </c>
      <c r="P3104" s="110">
        <v>2</v>
      </c>
      <c r="Q3104" s="110">
        <v>0</v>
      </c>
      <c r="R3104" s="278" t="e">
        <f t="shared" si="477"/>
        <v>#DIV/0!</v>
      </c>
      <c r="S3104" s="110">
        <v>0</v>
      </c>
      <c r="T3104" s="68" t="e">
        <f t="shared" si="478"/>
        <v>#DIV/0!</v>
      </c>
      <c r="U3104" s="110">
        <v>2</v>
      </c>
      <c r="W3104" s="110">
        <v>0</v>
      </c>
      <c r="X3104" s="110">
        <v>0</v>
      </c>
      <c r="Y3104" s="68" t="e">
        <f t="shared" si="475"/>
        <v>#DIV/0!</v>
      </c>
      <c r="Z3104" s="110">
        <v>0</v>
      </c>
      <c r="AA3104" s="282" t="e">
        <v>#DIV/0!</v>
      </c>
    </row>
    <row r="3105" spans="9:27">
      <c r="I3105" s="57" t="str">
        <f t="shared" si="474"/>
        <v>Wayne CenterAllOct-16</v>
      </c>
      <c r="J3105" t="s">
        <v>1640</v>
      </c>
      <c r="K3105" t="s">
        <v>789</v>
      </c>
      <c r="L3105" s="73">
        <v>42644</v>
      </c>
      <c r="M3105" s="110">
        <v>5</v>
      </c>
      <c r="N3105" s="110">
        <v>4</v>
      </c>
      <c r="O3105" s="68">
        <f t="shared" si="476"/>
        <v>1.25</v>
      </c>
      <c r="P3105" s="110">
        <v>36</v>
      </c>
      <c r="Q3105" s="110">
        <v>50</v>
      </c>
      <c r="R3105" s="278">
        <f t="shared" si="477"/>
        <v>0.72</v>
      </c>
      <c r="S3105" s="110">
        <v>40</v>
      </c>
      <c r="T3105" s="68">
        <f t="shared" si="478"/>
        <v>1.25</v>
      </c>
      <c r="U3105" s="110">
        <v>34</v>
      </c>
      <c r="W3105" s="110">
        <v>5</v>
      </c>
      <c r="X3105" s="110">
        <v>5</v>
      </c>
      <c r="Y3105" s="68">
        <f t="shared" si="475"/>
        <v>1</v>
      </c>
      <c r="Z3105" s="110">
        <v>2</v>
      </c>
      <c r="AA3105" s="282" t="e">
        <v>#DIV/0!</v>
      </c>
    </row>
    <row r="3106" spans="9:27">
      <c r="I3106" s="57" t="str">
        <f t="shared" si="474"/>
        <v>Youth VillagesAllOct-16</v>
      </c>
      <c r="J3106" t="s">
        <v>1641</v>
      </c>
      <c r="K3106" t="s">
        <v>352</v>
      </c>
      <c r="L3106" s="73">
        <v>42644</v>
      </c>
      <c r="M3106" s="110">
        <v>7</v>
      </c>
      <c r="N3106" s="110">
        <v>16</v>
      </c>
      <c r="O3106" s="68">
        <f t="shared" si="476"/>
        <v>0.4375</v>
      </c>
      <c r="P3106" s="110">
        <v>14</v>
      </c>
      <c r="Q3106" s="110">
        <v>16</v>
      </c>
      <c r="R3106" s="278">
        <f t="shared" si="477"/>
        <v>0.875</v>
      </c>
      <c r="S3106" s="110">
        <v>48</v>
      </c>
      <c r="T3106" s="68">
        <f t="shared" si="478"/>
        <v>0.33333333333333331</v>
      </c>
      <c r="U3106" s="110">
        <v>13</v>
      </c>
      <c r="W3106" s="110">
        <v>4</v>
      </c>
      <c r="X3106" s="110">
        <v>5</v>
      </c>
      <c r="Y3106" s="68">
        <f t="shared" si="475"/>
        <v>0.8</v>
      </c>
      <c r="Z3106" s="110">
        <v>1</v>
      </c>
      <c r="AA3106" s="282">
        <v>0.81357142857142861</v>
      </c>
    </row>
    <row r="3107" spans="9:27">
      <c r="I3107" s="57" t="str">
        <f t="shared" si="474"/>
        <v>All A-CRA ProvidersA-CRAOct-16</v>
      </c>
      <c r="J3107" t="s">
        <v>1642</v>
      </c>
      <c r="K3107" t="s">
        <v>379</v>
      </c>
      <c r="L3107" s="73">
        <v>42644</v>
      </c>
      <c r="M3107" s="110">
        <v>6</v>
      </c>
      <c r="N3107" s="110">
        <v>10</v>
      </c>
      <c r="O3107" s="68">
        <f t="shared" si="476"/>
        <v>0.6</v>
      </c>
      <c r="P3107" s="110">
        <v>52</v>
      </c>
      <c r="Q3107" s="110">
        <v>52</v>
      </c>
      <c r="R3107" s="278">
        <f t="shared" si="477"/>
        <v>1</v>
      </c>
      <c r="S3107" s="110">
        <v>81</v>
      </c>
      <c r="T3107" s="68">
        <f t="shared" si="478"/>
        <v>0.64197530864197527</v>
      </c>
      <c r="U3107" s="110">
        <v>35</v>
      </c>
      <c r="W3107" s="110">
        <v>3</v>
      </c>
      <c r="X3107" s="110">
        <v>11</v>
      </c>
      <c r="Y3107" s="68">
        <f t="shared" si="475"/>
        <v>0.27272727272727271</v>
      </c>
      <c r="Z3107" s="110">
        <v>17</v>
      </c>
      <c r="AA3107" s="282"/>
    </row>
    <row r="3108" spans="9:27">
      <c r="I3108" s="57" t="str">
        <f t="shared" si="474"/>
        <v>All CPP-FV ProvidersCPP-FVOct-16</v>
      </c>
      <c r="J3108" t="s">
        <v>1643</v>
      </c>
      <c r="K3108" t="s">
        <v>373</v>
      </c>
      <c r="L3108" s="73">
        <v>42644</v>
      </c>
      <c r="M3108" s="110">
        <v>8</v>
      </c>
      <c r="N3108" s="110">
        <v>8</v>
      </c>
      <c r="O3108" s="68">
        <f t="shared" si="476"/>
        <v>1</v>
      </c>
      <c r="P3108" s="110">
        <v>30</v>
      </c>
      <c r="Q3108" s="110">
        <v>40</v>
      </c>
      <c r="R3108" s="278">
        <f t="shared" si="477"/>
        <v>0.75</v>
      </c>
      <c r="S3108" s="110">
        <v>40</v>
      </c>
      <c r="T3108" s="68">
        <f t="shared" si="478"/>
        <v>1</v>
      </c>
      <c r="U3108" s="110">
        <v>28</v>
      </c>
      <c r="W3108" s="110">
        <v>0</v>
      </c>
      <c r="X3108" s="110">
        <v>0</v>
      </c>
      <c r="Y3108" s="68" t="e">
        <f t="shared" si="475"/>
        <v>#DIV/0!</v>
      </c>
      <c r="Z3108" s="110">
        <v>2</v>
      </c>
      <c r="AA3108" s="282">
        <v>0.65517241379310343</v>
      </c>
    </row>
    <row r="3109" spans="9:27">
      <c r="I3109" s="57" t="str">
        <f t="shared" si="474"/>
        <v>All FFT ProvidersFFTOct-16</v>
      </c>
      <c r="J3109" t="s">
        <v>1644</v>
      </c>
      <c r="K3109" t="s">
        <v>372</v>
      </c>
      <c r="L3109" s="73">
        <v>42644</v>
      </c>
      <c r="M3109" s="110">
        <v>8</v>
      </c>
      <c r="N3109" s="110">
        <v>14</v>
      </c>
      <c r="O3109" s="68">
        <f t="shared" si="476"/>
        <v>0.5714285714285714</v>
      </c>
      <c r="P3109" s="110">
        <v>40</v>
      </c>
      <c r="Q3109" s="110">
        <v>56</v>
      </c>
      <c r="R3109" s="278">
        <f t="shared" si="477"/>
        <v>0.7142857142857143</v>
      </c>
      <c r="S3109" s="110">
        <v>95</v>
      </c>
      <c r="T3109" s="68">
        <f t="shared" si="478"/>
        <v>0.58947368421052626</v>
      </c>
      <c r="U3109" s="110">
        <v>28</v>
      </c>
      <c r="V3109" s="282">
        <v>1.0374999999999999</v>
      </c>
      <c r="W3109" s="110">
        <v>10</v>
      </c>
      <c r="X3109" s="110">
        <v>12</v>
      </c>
      <c r="Y3109" s="68">
        <f t="shared" si="475"/>
        <v>0.83333333333333337</v>
      </c>
      <c r="Z3109" s="110">
        <v>12</v>
      </c>
      <c r="AA3109" s="282">
        <v>1.0374999999999999</v>
      </c>
    </row>
    <row r="3110" spans="9:27">
      <c r="I3110" s="57" t="str">
        <f t="shared" si="474"/>
        <v>All MST ProvidersMSTOct-16</v>
      </c>
      <c r="J3110" t="s">
        <v>1645</v>
      </c>
      <c r="K3110" t="s">
        <v>374</v>
      </c>
      <c r="L3110" s="73">
        <v>42644</v>
      </c>
      <c r="M3110" s="110">
        <v>4</v>
      </c>
      <c r="N3110" s="110">
        <v>12</v>
      </c>
      <c r="O3110" s="68">
        <f t="shared" si="476"/>
        <v>0.33333333333333331</v>
      </c>
      <c r="P3110" s="110">
        <v>11</v>
      </c>
      <c r="Q3110" s="110">
        <v>10</v>
      </c>
      <c r="R3110" s="278">
        <f t="shared" si="477"/>
        <v>1.1000000000000001</v>
      </c>
      <c r="S3110" s="110">
        <v>40</v>
      </c>
      <c r="T3110" s="68">
        <f t="shared" si="478"/>
        <v>0.25</v>
      </c>
      <c r="U3110" s="110">
        <v>10</v>
      </c>
      <c r="V3110" s="282">
        <v>0.85214285714285709</v>
      </c>
      <c r="W3110" s="110">
        <v>4</v>
      </c>
      <c r="X3110" s="110">
        <v>5</v>
      </c>
      <c r="Y3110" s="68">
        <f t="shared" si="475"/>
        <v>0.8</v>
      </c>
      <c r="Z3110" s="110">
        <v>1</v>
      </c>
      <c r="AA3110" s="282">
        <v>0.85214285714285709</v>
      </c>
    </row>
    <row r="3111" spans="9:27">
      <c r="I3111" s="57" t="str">
        <f t="shared" si="474"/>
        <v>All MST-PSB ProvidersMST-PSBOct-16</v>
      </c>
      <c r="J3111" t="s">
        <v>1646</v>
      </c>
      <c r="K3111" t="s">
        <v>375</v>
      </c>
      <c r="L3111" s="73">
        <v>42644</v>
      </c>
      <c r="M3111" s="110">
        <v>3</v>
      </c>
      <c r="N3111" s="110">
        <v>4</v>
      </c>
      <c r="O3111" s="68">
        <f t="shared" si="476"/>
        <v>0.75</v>
      </c>
      <c r="P3111" s="110">
        <v>3</v>
      </c>
      <c r="Q3111" s="110">
        <v>6</v>
      </c>
      <c r="R3111" s="278">
        <f t="shared" si="477"/>
        <v>0.5</v>
      </c>
      <c r="S3111" s="110">
        <v>8</v>
      </c>
      <c r="T3111" s="68">
        <f t="shared" si="478"/>
        <v>0.75</v>
      </c>
      <c r="U3111" s="110">
        <v>3</v>
      </c>
      <c r="V3111" s="282">
        <v>0.77500000000000002</v>
      </c>
      <c r="W3111" s="110">
        <v>0</v>
      </c>
      <c r="X3111" s="110">
        <v>0</v>
      </c>
      <c r="Y3111" s="68" t="e">
        <f t="shared" si="475"/>
        <v>#DIV/0!</v>
      </c>
      <c r="Z3111" s="110">
        <v>0</v>
      </c>
      <c r="AA3111" s="282">
        <v>0.77500000000000002</v>
      </c>
    </row>
    <row r="3112" spans="9:27">
      <c r="I3112" s="57" t="str">
        <f t="shared" si="474"/>
        <v>All PCIT ProvidersPCITOct-16</v>
      </c>
      <c r="J3112" t="s">
        <v>1647</v>
      </c>
      <c r="K3112" t="s">
        <v>376</v>
      </c>
      <c r="L3112" s="73">
        <v>42644</v>
      </c>
      <c r="M3112" s="110">
        <v>9</v>
      </c>
      <c r="N3112" s="110">
        <v>10</v>
      </c>
      <c r="O3112" s="68">
        <f t="shared" si="476"/>
        <v>0.9</v>
      </c>
      <c r="P3112" s="110">
        <v>31</v>
      </c>
      <c r="Q3112" s="110">
        <v>49</v>
      </c>
      <c r="R3112" s="278">
        <f t="shared" si="477"/>
        <v>0.63265306122448983</v>
      </c>
      <c r="S3112" s="110">
        <v>49</v>
      </c>
      <c r="T3112" s="68">
        <f t="shared" si="478"/>
        <v>1</v>
      </c>
      <c r="U3112" s="110">
        <v>26</v>
      </c>
      <c r="W3112" s="110">
        <v>2</v>
      </c>
      <c r="X3112" s="110">
        <v>4</v>
      </c>
      <c r="Y3112" s="68">
        <f t="shared" si="475"/>
        <v>0.5</v>
      </c>
      <c r="Z3112" s="110">
        <v>5</v>
      </c>
      <c r="AA3112" s="282">
        <v>0.8899999999999999</v>
      </c>
    </row>
    <row r="3113" spans="9:27">
      <c r="I3113" s="57" t="str">
        <f t="shared" si="474"/>
        <v>All TF-CBT ProvidersTF-CBTOct-16</v>
      </c>
      <c r="J3113" t="s">
        <v>1648</v>
      </c>
      <c r="K3113" t="s">
        <v>377</v>
      </c>
      <c r="L3113" s="73">
        <v>42644</v>
      </c>
      <c r="M3113" s="110">
        <v>11</v>
      </c>
      <c r="N3113" s="110">
        <v>25</v>
      </c>
      <c r="O3113" s="68">
        <f t="shared" si="476"/>
        <v>0.44</v>
      </c>
      <c r="P3113" s="110">
        <v>40</v>
      </c>
      <c r="Q3113" s="110">
        <v>49</v>
      </c>
      <c r="R3113" s="278">
        <f t="shared" si="477"/>
        <v>0.81632653061224492</v>
      </c>
      <c r="S3113" s="110">
        <v>106</v>
      </c>
      <c r="T3113" s="68">
        <f t="shared" si="478"/>
        <v>0.46226415094339623</v>
      </c>
      <c r="U3113" s="110">
        <v>37</v>
      </c>
      <c r="W3113" s="110">
        <v>1</v>
      </c>
      <c r="X3113" s="110">
        <v>1</v>
      </c>
      <c r="Y3113" s="68">
        <f t="shared" si="475"/>
        <v>1</v>
      </c>
      <c r="Z3113" s="110">
        <v>3</v>
      </c>
      <c r="AA3113" s="282">
        <v>0.44242424242424239</v>
      </c>
    </row>
    <row r="3114" spans="9:27">
      <c r="I3114" s="57" t="str">
        <f t="shared" si="474"/>
        <v>All TIP ProvidersTIPOct-16</v>
      </c>
      <c r="J3114" t="s">
        <v>1649</v>
      </c>
      <c r="K3114" t="s">
        <v>378</v>
      </c>
      <c r="L3114" s="73">
        <v>42644</v>
      </c>
      <c r="M3114" s="110">
        <v>62</v>
      </c>
      <c r="N3114" s="110">
        <v>60</v>
      </c>
      <c r="O3114" s="68">
        <f t="shared" si="476"/>
        <v>1.0333333333333334</v>
      </c>
      <c r="P3114" s="110">
        <v>525</v>
      </c>
      <c r="Q3114" s="110">
        <v>640</v>
      </c>
      <c r="R3114" s="278">
        <f t="shared" si="477"/>
        <v>0.8203125</v>
      </c>
      <c r="S3114" s="110">
        <v>618</v>
      </c>
      <c r="T3114" s="68">
        <f t="shared" si="478"/>
        <v>1.035598705501618</v>
      </c>
      <c r="U3114" s="110">
        <v>504</v>
      </c>
      <c r="W3114" s="110">
        <v>8</v>
      </c>
      <c r="X3114" s="110">
        <v>20</v>
      </c>
      <c r="Y3114" s="68">
        <f t="shared" si="475"/>
        <v>0.4</v>
      </c>
      <c r="Z3114" s="110">
        <v>21</v>
      </c>
      <c r="AA3114" s="282">
        <v>0.34868421052631576</v>
      </c>
    </row>
    <row r="3115" spans="9:27">
      <c r="I3115" s="57" t="str">
        <f t="shared" si="474"/>
        <v>All TST ProvidersTSTOct-16</v>
      </c>
      <c r="J3115" t="s">
        <v>1650</v>
      </c>
      <c r="K3115" t="s">
        <v>512</v>
      </c>
      <c r="L3115" s="73">
        <v>42644</v>
      </c>
      <c r="M3115" s="110">
        <v>17</v>
      </c>
      <c r="N3115" s="110">
        <v>23</v>
      </c>
      <c r="O3115" s="68">
        <f t="shared" si="476"/>
        <v>0.73913043478260865</v>
      </c>
      <c r="P3115" s="110">
        <v>41</v>
      </c>
      <c r="Q3115" s="110">
        <v>51</v>
      </c>
      <c r="R3115" s="278">
        <f t="shared" si="477"/>
        <v>0.80392156862745101</v>
      </c>
      <c r="S3115" s="110">
        <v>69</v>
      </c>
      <c r="T3115" s="68">
        <f t="shared" si="478"/>
        <v>0.73913043478260865</v>
      </c>
      <c r="U3115" s="110">
        <v>35</v>
      </c>
      <c r="W3115" s="110">
        <v>3</v>
      </c>
      <c r="X3115" s="110">
        <v>5</v>
      </c>
      <c r="Y3115" s="68">
        <f t="shared" si="475"/>
        <v>0.6</v>
      </c>
      <c r="Z3115" s="110">
        <v>6</v>
      </c>
      <c r="AA3115" s="282">
        <v>0.20323331352743115</v>
      </c>
    </row>
    <row r="3116" spans="9:27">
      <c r="I3116" s="57" t="str">
        <f t="shared" si="474"/>
        <v>AllAllOct-16</v>
      </c>
      <c r="J3116" t="s">
        <v>1651</v>
      </c>
      <c r="K3116" t="s">
        <v>367</v>
      </c>
      <c r="L3116" s="73">
        <v>42644</v>
      </c>
      <c r="M3116" s="110">
        <v>128</v>
      </c>
      <c r="N3116" s="110">
        <v>166</v>
      </c>
      <c r="O3116" s="68">
        <f t="shared" si="476"/>
        <v>0.77108433734939763</v>
      </c>
      <c r="P3116" s="110">
        <v>773</v>
      </c>
      <c r="Q3116" s="110">
        <v>953</v>
      </c>
      <c r="R3116" s="278">
        <f t="shared" si="477"/>
        <v>0.8111227701993704</v>
      </c>
      <c r="S3116" s="110">
        <v>1106</v>
      </c>
      <c r="T3116" s="68">
        <f t="shared" si="478"/>
        <v>0.86166365280289325</v>
      </c>
      <c r="U3116" s="110">
        <v>706</v>
      </c>
      <c r="W3116" s="110">
        <v>31</v>
      </c>
      <c r="X3116" s="110">
        <v>58</v>
      </c>
      <c r="Y3116" s="68">
        <f t="shared" si="475"/>
        <v>0.53448275862068961</v>
      </c>
      <c r="Z3116" s="110">
        <v>67</v>
      </c>
      <c r="AA3116" s="282">
        <v>0.65051962967674382</v>
      </c>
    </row>
    <row r="3117" spans="9:27">
      <c r="I3117" s="57" t="str">
        <f>K3117&amp;"Nov-16"</f>
        <v>Federal CityA-CRANov-16</v>
      </c>
      <c r="J3117" t="s">
        <v>1653</v>
      </c>
      <c r="K3117" t="s">
        <v>360</v>
      </c>
      <c r="L3117" s="73">
        <v>42675</v>
      </c>
      <c r="M3117" s="110">
        <v>0.5</v>
      </c>
      <c r="N3117" s="110">
        <v>0.5</v>
      </c>
      <c r="O3117" s="68">
        <f t="shared" si="476"/>
        <v>1</v>
      </c>
      <c r="P3117" s="110">
        <v>8</v>
      </c>
      <c r="Q3117" s="110">
        <v>2.5</v>
      </c>
      <c r="R3117" s="278">
        <f t="shared" si="477"/>
        <v>3.2</v>
      </c>
      <c r="S3117" s="110">
        <v>2.5</v>
      </c>
      <c r="T3117" s="68">
        <f t="shared" si="478"/>
        <v>1</v>
      </c>
      <c r="U3117" s="110">
        <v>8</v>
      </c>
      <c r="W3117" s="110">
        <v>0</v>
      </c>
      <c r="X3117" s="110">
        <v>1</v>
      </c>
      <c r="Y3117" s="68">
        <f t="shared" si="475"/>
        <v>0</v>
      </c>
      <c r="Z3117" s="110">
        <v>0</v>
      </c>
      <c r="AA3117" s="282"/>
    </row>
    <row r="3118" spans="9:27">
      <c r="I3118" s="57" t="str">
        <f t="shared" ref="I3118:I3181" si="479">K3118&amp;"Nov-16"</f>
        <v>HillcrestA-CRANov-16</v>
      </c>
      <c r="J3118" t="s">
        <v>1654</v>
      </c>
      <c r="K3118" t="s">
        <v>336</v>
      </c>
      <c r="L3118" s="73">
        <v>42675</v>
      </c>
      <c r="M3118" s="110">
        <v>2</v>
      </c>
      <c r="N3118" s="110">
        <v>4</v>
      </c>
      <c r="O3118" s="68">
        <f t="shared" si="476"/>
        <v>0.5</v>
      </c>
      <c r="P3118" s="110">
        <v>20</v>
      </c>
      <c r="Q3118" s="110">
        <v>18</v>
      </c>
      <c r="R3118" s="278">
        <f t="shared" si="477"/>
        <v>1.1111111111111112</v>
      </c>
      <c r="S3118" s="110">
        <v>42</v>
      </c>
      <c r="T3118" s="68">
        <f t="shared" si="478"/>
        <v>0.42857142857142855</v>
      </c>
      <c r="U3118" s="110">
        <v>16</v>
      </c>
      <c r="W3118" s="110">
        <v>1</v>
      </c>
      <c r="X3118" s="110">
        <v>5</v>
      </c>
      <c r="Y3118" s="68">
        <f t="shared" si="475"/>
        <v>0.2</v>
      </c>
      <c r="Z3118" s="110">
        <v>4</v>
      </c>
      <c r="AA3118" s="282"/>
    </row>
    <row r="3119" spans="9:27">
      <c r="I3119" s="57" t="str">
        <f t="shared" si="479"/>
        <v>LAYCA-CRANov-16</v>
      </c>
      <c r="J3119" t="s">
        <v>1655</v>
      </c>
      <c r="K3119" t="s">
        <v>339</v>
      </c>
      <c r="L3119" s="73">
        <v>42675</v>
      </c>
      <c r="M3119" s="110">
        <v>2</v>
      </c>
      <c r="N3119" s="110">
        <v>3</v>
      </c>
      <c r="O3119" s="68">
        <f t="shared" si="476"/>
        <v>0.66666666666666663</v>
      </c>
      <c r="P3119" s="110">
        <v>14</v>
      </c>
      <c r="Q3119" s="110">
        <v>18</v>
      </c>
      <c r="R3119" s="278">
        <f t="shared" si="477"/>
        <v>0.77777777777777779</v>
      </c>
      <c r="S3119" s="110">
        <v>25</v>
      </c>
      <c r="T3119" s="68">
        <f t="shared" si="478"/>
        <v>0.72</v>
      </c>
      <c r="U3119" s="110">
        <v>13</v>
      </c>
      <c r="W3119" s="110">
        <v>0</v>
      </c>
      <c r="X3119" s="110">
        <v>0</v>
      </c>
      <c r="Y3119" s="68" t="e">
        <f t="shared" si="475"/>
        <v>#DIV/0!</v>
      </c>
      <c r="Z3119" s="110">
        <v>1</v>
      </c>
      <c r="AA3119" s="282"/>
    </row>
    <row r="3120" spans="9:27">
      <c r="I3120" s="57" t="str">
        <f t="shared" si="479"/>
        <v>RiversideA-CRANov-16</v>
      </c>
      <c r="J3120" t="s">
        <v>1656</v>
      </c>
      <c r="K3120" t="s">
        <v>361</v>
      </c>
      <c r="L3120" s="73">
        <v>42675</v>
      </c>
      <c r="M3120" s="110">
        <v>1</v>
      </c>
      <c r="N3120" s="110">
        <v>1</v>
      </c>
      <c r="O3120" s="68">
        <f t="shared" si="476"/>
        <v>1</v>
      </c>
      <c r="P3120" s="110">
        <v>8</v>
      </c>
      <c r="Q3120" s="110">
        <v>5</v>
      </c>
      <c r="R3120" s="278">
        <f t="shared" si="477"/>
        <v>1.6</v>
      </c>
      <c r="S3120" s="110">
        <v>5</v>
      </c>
      <c r="T3120" s="68">
        <f t="shared" si="478"/>
        <v>1</v>
      </c>
      <c r="U3120" s="110">
        <v>5</v>
      </c>
      <c r="W3120" s="110">
        <v>0</v>
      </c>
      <c r="X3120" s="110">
        <v>2</v>
      </c>
      <c r="Y3120" s="68">
        <f t="shared" si="475"/>
        <v>0</v>
      </c>
      <c r="Z3120" s="110">
        <v>3</v>
      </c>
      <c r="AA3120" s="282"/>
    </row>
    <row r="3121" spans="9:27">
      <c r="I3121" s="57" t="str">
        <f t="shared" si="479"/>
        <v>Adoptions TogetherCPP-FVNov-16</v>
      </c>
      <c r="J3121" t="s">
        <v>1657</v>
      </c>
      <c r="K3121" t="s">
        <v>317</v>
      </c>
      <c r="L3121" s="73">
        <v>42675</v>
      </c>
      <c r="M3121" s="110">
        <v>1</v>
      </c>
      <c r="N3121" s="110">
        <v>3</v>
      </c>
      <c r="O3121" s="68">
        <f t="shared" si="476"/>
        <v>0.33333333333333331</v>
      </c>
      <c r="P3121" s="110">
        <v>2</v>
      </c>
      <c r="Q3121" s="110">
        <v>5</v>
      </c>
      <c r="R3121" s="278">
        <f t="shared" si="477"/>
        <v>0.4</v>
      </c>
      <c r="S3121" s="110">
        <v>15</v>
      </c>
      <c r="T3121" s="68">
        <f t="shared" si="478"/>
        <v>0.33333333333333331</v>
      </c>
      <c r="U3121" s="110">
        <v>2</v>
      </c>
      <c r="W3121" s="110">
        <v>0</v>
      </c>
      <c r="X3121" s="110">
        <v>0</v>
      </c>
      <c r="Y3121" s="68" t="e">
        <f t="shared" si="475"/>
        <v>#DIV/0!</v>
      </c>
      <c r="Z3121" s="110">
        <v>0</v>
      </c>
      <c r="AA3121" s="282">
        <v>1</v>
      </c>
    </row>
    <row r="3122" spans="9:27">
      <c r="I3122" s="57" t="str">
        <f t="shared" si="479"/>
        <v>PIECECPP-FVNov-16</v>
      </c>
      <c r="J3122" t="s">
        <v>1658</v>
      </c>
      <c r="K3122" t="s">
        <v>346</v>
      </c>
      <c r="L3122" s="73">
        <v>42675</v>
      </c>
      <c r="M3122" s="110">
        <v>7</v>
      </c>
      <c r="N3122" s="110">
        <v>8</v>
      </c>
      <c r="O3122" s="68">
        <f t="shared" si="476"/>
        <v>0.875</v>
      </c>
      <c r="P3122" s="110">
        <v>27</v>
      </c>
      <c r="Q3122" s="110">
        <v>35</v>
      </c>
      <c r="R3122" s="278">
        <f t="shared" si="477"/>
        <v>0.77142857142857146</v>
      </c>
      <c r="S3122" s="110">
        <v>40</v>
      </c>
      <c r="T3122" s="68">
        <f t="shared" si="478"/>
        <v>0.875</v>
      </c>
      <c r="U3122" s="110">
        <v>27</v>
      </c>
      <c r="W3122" s="110">
        <v>1</v>
      </c>
      <c r="X3122" s="110">
        <v>1</v>
      </c>
      <c r="Y3122" s="68">
        <f t="shared" si="475"/>
        <v>1</v>
      </c>
      <c r="Z3122" s="110">
        <v>0</v>
      </c>
      <c r="AA3122" s="282">
        <v>0.32258064516129031</v>
      </c>
    </row>
    <row r="3123" spans="9:27">
      <c r="I3123" s="57" t="str">
        <f t="shared" si="479"/>
        <v>First Home CareFFTNov-16</v>
      </c>
      <c r="J3123" t="s">
        <v>1659</v>
      </c>
      <c r="K3123" t="s">
        <v>325</v>
      </c>
      <c r="L3123" s="73">
        <v>42675</v>
      </c>
      <c r="M3123" s="110">
        <v>0</v>
      </c>
      <c r="N3123" s="110">
        <v>0</v>
      </c>
      <c r="O3123" s="68" t="e">
        <f t="shared" si="476"/>
        <v>#DIV/0!</v>
      </c>
      <c r="P3123" s="110">
        <v>0</v>
      </c>
      <c r="Q3123" s="110">
        <v>0</v>
      </c>
      <c r="R3123" s="278" t="e">
        <f t="shared" si="477"/>
        <v>#DIV/0!</v>
      </c>
      <c r="S3123" s="110">
        <v>0</v>
      </c>
      <c r="T3123" s="68" t="e">
        <f t="shared" si="478"/>
        <v>#DIV/0!</v>
      </c>
      <c r="U3123" s="110">
        <v>0</v>
      </c>
      <c r="W3123" s="110">
        <v>0</v>
      </c>
      <c r="X3123" s="110">
        <v>0</v>
      </c>
      <c r="Y3123" s="68" t="e">
        <f t="shared" si="475"/>
        <v>#DIV/0!</v>
      </c>
      <c r="Z3123" s="110">
        <v>0</v>
      </c>
      <c r="AA3123" s="282"/>
    </row>
    <row r="3124" spans="9:27">
      <c r="I3124" s="57" t="str">
        <f t="shared" si="479"/>
        <v>HillcrestFFTNov-16</v>
      </c>
      <c r="J3124" t="s">
        <v>1660</v>
      </c>
      <c r="K3124" t="s">
        <v>335</v>
      </c>
      <c r="L3124" s="73">
        <v>42675</v>
      </c>
      <c r="M3124" s="110">
        <v>3</v>
      </c>
      <c r="N3124" s="110">
        <v>3</v>
      </c>
      <c r="O3124" s="68">
        <f t="shared" si="476"/>
        <v>1</v>
      </c>
      <c r="P3124" s="110">
        <v>12</v>
      </c>
      <c r="Q3124" s="110">
        <v>21</v>
      </c>
      <c r="R3124" s="278">
        <f t="shared" si="477"/>
        <v>0.5714285714285714</v>
      </c>
      <c r="S3124" s="110">
        <v>21</v>
      </c>
      <c r="T3124" s="68">
        <f t="shared" si="478"/>
        <v>1</v>
      </c>
      <c r="U3124" s="110">
        <v>9</v>
      </c>
      <c r="V3124" s="282">
        <v>1.175</v>
      </c>
      <c r="W3124" s="110">
        <v>1</v>
      </c>
      <c r="X3124" s="110">
        <v>2</v>
      </c>
      <c r="Y3124" s="68">
        <f t="shared" si="475"/>
        <v>0.5</v>
      </c>
      <c r="Z3124" s="110">
        <v>3</v>
      </c>
      <c r="AA3124" s="282">
        <v>1.175</v>
      </c>
    </row>
    <row r="3125" spans="9:27">
      <c r="I3125" s="57" t="str">
        <f t="shared" si="479"/>
        <v>PASSFFTNov-16</v>
      </c>
      <c r="J3125" t="s">
        <v>1661</v>
      </c>
      <c r="K3125" t="s">
        <v>343</v>
      </c>
      <c r="L3125" s="73">
        <v>42675</v>
      </c>
      <c r="M3125" s="110">
        <v>7</v>
      </c>
      <c r="N3125" s="110">
        <v>7</v>
      </c>
      <c r="O3125" s="68">
        <f t="shared" si="476"/>
        <v>1</v>
      </c>
      <c r="P3125" s="110">
        <v>28</v>
      </c>
      <c r="Q3125" s="110">
        <v>45</v>
      </c>
      <c r="R3125" s="278">
        <f t="shared" si="477"/>
        <v>0.62222222222222223</v>
      </c>
      <c r="S3125" s="110">
        <v>45</v>
      </c>
      <c r="T3125" s="68">
        <f t="shared" si="478"/>
        <v>1</v>
      </c>
      <c r="U3125" s="110">
        <v>24</v>
      </c>
      <c r="V3125" s="282">
        <v>0.97499999999999998</v>
      </c>
      <c r="W3125" s="110">
        <v>8</v>
      </c>
      <c r="X3125" s="110">
        <v>10</v>
      </c>
      <c r="Y3125" s="68">
        <f t="shared" si="475"/>
        <v>0.8</v>
      </c>
      <c r="Z3125" s="110">
        <v>4</v>
      </c>
      <c r="AA3125" s="282">
        <v>0.97499999999999998</v>
      </c>
    </row>
    <row r="3126" spans="9:27">
      <c r="I3126" s="57" t="str">
        <f t="shared" si="479"/>
        <v>Youth VillagesMSTNov-16</v>
      </c>
      <c r="J3126" t="s">
        <v>1662</v>
      </c>
      <c r="K3126" t="s">
        <v>353</v>
      </c>
      <c r="L3126" s="73">
        <v>42675</v>
      </c>
      <c r="M3126" s="110">
        <v>4</v>
      </c>
      <c r="N3126" s="110">
        <v>8</v>
      </c>
      <c r="O3126" s="68">
        <f t="shared" si="476"/>
        <v>0.5</v>
      </c>
      <c r="P3126" s="110">
        <v>12</v>
      </c>
      <c r="Q3126" s="110">
        <v>10</v>
      </c>
      <c r="R3126" s="278">
        <f t="shared" si="477"/>
        <v>1.2</v>
      </c>
      <c r="S3126" s="110">
        <v>24</v>
      </c>
      <c r="T3126" s="68">
        <f t="shared" si="478"/>
        <v>0.41666666666666669</v>
      </c>
      <c r="U3126" s="110">
        <v>9</v>
      </c>
      <c r="W3126" s="110">
        <v>4</v>
      </c>
      <c r="X3126" s="110">
        <v>4</v>
      </c>
      <c r="Y3126" s="68">
        <f t="shared" si="475"/>
        <v>1</v>
      </c>
      <c r="Z3126" s="110">
        <v>3</v>
      </c>
      <c r="AA3126" s="282"/>
    </row>
    <row r="3127" spans="9:27">
      <c r="I3127" s="57" t="str">
        <f t="shared" si="479"/>
        <v>Youth VillagesMST-PSBNov-16</v>
      </c>
      <c r="J3127" t="s">
        <v>1663</v>
      </c>
      <c r="K3127" t="s">
        <v>354</v>
      </c>
      <c r="L3127" s="73">
        <v>42675</v>
      </c>
      <c r="M3127" s="110">
        <v>3</v>
      </c>
      <c r="N3127" s="110">
        <v>4</v>
      </c>
      <c r="O3127" s="68">
        <f t="shared" si="476"/>
        <v>0.75</v>
      </c>
      <c r="P3127" s="110">
        <v>2</v>
      </c>
      <c r="Q3127" s="110">
        <v>6</v>
      </c>
      <c r="R3127" s="278">
        <f t="shared" si="477"/>
        <v>0.33333333333333331</v>
      </c>
      <c r="S3127" s="110">
        <v>8</v>
      </c>
      <c r="T3127" s="68">
        <f t="shared" si="478"/>
        <v>0.75</v>
      </c>
      <c r="U3127" s="110">
        <v>2</v>
      </c>
      <c r="V3127" s="282">
        <v>0.76300000000000001</v>
      </c>
      <c r="W3127" s="110">
        <v>0</v>
      </c>
      <c r="X3127" s="110">
        <v>0</v>
      </c>
      <c r="Y3127" s="68" t="e">
        <f t="shared" si="475"/>
        <v>#DIV/0!</v>
      </c>
      <c r="Z3127" s="110">
        <v>0</v>
      </c>
      <c r="AA3127" s="282">
        <v>0.76300000000000001</v>
      </c>
    </row>
    <row r="3128" spans="9:27">
      <c r="I3128" s="57" t="str">
        <f t="shared" si="479"/>
        <v>Marys CenterPCITNov-16</v>
      </c>
      <c r="J3128" t="s">
        <v>1664</v>
      </c>
      <c r="K3128" t="s">
        <v>340</v>
      </c>
      <c r="L3128" s="73">
        <v>42675</v>
      </c>
      <c r="M3128" s="110">
        <v>5</v>
      </c>
      <c r="N3128" s="110">
        <v>5</v>
      </c>
      <c r="O3128" s="68">
        <f t="shared" si="476"/>
        <v>1</v>
      </c>
      <c r="P3128" s="110">
        <v>18</v>
      </c>
      <c r="Q3128" s="110">
        <v>24</v>
      </c>
      <c r="R3128" s="278">
        <f t="shared" si="477"/>
        <v>0.75</v>
      </c>
      <c r="S3128" s="110">
        <v>24</v>
      </c>
      <c r="T3128" s="68">
        <f t="shared" si="478"/>
        <v>1</v>
      </c>
      <c r="U3128" s="110">
        <v>15</v>
      </c>
      <c r="W3128" s="110">
        <v>0</v>
      </c>
      <c r="X3128" s="110">
        <v>1</v>
      </c>
      <c r="Y3128" s="68">
        <f t="shared" si="475"/>
        <v>0</v>
      </c>
      <c r="Z3128" s="110">
        <v>3</v>
      </c>
      <c r="AA3128" s="282">
        <v>0.83</v>
      </c>
    </row>
    <row r="3129" spans="9:27">
      <c r="I3129" s="57" t="str">
        <f t="shared" si="479"/>
        <v>PIECEPCITNov-16</v>
      </c>
      <c r="J3129" t="s">
        <v>1665</v>
      </c>
      <c r="K3129" t="s">
        <v>347</v>
      </c>
      <c r="L3129" s="73">
        <v>42675</v>
      </c>
      <c r="M3129" s="110">
        <v>5</v>
      </c>
      <c r="N3129" s="110">
        <v>5</v>
      </c>
      <c r="O3129" s="68">
        <f t="shared" si="476"/>
        <v>1</v>
      </c>
      <c r="P3129" s="110">
        <v>14</v>
      </c>
      <c r="Q3129" s="110">
        <v>25</v>
      </c>
      <c r="R3129" s="278">
        <f t="shared" si="477"/>
        <v>0.56000000000000005</v>
      </c>
      <c r="S3129" s="110">
        <v>25</v>
      </c>
      <c r="T3129" s="68">
        <f t="shared" si="478"/>
        <v>1</v>
      </c>
      <c r="U3129" s="110">
        <v>14</v>
      </c>
      <c r="W3129" s="110">
        <v>0</v>
      </c>
      <c r="X3129" s="110">
        <v>0</v>
      </c>
      <c r="Y3129" s="68" t="e">
        <f t="shared" si="475"/>
        <v>#DIV/0!</v>
      </c>
      <c r="Z3129" s="110">
        <v>0</v>
      </c>
      <c r="AA3129" s="282">
        <v>0.95</v>
      </c>
    </row>
    <row r="3130" spans="9:27">
      <c r="I3130" s="57" t="str">
        <f t="shared" si="479"/>
        <v>Community ConnectionsTF-CBTNov-16</v>
      </c>
      <c r="J3130" t="s">
        <v>1666</v>
      </c>
      <c r="K3130" t="s">
        <v>320</v>
      </c>
      <c r="L3130" s="73">
        <v>42675</v>
      </c>
      <c r="M3130" s="110">
        <v>4</v>
      </c>
      <c r="N3130" s="110">
        <v>5</v>
      </c>
      <c r="O3130" s="68">
        <f t="shared" si="476"/>
        <v>0.8</v>
      </c>
      <c r="P3130" s="110">
        <v>8</v>
      </c>
      <c r="Q3130" s="110">
        <v>20</v>
      </c>
      <c r="R3130" s="278">
        <f t="shared" si="477"/>
        <v>0.4</v>
      </c>
      <c r="S3130" s="110">
        <v>25</v>
      </c>
      <c r="T3130" s="68">
        <f t="shared" si="478"/>
        <v>0.8</v>
      </c>
      <c r="U3130" s="110">
        <v>8</v>
      </c>
      <c r="W3130" s="110">
        <v>1</v>
      </c>
      <c r="X3130" s="110">
        <v>1</v>
      </c>
      <c r="Y3130" s="68">
        <f t="shared" si="475"/>
        <v>1</v>
      </c>
      <c r="Z3130" s="110">
        <v>0</v>
      </c>
      <c r="AA3130" s="282">
        <v>1</v>
      </c>
    </row>
    <row r="3131" spans="9:27">
      <c r="I3131" s="57" t="str">
        <f t="shared" si="479"/>
        <v>First Home CareTF-CBTNov-16</v>
      </c>
      <c r="J3131" t="s">
        <v>1667</v>
      </c>
      <c r="K3131" t="s">
        <v>324</v>
      </c>
      <c r="L3131" s="73">
        <v>42675</v>
      </c>
      <c r="M3131" s="110">
        <v>1</v>
      </c>
      <c r="N3131" s="110">
        <v>5</v>
      </c>
      <c r="O3131" s="68">
        <f t="shared" si="476"/>
        <v>0.2</v>
      </c>
      <c r="P3131" s="110">
        <v>3</v>
      </c>
      <c r="Q3131" s="110">
        <v>5</v>
      </c>
      <c r="R3131" s="278">
        <f t="shared" si="477"/>
        <v>0.6</v>
      </c>
      <c r="S3131" s="110">
        <v>25</v>
      </c>
      <c r="T3131" s="68">
        <f t="shared" si="478"/>
        <v>0.2</v>
      </c>
      <c r="U3131" s="110">
        <v>3</v>
      </c>
      <c r="W3131" s="110">
        <v>0</v>
      </c>
      <c r="X3131" s="110">
        <v>0</v>
      </c>
      <c r="Y3131" s="68" t="e">
        <f t="shared" si="475"/>
        <v>#DIV/0!</v>
      </c>
      <c r="Z3131" s="110">
        <v>0</v>
      </c>
      <c r="AA3131" s="282">
        <v>1</v>
      </c>
    </row>
    <row r="3132" spans="9:27">
      <c r="I3132" s="57" t="str">
        <f t="shared" si="479"/>
        <v>HillcrestTF-CBTNov-16</v>
      </c>
      <c r="J3132" t="s">
        <v>1668</v>
      </c>
      <c r="K3132" t="s">
        <v>332</v>
      </c>
      <c r="L3132" s="73">
        <v>42675</v>
      </c>
      <c r="M3132" s="110">
        <v>3</v>
      </c>
      <c r="N3132" s="110">
        <v>2</v>
      </c>
      <c r="O3132" s="68">
        <f t="shared" si="476"/>
        <v>1.5</v>
      </c>
      <c r="P3132" s="110">
        <v>14</v>
      </c>
      <c r="Q3132" s="110">
        <v>15</v>
      </c>
      <c r="R3132" s="278">
        <f t="shared" si="477"/>
        <v>0.93333333333333335</v>
      </c>
      <c r="S3132" s="110">
        <v>10</v>
      </c>
      <c r="T3132" s="68">
        <f t="shared" si="478"/>
        <v>1.5</v>
      </c>
      <c r="U3132" s="110">
        <v>14</v>
      </c>
      <c r="W3132" s="110">
        <v>3</v>
      </c>
      <c r="X3132" s="110">
        <v>3</v>
      </c>
      <c r="Y3132" s="68">
        <f t="shared" si="475"/>
        <v>1</v>
      </c>
      <c r="Z3132" s="110">
        <v>0</v>
      </c>
      <c r="AA3132" s="282">
        <v>0.21428571428571427</v>
      </c>
    </row>
    <row r="3133" spans="9:27">
      <c r="I3133" s="57" t="str">
        <f t="shared" si="479"/>
        <v>MD Family ResourcesTF-CBTNov-16</v>
      </c>
      <c r="J3133" t="s">
        <v>1669</v>
      </c>
      <c r="K3133" t="s">
        <v>509</v>
      </c>
      <c r="L3133" s="73">
        <v>42675</v>
      </c>
      <c r="M3133" s="110">
        <v>4</v>
      </c>
      <c r="N3133" s="110">
        <v>6</v>
      </c>
      <c r="O3133" s="68">
        <f t="shared" si="476"/>
        <v>0.66666666666666663</v>
      </c>
      <c r="P3133" s="110">
        <v>9</v>
      </c>
      <c r="Q3133" s="110">
        <v>12</v>
      </c>
      <c r="R3133" s="278">
        <f t="shared" si="477"/>
        <v>0.75</v>
      </c>
      <c r="S3133" s="110">
        <v>18</v>
      </c>
      <c r="T3133" s="68">
        <f t="shared" si="478"/>
        <v>0.66666666666666663</v>
      </c>
      <c r="U3133" s="110">
        <v>9</v>
      </c>
      <c r="W3133" s="110">
        <v>1</v>
      </c>
      <c r="X3133" s="110">
        <v>1</v>
      </c>
      <c r="Y3133" s="68">
        <f t="shared" si="475"/>
        <v>1</v>
      </c>
      <c r="Z3133" s="110">
        <v>0</v>
      </c>
      <c r="AA3133" s="282">
        <v>1</v>
      </c>
    </row>
    <row r="3134" spans="9:27">
      <c r="I3134" s="57" t="str">
        <f t="shared" si="479"/>
        <v>UniversalTF-CBTNov-16</v>
      </c>
      <c r="J3134" t="s">
        <v>1670</v>
      </c>
      <c r="K3134" t="s">
        <v>349</v>
      </c>
      <c r="L3134" s="73">
        <v>42675</v>
      </c>
      <c r="M3134" s="110">
        <v>0</v>
      </c>
      <c r="N3134" s="110">
        <v>0</v>
      </c>
      <c r="O3134" s="68" t="e">
        <f t="shared" si="476"/>
        <v>#DIV/0!</v>
      </c>
      <c r="P3134" s="110">
        <v>2</v>
      </c>
      <c r="Q3134" s="110">
        <v>0</v>
      </c>
      <c r="R3134" s="278" t="e">
        <f t="shared" si="477"/>
        <v>#DIV/0!</v>
      </c>
      <c r="S3134" s="110">
        <v>0</v>
      </c>
      <c r="T3134" s="68" t="e">
        <f t="shared" si="478"/>
        <v>#DIV/0!</v>
      </c>
      <c r="U3134" s="110">
        <v>2</v>
      </c>
      <c r="W3134" s="110">
        <v>0</v>
      </c>
      <c r="X3134" s="110">
        <v>0</v>
      </c>
      <c r="Y3134" s="68" t="e">
        <f t="shared" si="475"/>
        <v>#DIV/0!</v>
      </c>
      <c r="Z3134" s="110">
        <v>0</v>
      </c>
      <c r="AA3134" s="282"/>
    </row>
    <row r="3135" spans="9:27">
      <c r="I3135" s="57" t="str">
        <f t="shared" si="479"/>
        <v>Community ConnectionsTIPNov-16</v>
      </c>
      <c r="J3135" t="s">
        <v>1671</v>
      </c>
      <c r="K3135" t="s">
        <v>322</v>
      </c>
      <c r="L3135" s="73">
        <v>42675</v>
      </c>
      <c r="M3135" s="110">
        <v>12</v>
      </c>
      <c r="N3135" s="110">
        <v>9</v>
      </c>
      <c r="O3135" s="68">
        <f t="shared" si="476"/>
        <v>1.3333333333333333</v>
      </c>
      <c r="P3135" s="110">
        <v>133</v>
      </c>
      <c r="Q3135" s="110">
        <v>120</v>
      </c>
      <c r="R3135" s="278">
        <f t="shared" si="477"/>
        <v>1.1083333333333334</v>
      </c>
      <c r="S3135" s="110">
        <v>90</v>
      </c>
      <c r="T3135" s="68">
        <f t="shared" si="478"/>
        <v>1.3333333333333333</v>
      </c>
      <c r="U3135" s="110">
        <v>133</v>
      </c>
      <c r="W3135" s="110">
        <v>1</v>
      </c>
      <c r="X3135" s="110">
        <v>1</v>
      </c>
      <c r="Y3135" s="68">
        <f t="shared" si="475"/>
        <v>1</v>
      </c>
      <c r="Z3135" s="110">
        <v>0</v>
      </c>
      <c r="AA3135" s="282">
        <v>0.59333333333333338</v>
      </c>
    </row>
    <row r="3136" spans="9:27">
      <c r="I3136" s="57" t="str">
        <f t="shared" si="479"/>
        <v>ContemporaryTIPNov-16</v>
      </c>
      <c r="J3136" t="s">
        <v>1672</v>
      </c>
      <c r="K3136" t="s">
        <v>1231</v>
      </c>
      <c r="L3136" s="73">
        <v>42675</v>
      </c>
      <c r="M3136" s="110">
        <v>2</v>
      </c>
      <c r="N3136" s="110">
        <v>5</v>
      </c>
      <c r="O3136" s="68">
        <f t="shared" si="476"/>
        <v>0.4</v>
      </c>
      <c r="P3136" s="110">
        <v>13</v>
      </c>
      <c r="Q3136" s="110">
        <v>8</v>
      </c>
      <c r="R3136" s="278">
        <f t="shared" si="477"/>
        <v>1.625</v>
      </c>
      <c r="S3136" s="110">
        <v>18</v>
      </c>
      <c r="T3136" s="68">
        <f t="shared" si="478"/>
        <v>0.44444444444444442</v>
      </c>
      <c r="U3136" s="110">
        <v>13</v>
      </c>
      <c r="W3136" s="110">
        <v>0</v>
      </c>
      <c r="X3136" s="110">
        <v>0</v>
      </c>
      <c r="Y3136" s="68" t="e">
        <f t="shared" si="475"/>
        <v>#DIV/0!</v>
      </c>
      <c r="Z3136" s="110">
        <v>0</v>
      </c>
      <c r="AA3136" s="282"/>
    </row>
    <row r="3137" spans="9:27">
      <c r="I3137" s="57" t="str">
        <f t="shared" si="479"/>
        <v>FPSTIPNov-16</v>
      </c>
      <c r="J3137" t="s">
        <v>1673</v>
      </c>
      <c r="K3137" t="s">
        <v>356</v>
      </c>
      <c r="L3137" s="73">
        <v>42675</v>
      </c>
      <c r="M3137" s="110">
        <v>6</v>
      </c>
      <c r="N3137" s="110">
        <v>6</v>
      </c>
      <c r="O3137" s="68">
        <f t="shared" si="476"/>
        <v>1</v>
      </c>
      <c r="P3137" s="110">
        <v>74</v>
      </c>
      <c r="Q3137" s="110">
        <v>90</v>
      </c>
      <c r="R3137" s="278">
        <f t="shared" si="477"/>
        <v>0.82222222222222219</v>
      </c>
      <c r="S3137" s="110">
        <v>90</v>
      </c>
      <c r="T3137" s="68">
        <f t="shared" si="478"/>
        <v>1</v>
      </c>
      <c r="U3137" s="110">
        <v>74</v>
      </c>
      <c r="W3137" s="110">
        <v>0</v>
      </c>
      <c r="X3137" s="110">
        <v>0</v>
      </c>
      <c r="Y3137" s="68" t="e">
        <f t="shared" si="475"/>
        <v>#DIV/0!</v>
      </c>
      <c r="Z3137" s="110">
        <v>0</v>
      </c>
      <c r="AA3137" s="282"/>
    </row>
    <row r="3138" spans="9:27">
      <c r="I3138" s="57" t="str">
        <f t="shared" si="479"/>
        <v>Green DoorTIPNov-16</v>
      </c>
      <c r="J3138" t="s">
        <v>1674</v>
      </c>
      <c r="K3138" t="s">
        <v>882</v>
      </c>
      <c r="L3138" s="73">
        <v>42675</v>
      </c>
      <c r="M3138" s="110">
        <v>5</v>
      </c>
      <c r="N3138" s="110">
        <v>5</v>
      </c>
      <c r="O3138" s="68">
        <f t="shared" si="476"/>
        <v>1</v>
      </c>
      <c r="P3138" s="110">
        <v>10</v>
      </c>
      <c r="Q3138" s="110">
        <v>30</v>
      </c>
      <c r="R3138" s="278">
        <f t="shared" si="477"/>
        <v>0.33333333333333331</v>
      </c>
      <c r="S3138" s="110">
        <v>30</v>
      </c>
      <c r="T3138" s="68">
        <f t="shared" si="478"/>
        <v>1</v>
      </c>
      <c r="U3138" s="110">
        <v>9</v>
      </c>
      <c r="W3138" s="110">
        <v>0</v>
      </c>
      <c r="X3138" s="110">
        <v>0</v>
      </c>
      <c r="Y3138" s="68" t="e">
        <f t="shared" si="475"/>
        <v>#DIV/0!</v>
      </c>
      <c r="Z3138" s="110">
        <v>1</v>
      </c>
      <c r="AA3138" s="282"/>
    </row>
    <row r="3139" spans="9:27">
      <c r="I3139" s="57" t="str">
        <f t="shared" si="479"/>
        <v>LESTIPNov-16</v>
      </c>
      <c r="J3139" t="s">
        <v>1675</v>
      </c>
      <c r="K3139" t="s">
        <v>358</v>
      </c>
      <c r="L3139" s="73">
        <v>42675</v>
      </c>
      <c r="M3139" s="110">
        <v>4</v>
      </c>
      <c r="N3139" s="110">
        <v>7</v>
      </c>
      <c r="O3139" s="68">
        <f t="shared" si="476"/>
        <v>0.5714285714285714</v>
      </c>
      <c r="P3139" s="110">
        <v>50</v>
      </c>
      <c r="Q3139" s="110">
        <v>40</v>
      </c>
      <c r="R3139" s="278">
        <f t="shared" si="477"/>
        <v>1.25</v>
      </c>
      <c r="S3139" s="110">
        <v>70</v>
      </c>
      <c r="T3139" s="68">
        <f t="shared" si="478"/>
        <v>0.5714285714285714</v>
      </c>
      <c r="U3139" s="110">
        <v>50</v>
      </c>
      <c r="W3139" s="110">
        <v>0</v>
      </c>
      <c r="X3139" s="110">
        <v>0</v>
      </c>
      <c r="Y3139" s="68" t="e">
        <f t="shared" si="475"/>
        <v>#DIV/0!</v>
      </c>
      <c r="Z3139" s="110">
        <v>0</v>
      </c>
      <c r="AA3139" s="282"/>
    </row>
    <row r="3140" spans="9:27">
      <c r="I3140" s="57" t="str">
        <f t="shared" si="479"/>
        <v>MBI HSTIPNov-16</v>
      </c>
      <c r="J3140" t="s">
        <v>1676</v>
      </c>
      <c r="K3140" t="s">
        <v>363</v>
      </c>
      <c r="L3140" s="73">
        <v>42675</v>
      </c>
      <c r="M3140" s="110">
        <v>11</v>
      </c>
      <c r="N3140" s="110">
        <v>15</v>
      </c>
      <c r="O3140" s="68">
        <f t="shared" si="476"/>
        <v>0.73333333333333328</v>
      </c>
      <c r="P3140" s="110">
        <v>108</v>
      </c>
      <c r="Q3140" s="110">
        <v>126</v>
      </c>
      <c r="R3140" s="278">
        <f t="shared" si="477"/>
        <v>0.8571428571428571</v>
      </c>
      <c r="S3140" s="110">
        <v>174</v>
      </c>
      <c r="T3140" s="68">
        <f t="shared" si="478"/>
        <v>0.72413793103448276</v>
      </c>
      <c r="U3140" s="110">
        <v>104</v>
      </c>
      <c r="W3140" s="110">
        <v>0</v>
      </c>
      <c r="X3140" s="110">
        <v>1</v>
      </c>
      <c r="Y3140" s="68">
        <f t="shared" si="475"/>
        <v>0</v>
      </c>
      <c r="Z3140" s="110">
        <v>4</v>
      </c>
      <c r="AA3140" s="282">
        <v>0.56880733944954132</v>
      </c>
    </row>
    <row r="3141" spans="9:27">
      <c r="I3141" s="57" t="str">
        <f t="shared" si="479"/>
        <v>PASSTIPNov-16</v>
      </c>
      <c r="J3141" t="s">
        <v>1677</v>
      </c>
      <c r="K3141" t="s">
        <v>344</v>
      </c>
      <c r="L3141" s="73">
        <v>42675</v>
      </c>
      <c r="M3141" s="110">
        <v>11</v>
      </c>
      <c r="N3141" s="110">
        <v>6</v>
      </c>
      <c r="O3141" s="68">
        <f t="shared" si="476"/>
        <v>1.8333333333333333</v>
      </c>
      <c r="P3141" s="110">
        <v>69</v>
      </c>
      <c r="Q3141" s="110">
        <v>110</v>
      </c>
      <c r="R3141" s="278">
        <f t="shared" si="477"/>
        <v>0.62727272727272732</v>
      </c>
      <c r="S3141" s="110">
        <v>60</v>
      </c>
      <c r="T3141" s="68">
        <f t="shared" si="478"/>
        <v>1.8333333333333333</v>
      </c>
      <c r="U3141" s="110">
        <v>68</v>
      </c>
      <c r="W3141" s="110">
        <v>0</v>
      </c>
      <c r="X3141" s="110">
        <v>4</v>
      </c>
      <c r="Y3141" s="68">
        <f t="shared" si="475"/>
        <v>0</v>
      </c>
      <c r="Z3141" s="110">
        <v>1</v>
      </c>
      <c r="AA3141" s="282">
        <v>0.84375</v>
      </c>
    </row>
    <row r="3142" spans="9:27">
      <c r="I3142" s="57" t="str">
        <f t="shared" si="479"/>
        <v>TFCCTIPNov-16</v>
      </c>
      <c r="J3142" t="s">
        <v>1678</v>
      </c>
      <c r="K3142" t="s">
        <v>365</v>
      </c>
      <c r="L3142" s="73">
        <v>42675</v>
      </c>
      <c r="M3142" s="110">
        <v>4</v>
      </c>
      <c r="N3142" s="110">
        <v>6</v>
      </c>
      <c r="O3142" s="68">
        <f t="shared" si="476"/>
        <v>0.66666666666666663</v>
      </c>
      <c r="P3142" s="110">
        <v>76</v>
      </c>
      <c r="Q3142" s="110">
        <v>40</v>
      </c>
      <c r="R3142" s="278">
        <f t="shared" si="477"/>
        <v>1.9</v>
      </c>
      <c r="S3142" s="110">
        <v>60</v>
      </c>
      <c r="T3142" s="68">
        <f t="shared" si="478"/>
        <v>0.66666666666666663</v>
      </c>
      <c r="U3142" s="110">
        <v>63</v>
      </c>
      <c r="W3142" s="110">
        <v>0</v>
      </c>
      <c r="X3142" s="110">
        <v>0</v>
      </c>
      <c r="Y3142" s="68" t="e">
        <f t="shared" si="475"/>
        <v>#DIV/0!</v>
      </c>
      <c r="Z3142" s="110">
        <v>13</v>
      </c>
      <c r="AA3142" s="282"/>
    </row>
    <row r="3143" spans="9:27">
      <c r="I3143" s="57" t="str">
        <f t="shared" si="479"/>
        <v>UniversalTIPNov-16</v>
      </c>
      <c r="J3143" t="s">
        <v>1679</v>
      </c>
      <c r="K3143" t="s">
        <v>351</v>
      </c>
      <c r="L3143" s="73">
        <v>42675</v>
      </c>
      <c r="M3143" s="110">
        <v>0</v>
      </c>
      <c r="N3143" s="110">
        <v>0</v>
      </c>
      <c r="O3143" s="68" t="e">
        <f t="shared" si="476"/>
        <v>#DIV/0!</v>
      </c>
      <c r="P3143" s="110">
        <v>0</v>
      </c>
      <c r="Q3143" s="110">
        <v>0</v>
      </c>
      <c r="R3143" s="278" t="e">
        <f t="shared" si="477"/>
        <v>#DIV/0!</v>
      </c>
      <c r="S3143" s="110">
        <v>0</v>
      </c>
      <c r="T3143" s="68" t="e">
        <f t="shared" si="478"/>
        <v>#DIV/0!</v>
      </c>
      <c r="U3143" s="110">
        <v>0</v>
      </c>
      <c r="W3143" s="110">
        <v>0</v>
      </c>
      <c r="X3143" s="110">
        <v>0</v>
      </c>
      <c r="Y3143" s="68" t="e">
        <f t="shared" si="475"/>
        <v>#DIV/0!</v>
      </c>
      <c r="Z3143" s="110">
        <v>0</v>
      </c>
      <c r="AA3143" s="282"/>
    </row>
    <row r="3144" spans="9:27">
      <c r="I3144" s="57" t="str">
        <f t="shared" si="479"/>
        <v>Wayne CenterTIPNov-16</v>
      </c>
      <c r="J3144" t="s">
        <v>1680</v>
      </c>
      <c r="K3144" t="s">
        <v>768</v>
      </c>
      <c r="L3144" s="73">
        <v>42675</v>
      </c>
      <c r="M3144" s="110">
        <v>4</v>
      </c>
      <c r="N3144" s="110">
        <v>4</v>
      </c>
      <c r="O3144" s="68">
        <f t="shared" si="476"/>
        <v>1</v>
      </c>
      <c r="P3144" s="110">
        <v>31</v>
      </c>
      <c r="Q3144" s="110">
        <v>40</v>
      </c>
      <c r="R3144" s="278">
        <f t="shared" si="477"/>
        <v>0.77500000000000002</v>
      </c>
      <c r="S3144" s="110">
        <v>40</v>
      </c>
      <c r="T3144" s="68">
        <f t="shared" si="478"/>
        <v>1</v>
      </c>
      <c r="U3144" s="110">
        <v>29</v>
      </c>
      <c r="W3144" s="110">
        <v>7</v>
      </c>
      <c r="X3144" s="110">
        <v>7</v>
      </c>
      <c r="Y3144" s="68">
        <f t="shared" si="475"/>
        <v>1</v>
      </c>
      <c r="Z3144" s="110">
        <v>2</v>
      </c>
      <c r="AA3144" s="282"/>
    </row>
    <row r="3145" spans="9:27">
      <c r="I3145" s="57" t="str">
        <f t="shared" si="479"/>
        <v>Adoptions TogetherTSTNov-16</v>
      </c>
      <c r="J3145" t="s">
        <v>1681</v>
      </c>
      <c r="K3145" t="s">
        <v>1446</v>
      </c>
      <c r="L3145" s="73">
        <v>42675</v>
      </c>
      <c r="M3145" s="110">
        <v>1</v>
      </c>
      <c r="N3145" s="110">
        <v>1</v>
      </c>
      <c r="O3145" s="68">
        <f t="shared" si="476"/>
        <v>1</v>
      </c>
      <c r="P3145" s="110">
        <v>1</v>
      </c>
      <c r="Q3145" s="110">
        <v>3</v>
      </c>
      <c r="R3145" s="278">
        <f t="shared" si="477"/>
        <v>0.33333333333333331</v>
      </c>
      <c r="S3145" s="110">
        <v>3</v>
      </c>
      <c r="T3145" s="68">
        <f t="shared" si="478"/>
        <v>1</v>
      </c>
      <c r="U3145" s="110">
        <v>1</v>
      </c>
      <c r="W3145" s="110">
        <v>0</v>
      </c>
      <c r="X3145" s="110">
        <v>0</v>
      </c>
      <c r="Y3145" s="68" t="e">
        <f t="shared" si="475"/>
        <v>#DIV/0!</v>
      </c>
      <c r="Z3145" s="110">
        <v>0</v>
      </c>
      <c r="AA3145" s="282">
        <v>1</v>
      </c>
    </row>
    <row r="3146" spans="9:27">
      <c r="I3146" s="57" t="str">
        <f t="shared" si="479"/>
        <v>ContemporaryTSTNov-16</v>
      </c>
      <c r="J3146" t="s">
        <v>1682</v>
      </c>
      <c r="K3146" t="s">
        <v>1448</v>
      </c>
      <c r="L3146" s="73">
        <v>42675</v>
      </c>
      <c r="M3146" s="110">
        <v>6</v>
      </c>
      <c r="N3146" s="110">
        <v>5</v>
      </c>
      <c r="O3146" s="68">
        <f t="shared" si="476"/>
        <v>1.2</v>
      </c>
      <c r="P3146" s="110">
        <v>10</v>
      </c>
      <c r="Q3146" s="110">
        <v>18</v>
      </c>
      <c r="R3146" s="278">
        <f t="shared" si="477"/>
        <v>0.55555555555555558</v>
      </c>
      <c r="S3146" s="110">
        <v>15</v>
      </c>
      <c r="T3146" s="68">
        <f t="shared" si="478"/>
        <v>1.2</v>
      </c>
      <c r="U3146" s="110">
        <v>10</v>
      </c>
      <c r="W3146" s="110">
        <v>0</v>
      </c>
      <c r="X3146" s="110">
        <v>0</v>
      </c>
      <c r="Y3146" s="68" t="e">
        <f t="shared" si="475"/>
        <v>#DIV/0!</v>
      </c>
      <c r="Z3146" s="110">
        <v>0</v>
      </c>
      <c r="AA3146" s="282">
        <v>0.1</v>
      </c>
    </row>
    <row r="3147" spans="9:27">
      <c r="I3147" s="57" t="str">
        <f t="shared" si="479"/>
        <v>Family MattersTSTNov-16</v>
      </c>
      <c r="J3147" t="s">
        <v>1683</v>
      </c>
      <c r="K3147" t="s">
        <v>1450</v>
      </c>
      <c r="L3147" s="73">
        <v>42675</v>
      </c>
      <c r="M3147" s="110">
        <v>1</v>
      </c>
      <c r="N3147" s="110">
        <v>1</v>
      </c>
      <c r="O3147" s="68">
        <f t="shared" si="476"/>
        <v>1</v>
      </c>
      <c r="P3147" s="110">
        <v>2</v>
      </c>
      <c r="Q3147" s="110">
        <v>3</v>
      </c>
      <c r="R3147" s="278">
        <f t="shared" si="477"/>
        <v>0.66666666666666663</v>
      </c>
      <c r="S3147" s="110">
        <v>3</v>
      </c>
      <c r="T3147" s="68">
        <f t="shared" si="478"/>
        <v>1</v>
      </c>
      <c r="U3147" s="110">
        <v>2</v>
      </c>
      <c r="W3147" s="110">
        <v>0</v>
      </c>
      <c r="X3147" s="110">
        <v>0</v>
      </c>
      <c r="Y3147" s="68" t="e">
        <f t="shared" si="475"/>
        <v>#DIV/0!</v>
      </c>
      <c r="Z3147" s="110">
        <v>0</v>
      </c>
      <c r="AA3147" s="282">
        <v>1</v>
      </c>
    </row>
    <row r="3148" spans="9:27">
      <c r="I3148" s="57" t="str">
        <f t="shared" si="479"/>
        <v>First Home CareTSTNov-16</v>
      </c>
      <c r="J3148" t="s">
        <v>1684</v>
      </c>
      <c r="K3148" t="s">
        <v>1452</v>
      </c>
      <c r="L3148" s="73">
        <v>42675</v>
      </c>
      <c r="M3148" s="110">
        <v>4</v>
      </c>
      <c r="N3148" s="110">
        <v>8</v>
      </c>
      <c r="O3148" s="68">
        <f t="shared" si="476"/>
        <v>0.5</v>
      </c>
      <c r="P3148" s="110">
        <v>8</v>
      </c>
      <c r="Q3148" s="110">
        <v>12</v>
      </c>
      <c r="R3148" s="278">
        <f t="shared" si="477"/>
        <v>0.66666666666666663</v>
      </c>
      <c r="S3148" s="110">
        <v>24</v>
      </c>
      <c r="T3148" s="68">
        <f t="shared" si="478"/>
        <v>0.5</v>
      </c>
      <c r="U3148" s="110">
        <v>8</v>
      </c>
      <c r="W3148" s="110">
        <v>0</v>
      </c>
      <c r="X3148" s="110">
        <v>0</v>
      </c>
      <c r="Y3148" s="68" t="e">
        <f t="shared" si="475"/>
        <v>#DIV/0!</v>
      </c>
      <c r="Z3148" s="110">
        <v>0</v>
      </c>
      <c r="AA3148" s="282"/>
    </row>
    <row r="3149" spans="9:27">
      <c r="I3149" s="57" t="str">
        <f t="shared" si="479"/>
        <v>HillcrestTSTNov-16</v>
      </c>
      <c r="J3149" t="s">
        <v>1685</v>
      </c>
      <c r="K3149" t="s">
        <v>1454</v>
      </c>
      <c r="L3149" s="73">
        <v>42675</v>
      </c>
      <c r="M3149" s="110">
        <v>2</v>
      </c>
      <c r="N3149" s="110">
        <v>2</v>
      </c>
      <c r="O3149" s="68">
        <f t="shared" si="476"/>
        <v>1</v>
      </c>
      <c r="P3149" s="110">
        <v>8</v>
      </c>
      <c r="Q3149" s="110">
        <v>6</v>
      </c>
      <c r="R3149" s="278">
        <f t="shared" si="477"/>
        <v>1.3333333333333333</v>
      </c>
      <c r="S3149" s="110">
        <v>6</v>
      </c>
      <c r="T3149" s="68">
        <f t="shared" si="478"/>
        <v>1</v>
      </c>
      <c r="U3149" s="110">
        <v>8</v>
      </c>
      <c r="W3149" s="110">
        <v>0</v>
      </c>
      <c r="X3149" s="110">
        <v>0</v>
      </c>
      <c r="Y3149" s="68" t="e">
        <f t="shared" si="475"/>
        <v>#DIV/0!</v>
      </c>
      <c r="Z3149" s="110">
        <v>0</v>
      </c>
      <c r="AA3149" s="282"/>
    </row>
    <row r="3150" spans="9:27">
      <c r="I3150" s="57" t="str">
        <f t="shared" si="479"/>
        <v>MD Family ResourcesTSTNov-16</v>
      </c>
      <c r="J3150" t="s">
        <v>1686</v>
      </c>
      <c r="K3150" t="s">
        <v>1456</v>
      </c>
      <c r="L3150" s="73">
        <v>42675</v>
      </c>
      <c r="M3150" s="110">
        <v>3</v>
      </c>
      <c r="N3150" s="110">
        <v>6</v>
      </c>
      <c r="O3150" s="68">
        <f t="shared" si="476"/>
        <v>0.5</v>
      </c>
      <c r="P3150" s="110">
        <v>11</v>
      </c>
      <c r="Q3150" s="110">
        <v>9</v>
      </c>
      <c r="R3150" s="278">
        <f t="shared" si="477"/>
        <v>1.2222222222222223</v>
      </c>
      <c r="S3150" s="110">
        <v>18</v>
      </c>
      <c r="T3150" s="68">
        <f t="shared" si="478"/>
        <v>0.5</v>
      </c>
      <c r="U3150" s="110">
        <v>11</v>
      </c>
      <c r="W3150" s="110">
        <v>0</v>
      </c>
      <c r="X3150" s="110">
        <v>0</v>
      </c>
      <c r="Y3150" s="68" t="e">
        <f t="shared" si="475"/>
        <v>#DIV/0!</v>
      </c>
      <c r="Z3150" s="110">
        <v>0</v>
      </c>
      <c r="AA3150" s="282">
        <v>0.36363636363636365</v>
      </c>
    </row>
    <row r="3151" spans="9:27">
      <c r="I3151" s="57" t="str">
        <f t="shared" si="479"/>
        <v>Adoptions TogetherAllNov-16</v>
      </c>
      <c r="J3151" t="s">
        <v>1687</v>
      </c>
      <c r="K3151" t="s">
        <v>318</v>
      </c>
      <c r="L3151" s="73">
        <v>42675</v>
      </c>
      <c r="M3151" s="110">
        <v>2</v>
      </c>
      <c r="N3151" s="110">
        <v>4</v>
      </c>
      <c r="O3151" s="68">
        <f t="shared" si="476"/>
        <v>0.5</v>
      </c>
      <c r="P3151" s="110">
        <v>3</v>
      </c>
      <c r="Q3151" s="110">
        <v>8</v>
      </c>
      <c r="R3151" s="278">
        <f t="shared" si="477"/>
        <v>0.375</v>
      </c>
      <c r="S3151" s="110">
        <v>18</v>
      </c>
      <c r="T3151" s="68">
        <f t="shared" si="478"/>
        <v>0.44444444444444442</v>
      </c>
      <c r="U3151" s="110">
        <v>3</v>
      </c>
      <c r="W3151" s="110">
        <v>0</v>
      </c>
      <c r="X3151" s="110">
        <v>0</v>
      </c>
      <c r="Y3151" s="68" t="e">
        <f t="shared" si="475"/>
        <v>#DIV/0!</v>
      </c>
      <c r="Z3151" s="110">
        <v>0</v>
      </c>
      <c r="AA3151" s="282">
        <v>1</v>
      </c>
    </row>
    <row r="3152" spans="9:27">
      <c r="I3152" s="57" t="str">
        <f t="shared" si="479"/>
        <v>Community ConnectionsAllNov-16</v>
      </c>
      <c r="J3152" t="s">
        <v>1688</v>
      </c>
      <c r="K3152" t="s">
        <v>319</v>
      </c>
      <c r="L3152" s="73">
        <v>42675</v>
      </c>
      <c r="M3152" s="110">
        <v>16</v>
      </c>
      <c r="N3152" s="110">
        <v>14</v>
      </c>
      <c r="O3152" s="68">
        <f t="shared" si="476"/>
        <v>1.1428571428571428</v>
      </c>
      <c r="P3152" s="110">
        <v>141</v>
      </c>
      <c r="Q3152" s="110">
        <v>140</v>
      </c>
      <c r="R3152" s="278">
        <f t="shared" si="477"/>
        <v>1.0071428571428571</v>
      </c>
      <c r="S3152" s="110">
        <v>115</v>
      </c>
      <c r="T3152" s="68">
        <f t="shared" si="478"/>
        <v>1.2173913043478262</v>
      </c>
      <c r="U3152" s="110">
        <v>141</v>
      </c>
      <c r="W3152" s="110">
        <v>2</v>
      </c>
      <c r="X3152" s="110">
        <v>2</v>
      </c>
      <c r="Y3152" s="68">
        <f t="shared" si="475"/>
        <v>1</v>
      </c>
      <c r="Z3152" s="110">
        <v>0</v>
      </c>
      <c r="AA3152" s="282">
        <v>0.79666666666666663</v>
      </c>
    </row>
    <row r="3153" spans="9:27">
      <c r="I3153" s="57" t="str">
        <f t="shared" si="479"/>
        <v>ContemporaryAllNov-16</v>
      </c>
      <c r="J3153" t="s">
        <v>1689</v>
      </c>
      <c r="K3153" t="s">
        <v>1244</v>
      </c>
      <c r="L3153" s="73">
        <v>42675</v>
      </c>
      <c r="M3153" s="110">
        <v>8</v>
      </c>
      <c r="N3153" s="110">
        <v>10</v>
      </c>
      <c r="O3153" s="68">
        <f t="shared" si="476"/>
        <v>0.8</v>
      </c>
      <c r="P3153" s="110">
        <v>23</v>
      </c>
      <c r="Q3153" s="110">
        <v>26</v>
      </c>
      <c r="R3153" s="278">
        <f t="shared" si="477"/>
        <v>0.88461538461538458</v>
      </c>
      <c r="S3153" s="110">
        <v>33</v>
      </c>
      <c r="T3153" s="68">
        <f t="shared" si="478"/>
        <v>0.78787878787878785</v>
      </c>
      <c r="U3153" s="110">
        <v>23</v>
      </c>
      <c r="W3153" s="110">
        <v>0</v>
      </c>
      <c r="X3153" s="110">
        <v>0</v>
      </c>
      <c r="Y3153" s="68" t="e">
        <f t="shared" si="475"/>
        <v>#DIV/0!</v>
      </c>
      <c r="Z3153" s="110">
        <v>0</v>
      </c>
      <c r="AA3153" s="282" t="e">
        <v>#DIV/0!</v>
      </c>
    </row>
    <row r="3154" spans="9:27">
      <c r="I3154" s="57" t="str">
        <f t="shared" si="479"/>
        <v>Family MattersAllNov-16</v>
      </c>
      <c r="J3154" t="s">
        <v>1690</v>
      </c>
      <c r="K3154" t="s">
        <v>1624</v>
      </c>
      <c r="L3154" s="73">
        <v>42675</v>
      </c>
      <c r="M3154" s="110">
        <v>1</v>
      </c>
      <c r="N3154" s="110">
        <v>1</v>
      </c>
      <c r="O3154" s="68">
        <f t="shared" si="476"/>
        <v>1</v>
      </c>
      <c r="P3154" s="110">
        <v>2</v>
      </c>
      <c r="Q3154" s="110">
        <v>3</v>
      </c>
      <c r="R3154" s="278">
        <f t="shared" si="477"/>
        <v>0.66666666666666663</v>
      </c>
      <c r="S3154" s="110">
        <v>3</v>
      </c>
      <c r="T3154" s="68">
        <f t="shared" si="478"/>
        <v>1</v>
      </c>
      <c r="U3154" s="110">
        <v>2</v>
      </c>
      <c r="W3154" s="110">
        <v>0</v>
      </c>
      <c r="X3154" s="110">
        <v>0</v>
      </c>
      <c r="Y3154" s="68" t="e">
        <f t="shared" si="475"/>
        <v>#DIV/0!</v>
      </c>
      <c r="Z3154" s="110">
        <v>0</v>
      </c>
      <c r="AA3154" s="282" t="e">
        <v>#DIV/0!</v>
      </c>
    </row>
    <row r="3155" spans="9:27">
      <c r="I3155" s="57" t="str">
        <f t="shared" si="479"/>
        <v>Federal CityAllNov-16</v>
      </c>
      <c r="J3155" t="s">
        <v>1691</v>
      </c>
      <c r="K3155" t="s">
        <v>359</v>
      </c>
      <c r="L3155" s="73">
        <v>42675</v>
      </c>
      <c r="M3155" s="110">
        <v>0.5</v>
      </c>
      <c r="N3155" s="110">
        <v>0.5</v>
      </c>
      <c r="O3155" s="68">
        <f t="shared" si="476"/>
        <v>1</v>
      </c>
      <c r="P3155" s="110">
        <v>8</v>
      </c>
      <c r="Q3155" s="110">
        <v>2.5</v>
      </c>
      <c r="R3155" s="278">
        <f t="shared" si="477"/>
        <v>3.2</v>
      </c>
      <c r="S3155" s="110">
        <v>2.5</v>
      </c>
      <c r="T3155" s="68">
        <f t="shared" si="478"/>
        <v>1</v>
      </c>
      <c r="U3155" s="110">
        <v>8</v>
      </c>
      <c r="W3155" s="110">
        <v>0</v>
      </c>
      <c r="X3155" s="110">
        <v>1</v>
      </c>
      <c r="Y3155" s="68">
        <f t="shared" si="475"/>
        <v>0</v>
      </c>
      <c r="Z3155" s="110">
        <v>0</v>
      </c>
      <c r="AA3155" s="282" t="e">
        <v>#DIV/0!</v>
      </c>
    </row>
    <row r="3156" spans="9:27">
      <c r="I3156" s="57" t="str">
        <f t="shared" si="479"/>
        <v>First Home CareAllNov-16</v>
      </c>
      <c r="J3156" t="s">
        <v>1692</v>
      </c>
      <c r="K3156" t="s">
        <v>323</v>
      </c>
      <c r="L3156" s="73">
        <v>42675</v>
      </c>
      <c r="M3156" s="110">
        <v>5</v>
      </c>
      <c r="N3156" s="110">
        <v>13</v>
      </c>
      <c r="O3156" s="68">
        <f t="shared" si="476"/>
        <v>0.38461538461538464</v>
      </c>
      <c r="P3156" s="110">
        <v>11</v>
      </c>
      <c r="Q3156" s="110">
        <v>17</v>
      </c>
      <c r="R3156" s="278">
        <f t="shared" si="477"/>
        <v>0.6470588235294118</v>
      </c>
      <c r="S3156" s="110">
        <v>49</v>
      </c>
      <c r="T3156" s="68">
        <f t="shared" si="478"/>
        <v>0.34693877551020408</v>
      </c>
      <c r="U3156" s="110">
        <v>11</v>
      </c>
      <c r="W3156" s="110">
        <v>0</v>
      </c>
      <c r="X3156" s="110">
        <v>0</v>
      </c>
      <c r="Y3156" s="68" t="e">
        <f t="shared" ref="Y3156:Y3219" si="480">W3156/X3156</f>
        <v>#DIV/0!</v>
      </c>
      <c r="Z3156" s="110">
        <v>0</v>
      </c>
      <c r="AA3156" s="282">
        <v>1</v>
      </c>
    </row>
    <row r="3157" spans="9:27">
      <c r="I3157" s="57" t="str">
        <f t="shared" si="479"/>
        <v>FPSAllNov-16</v>
      </c>
      <c r="J3157" t="s">
        <v>1693</v>
      </c>
      <c r="K3157" t="s">
        <v>355</v>
      </c>
      <c r="L3157" s="73">
        <v>42675</v>
      </c>
      <c r="M3157" s="110">
        <v>6</v>
      </c>
      <c r="N3157" s="110">
        <v>6</v>
      </c>
      <c r="O3157" s="68">
        <f t="shared" si="476"/>
        <v>1</v>
      </c>
      <c r="P3157" s="110">
        <v>74</v>
      </c>
      <c r="Q3157" s="110">
        <v>90</v>
      </c>
      <c r="R3157" s="278">
        <f t="shared" si="477"/>
        <v>0.82222222222222219</v>
      </c>
      <c r="S3157" s="110">
        <v>90</v>
      </c>
      <c r="T3157" s="68">
        <f t="shared" si="478"/>
        <v>1</v>
      </c>
      <c r="U3157" s="110">
        <v>74</v>
      </c>
      <c r="W3157" s="110">
        <v>0</v>
      </c>
      <c r="X3157" s="110">
        <v>0</v>
      </c>
      <c r="Y3157" s="68" t="e">
        <f t="shared" si="480"/>
        <v>#DIV/0!</v>
      </c>
      <c r="Z3157" s="110">
        <v>0</v>
      </c>
      <c r="AA3157" s="282" t="e">
        <v>#DIV/0!</v>
      </c>
    </row>
    <row r="3158" spans="9:27">
      <c r="I3158" s="57" t="str">
        <f t="shared" si="479"/>
        <v>Green DoorAllNov-16</v>
      </c>
      <c r="J3158" t="s">
        <v>1694</v>
      </c>
      <c r="K3158" t="s">
        <v>895</v>
      </c>
      <c r="L3158" s="73">
        <v>42675</v>
      </c>
      <c r="M3158" s="110">
        <v>5</v>
      </c>
      <c r="N3158" s="110">
        <v>5</v>
      </c>
      <c r="O3158" s="68">
        <f t="shared" si="476"/>
        <v>1</v>
      </c>
      <c r="P3158" s="110">
        <v>10</v>
      </c>
      <c r="Q3158" s="110">
        <v>30</v>
      </c>
      <c r="R3158" s="278">
        <f t="shared" si="477"/>
        <v>0.33333333333333331</v>
      </c>
      <c r="S3158" s="110">
        <v>30</v>
      </c>
      <c r="T3158" s="68">
        <f t="shared" si="478"/>
        <v>1</v>
      </c>
      <c r="U3158" s="110">
        <v>9</v>
      </c>
      <c r="W3158" s="110">
        <v>0</v>
      </c>
      <c r="X3158" s="110">
        <v>0</v>
      </c>
      <c r="Y3158" s="68" t="e">
        <f t="shared" si="480"/>
        <v>#DIV/0!</v>
      </c>
      <c r="Z3158" s="110">
        <v>1</v>
      </c>
      <c r="AA3158" s="282" t="e">
        <v>#DIV/0!</v>
      </c>
    </row>
    <row r="3159" spans="9:27">
      <c r="I3159" s="57" t="str">
        <f t="shared" si="479"/>
        <v>HillcrestAllNov-16</v>
      </c>
      <c r="J3159" t="s">
        <v>1695</v>
      </c>
      <c r="K3159" t="s">
        <v>331</v>
      </c>
      <c r="L3159" s="73">
        <v>42675</v>
      </c>
      <c r="M3159" s="110">
        <v>10</v>
      </c>
      <c r="N3159" s="110">
        <v>11</v>
      </c>
      <c r="O3159" s="68">
        <f t="shared" si="476"/>
        <v>0.90909090909090906</v>
      </c>
      <c r="P3159" s="110">
        <v>54</v>
      </c>
      <c r="Q3159" s="110">
        <v>60</v>
      </c>
      <c r="R3159" s="278">
        <f t="shared" si="477"/>
        <v>0.9</v>
      </c>
      <c r="S3159" s="110">
        <v>79</v>
      </c>
      <c r="T3159" s="68">
        <f t="shared" si="478"/>
        <v>0.759493670886076</v>
      </c>
      <c r="U3159" s="110">
        <v>47</v>
      </c>
      <c r="W3159" s="110">
        <v>5</v>
      </c>
      <c r="X3159" s="110">
        <v>10</v>
      </c>
      <c r="Y3159" s="68">
        <f t="shared" si="480"/>
        <v>0.5</v>
      </c>
      <c r="Z3159" s="110">
        <v>7</v>
      </c>
      <c r="AA3159" s="282">
        <v>0.69464285714285712</v>
      </c>
    </row>
    <row r="3160" spans="9:27">
      <c r="I3160" s="57" t="str">
        <f t="shared" si="479"/>
        <v>LAYCAllNov-16</v>
      </c>
      <c r="J3160" t="s">
        <v>1696</v>
      </c>
      <c r="K3160" t="s">
        <v>337</v>
      </c>
      <c r="L3160" s="73">
        <v>42675</v>
      </c>
      <c r="M3160" s="110">
        <v>2</v>
      </c>
      <c r="N3160" s="110">
        <v>3</v>
      </c>
      <c r="O3160" s="68">
        <f t="shared" si="476"/>
        <v>0.66666666666666663</v>
      </c>
      <c r="P3160" s="110">
        <v>14</v>
      </c>
      <c r="Q3160" s="110">
        <v>18</v>
      </c>
      <c r="R3160" s="278">
        <f t="shared" si="477"/>
        <v>0.77777777777777779</v>
      </c>
      <c r="S3160" s="110">
        <v>25</v>
      </c>
      <c r="T3160" s="68">
        <f t="shared" si="478"/>
        <v>0.72</v>
      </c>
      <c r="U3160" s="110">
        <v>13</v>
      </c>
      <c r="W3160" s="110">
        <v>0</v>
      </c>
      <c r="X3160" s="110">
        <v>0</v>
      </c>
      <c r="Y3160" s="68" t="e">
        <f t="shared" si="480"/>
        <v>#DIV/0!</v>
      </c>
      <c r="Z3160" s="110">
        <v>1</v>
      </c>
      <c r="AA3160" s="282" t="e">
        <v>#DIV/0!</v>
      </c>
    </row>
    <row r="3161" spans="9:27">
      <c r="I3161" s="57" t="str">
        <f t="shared" si="479"/>
        <v>LESAllNov-16</v>
      </c>
      <c r="J3161" t="s">
        <v>1697</v>
      </c>
      <c r="K3161" t="s">
        <v>357</v>
      </c>
      <c r="L3161" s="73">
        <v>42675</v>
      </c>
      <c r="M3161" s="110">
        <v>4</v>
      </c>
      <c r="N3161" s="110">
        <v>7</v>
      </c>
      <c r="O3161" s="68">
        <f t="shared" ref="O3161:O3224" si="481">M3161/N3161</f>
        <v>0.5714285714285714</v>
      </c>
      <c r="P3161" s="110">
        <v>50</v>
      </c>
      <c r="Q3161" s="110">
        <v>40</v>
      </c>
      <c r="R3161" s="278">
        <f t="shared" ref="R3161:R3224" si="482">P3161/Q3161</f>
        <v>1.25</v>
      </c>
      <c r="S3161" s="110">
        <v>70</v>
      </c>
      <c r="T3161" s="68">
        <f t="shared" ref="T3161:T3224" si="483">Q3161/S3161</f>
        <v>0.5714285714285714</v>
      </c>
      <c r="U3161" s="110">
        <v>50</v>
      </c>
      <c r="W3161" s="110">
        <v>0</v>
      </c>
      <c r="X3161" s="110">
        <v>0</v>
      </c>
      <c r="Y3161" s="68" t="e">
        <f t="shared" si="480"/>
        <v>#DIV/0!</v>
      </c>
      <c r="Z3161" s="110">
        <v>0</v>
      </c>
      <c r="AA3161" s="282" t="e">
        <v>#DIV/0!</v>
      </c>
    </row>
    <row r="3162" spans="9:27">
      <c r="I3162" s="57" t="str">
        <f t="shared" si="479"/>
        <v>Marys CenterAllNov-16</v>
      </c>
      <c r="J3162" t="s">
        <v>1698</v>
      </c>
      <c r="K3162" t="s">
        <v>341</v>
      </c>
      <c r="L3162" s="73">
        <v>42675</v>
      </c>
      <c r="M3162" s="110">
        <v>5</v>
      </c>
      <c r="N3162" s="110">
        <v>5</v>
      </c>
      <c r="O3162" s="68">
        <f t="shared" si="481"/>
        <v>1</v>
      </c>
      <c r="P3162" s="110">
        <v>18</v>
      </c>
      <c r="Q3162" s="110">
        <v>24</v>
      </c>
      <c r="R3162" s="278">
        <f t="shared" si="482"/>
        <v>0.75</v>
      </c>
      <c r="S3162" s="110">
        <v>24</v>
      </c>
      <c r="T3162" s="68">
        <f t="shared" si="483"/>
        <v>1</v>
      </c>
      <c r="U3162" s="110">
        <v>15</v>
      </c>
      <c r="W3162" s="110">
        <v>0</v>
      </c>
      <c r="X3162" s="110">
        <v>1</v>
      </c>
      <c r="Y3162" s="68">
        <f t="shared" si="480"/>
        <v>0</v>
      </c>
      <c r="Z3162" s="110">
        <v>3</v>
      </c>
      <c r="AA3162" s="282">
        <v>0.83</v>
      </c>
    </row>
    <row r="3163" spans="9:27">
      <c r="I3163" s="57" t="str">
        <f t="shared" si="479"/>
        <v>MBI HSAllNov-16</v>
      </c>
      <c r="J3163" t="s">
        <v>1699</v>
      </c>
      <c r="K3163" t="s">
        <v>364</v>
      </c>
      <c r="L3163" s="73">
        <v>42675</v>
      </c>
      <c r="M3163" s="110">
        <v>11</v>
      </c>
      <c r="N3163" s="110">
        <v>15</v>
      </c>
      <c r="O3163" s="68">
        <f t="shared" si="481"/>
        <v>0.73333333333333328</v>
      </c>
      <c r="P3163" s="110">
        <v>108</v>
      </c>
      <c r="Q3163" s="110">
        <v>126</v>
      </c>
      <c r="R3163" s="278">
        <f t="shared" si="482"/>
        <v>0.8571428571428571</v>
      </c>
      <c r="S3163" s="110">
        <v>174</v>
      </c>
      <c r="T3163" s="68">
        <f t="shared" si="483"/>
        <v>0.72413793103448276</v>
      </c>
      <c r="U3163" s="110">
        <v>104</v>
      </c>
      <c r="W3163" s="110">
        <v>0</v>
      </c>
      <c r="X3163" s="110">
        <v>1</v>
      </c>
      <c r="Y3163" s="68">
        <f t="shared" si="480"/>
        <v>0</v>
      </c>
      <c r="Z3163" s="110">
        <v>4</v>
      </c>
      <c r="AA3163" s="282">
        <v>0.56880733944954132</v>
      </c>
    </row>
    <row r="3164" spans="9:27">
      <c r="I3164" s="57" t="str">
        <f t="shared" si="479"/>
        <v>MD Family ResourcesAllNov-16</v>
      </c>
      <c r="J3164" t="s">
        <v>1700</v>
      </c>
      <c r="K3164" t="s">
        <v>510</v>
      </c>
      <c r="L3164" s="73">
        <v>42675</v>
      </c>
      <c r="M3164" s="110">
        <v>7</v>
      </c>
      <c r="N3164" s="110">
        <v>12</v>
      </c>
      <c r="O3164" s="68">
        <f t="shared" si="481"/>
        <v>0.58333333333333337</v>
      </c>
      <c r="P3164" s="110">
        <v>20</v>
      </c>
      <c r="Q3164" s="110">
        <v>21</v>
      </c>
      <c r="R3164" s="278">
        <f t="shared" si="482"/>
        <v>0.95238095238095233</v>
      </c>
      <c r="S3164" s="110">
        <v>36</v>
      </c>
      <c r="T3164" s="68">
        <f t="shared" si="483"/>
        <v>0.58333333333333337</v>
      </c>
      <c r="U3164" s="110">
        <v>20</v>
      </c>
      <c r="W3164" s="110">
        <v>1</v>
      </c>
      <c r="X3164" s="110">
        <v>1</v>
      </c>
      <c r="Y3164" s="68">
        <f t="shared" si="480"/>
        <v>1</v>
      </c>
      <c r="Z3164" s="110">
        <v>0</v>
      </c>
      <c r="AA3164" s="282">
        <v>1</v>
      </c>
    </row>
    <row r="3165" spans="9:27">
      <c r="I3165" s="57" t="str">
        <f t="shared" si="479"/>
        <v>PASSAllNov-16</v>
      </c>
      <c r="J3165" t="s">
        <v>1701</v>
      </c>
      <c r="K3165" t="s">
        <v>342</v>
      </c>
      <c r="L3165" s="73">
        <v>42675</v>
      </c>
      <c r="M3165" s="110">
        <v>18</v>
      </c>
      <c r="N3165" s="110">
        <v>13</v>
      </c>
      <c r="O3165" s="68">
        <f t="shared" si="481"/>
        <v>1.3846153846153846</v>
      </c>
      <c r="P3165" s="110">
        <v>97</v>
      </c>
      <c r="Q3165" s="110">
        <v>155</v>
      </c>
      <c r="R3165" s="278">
        <f t="shared" si="482"/>
        <v>0.62580645161290327</v>
      </c>
      <c r="S3165" s="110">
        <v>105</v>
      </c>
      <c r="T3165" s="68">
        <f t="shared" si="483"/>
        <v>1.4761904761904763</v>
      </c>
      <c r="U3165" s="110">
        <v>92</v>
      </c>
      <c r="W3165" s="110">
        <v>8</v>
      </c>
      <c r="X3165" s="110">
        <v>14</v>
      </c>
      <c r="Y3165" s="68">
        <f t="shared" si="480"/>
        <v>0.5714285714285714</v>
      </c>
      <c r="Z3165" s="110">
        <v>5</v>
      </c>
      <c r="AA3165" s="282">
        <v>0.90937500000000004</v>
      </c>
    </row>
    <row r="3166" spans="9:27">
      <c r="I3166" s="57" t="str">
        <f t="shared" si="479"/>
        <v>PIECEAllNov-16</v>
      </c>
      <c r="J3166" t="s">
        <v>1702</v>
      </c>
      <c r="K3166" t="s">
        <v>345</v>
      </c>
      <c r="L3166" s="73">
        <v>42675</v>
      </c>
      <c r="M3166" s="110">
        <v>12</v>
      </c>
      <c r="N3166" s="110">
        <v>13</v>
      </c>
      <c r="O3166" s="68">
        <f t="shared" si="481"/>
        <v>0.92307692307692313</v>
      </c>
      <c r="P3166" s="110">
        <v>41</v>
      </c>
      <c r="Q3166" s="110">
        <v>60</v>
      </c>
      <c r="R3166" s="278">
        <f t="shared" si="482"/>
        <v>0.68333333333333335</v>
      </c>
      <c r="S3166" s="110">
        <v>65</v>
      </c>
      <c r="T3166" s="68">
        <f t="shared" si="483"/>
        <v>0.92307692307692313</v>
      </c>
      <c r="U3166" s="110">
        <v>41</v>
      </c>
      <c r="W3166" s="110">
        <v>1</v>
      </c>
      <c r="X3166" s="110">
        <v>1</v>
      </c>
      <c r="Y3166" s="68">
        <f t="shared" si="480"/>
        <v>1</v>
      </c>
      <c r="Z3166" s="110">
        <v>0</v>
      </c>
      <c r="AA3166" s="282">
        <v>0.63629032258064511</v>
      </c>
    </row>
    <row r="3167" spans="9:27">
      <c r="I3167" s="57" t="str">
        <f t="shared" si="479"/>
        <v>RiversideAllNov-16</v>
      </c>
      <c r="J3167" t="s">
        <v>1703</v>
      </c>
      <c r="K3167" t="s">
        <v>362</v>
      </c>
      <c r="L3167" s="73">
        <v>42675</v>
      </c>
      <c r="M3167" s="110">
        <v>1</v>
      </c>
      <c r="N3167" s="110">
        <v>1</v>
      </c>
      <c r="O3167" s="68">
        <f t="shared" si="481"/>
        <v>1</v>
      </c>
      <c r="P3167" s="110">
        <v>8</v>
      </c>
      <c r="Q3167" s="110">
        <v>5</v>
      </c>
      <c r="R3167" s="278">
        <f t="shared" si="482"/>
        <v>1.6</v>
      </c>
      <c r="S3167" s="110">
        <v>5</v>
      </c>
      <c r="T3167" s="68">
        <f t="shared" si="483"/>
        <v>1</v>
      </c>
      <c r="U3167" s="110">
        <v>5</v>
      </c>
      <c r="W3167" s="110">
        <v>0</v>
      </c>
      <c r="X3167" s="110">
        <v>2</v>
      </c>
      <c r="Y3167" s="68">
        <f t="shared" si="480"/>
        <v>0</v>
      </c>
      <c r="Z3167" s="110">
        <v>3</v>
      </c>
      <c r="AA3167" s="282" t="e">
        <v>#DIV/0!</v>
      </c>
    </row>
    <row r="3168" spans="9:27">
      <c r="I3168" s="57" t="str">
        <f t="shared" si="479"/>
        <v>TFCCAllNov-16</v>
      </c>
      <c r="J3168" t="s">
        <v>1704</v>
      </c>
      <c r="K3168" t="s">
        <v>366</v>
      </c>
      <c r="L3168" s="73">
        <v>42675</v>
      </c>
      <c r="M3168" s="110">
        <v>4</v>
      </c>
      <c r="N3168" s="110">
        <v>6</v>
      </c>
      <c r="O3168" s="68">
        <f t="shared" si="481"/>
        <v>0.66666666666666663</v>
      </c>
      <c r="P3168" s="110">
        <v>76</v>
      </c>
      <c r="Q3168" s="110">
        <v>40</v>
      </c>
      <c r="R3168" s="278">
        <f t="shared" si="482"/>
        <v>1.9</v>
      </c>
      <c r="S3168" s="110">
        <v>60</v>
      </c>
      <c r="T3168" s="68">
        <f t="shared" si="483"/>
        <v>0.66666666666666663</v>
      </c>
      <c r="U3168" s="110">
        <v>63</v>
      </c>
      <c r="W3168" s="110">
        <v>0</v>
      </c>
      <c r="X3168" s="110">
        <v>0</v>
      </c>
      <c r="Y3168" s="68" t="e">
        <f t="shared" si="480"/>
        <v>#DIV/0!</v>
      </c>
      <c r="Z3168" s="110">
        <v>13</v>
      </c>
      <c r="AA3168" s="282" t="e">
        <v>#DIV/0!</v>
      </c>
    </row>
    <row r="3169" spans="9:27">
      <c r="I3169" s="57" t="str">
        <f t="shared" si="479"/>
        <v>UniversalAllNov-16</v>
      </c>
      <c r="J3169" t="s">
        <v>1705</v>
      </c>
      <c r="K3169" t="s">
        <v>348</v>
      </c>
      <c r="L3169" s="73">
        <v>42675</v>
      </c>
      <c r="M3169" s="110">
        <v>0</v>
      </c>
      <c r="N3169" s="110">
        <v>0</v>
      </c>
      <c r="O3169" s="68" t="e">
        <f t="shared" si="481"/>
        <v>#DIV/0!</v>
      </c>
      <c r="P3169" s="110">
        <v>2</v>
      </c>
      <c r="Q3169" s="110">
        <v>0</v>
      </c>
      <c r="R3169" s="278" t="e">
        <f t="shared" si="482"/>
        <v>#DIV/0!</v>
      </c>
      <c r="S3169" s="110">
        <v>0</v>
      </c>
      <c r="T3169" s="68" t="e">
        <f t="shared" si="483"/>
        <v>#DIV/0!</v>
      </c>
      <c r="U3169" s="110">
        <v>2</v>
      </c>
      <c r="W3169" s="110">
        <v>0</v>
      </c>
      <c r="X3169" s="110">
        <v>0</v>
      </c>
      <c r="Y3169" s="68" t="e">
        <f t="shared" si="480"/>
        <v>#DIV/0!</v>
      </c>
      <c r="Z3169" s="110">
        <v>0</v>
      </c>
      <c r="AA3169" s="282" t="e">
        <v>#DIV/0!</v>
      </c>
    </row>
    <row r="3170" spans="9:27">
      <c r="I3170" s="57" t="str">
        <f t="shared" si="479"/>
        <v>Wayne CenterAllNov-16</v>
      </c>
      <c r="J3170" t="s">
        <v>1706</v>
      </c>
      <c r="K3170" t="s">
        <v>789</v>
      </c>
      <c r="L3170" s="73">
        <v>42675</v>
      </c>
      <c r="M3170" s="110">
        <v>4</v>
      </c>
      <c r="N3170" s="110">
        <v>4</v>
      </c>
      <c r="O3170" s="68">
        <f t="shared" si="481"/>
        <v>1</v>
      </c>
      <c r="P3170" s="110">
        <v>31</v>
      </c>
      <c r="Q3170" s="110">
        <v>40</v>
      </c>
      <c r="R3170" s="278">
        <f t="shared" si="482"/>
        <v>0.77500000000000002</v>
      </c>
      <c r="S3170" s="110">
        <v>40</v>
      </c>
      <c r="T3170" s="68">
        <f t="shared" si="483"/>
        <v>1</v>
      </c>
      <c r="U3170" s="110">
        <v>29</v>
      </c>
      <c r="W3170" s="110">
        <v>7</v>
      </c>
      <c r="X3170" s="110">
        <v>7</v>
      </c>
      <c r="Y3170" s="68">
        <f t="shared" si="480"/>
        <v>1</v>
      </c>
      <c r="Z3170" s="110">
        <v>2</v>
      </c>
      <c r="AA3170" s="282" t="e">
        <v>#DIV/0!</v>
      </c>
    </row>
    <row r="3171" spans="9:27">
      <c r="I3171" s="57" t="str">
        <f t="shared" si="479"/>
        <v>Youth VillagesAllNov-16</v>
      </c>
      <c r="J3171" t="s">
        <v>1707</v>
      </c>
      <c r="K3171" t="s">
        <v>352</v>
      </c>
      <c r="L3171" s="73">
        <v>42675</v>
      </c>
      <c r="M3171" s="110">
        <v>7</v>
      </c>
      <c r="N3171" s="110">
        <v>12</v>
      </c>
      <c r="O3171" s="68">
        <f t="shared" si="481"/>
        <v>0.58333333333333337</v>
      </c>
      <c r="P3171" s="110">
        <v>14</v>
      </c>
      <c r="Q3171" s="110">
        <v>16</v>
      </c>
      <c r="R3171" s="278">
        <f t="shared" si="482"/>
        <v>0.875</v>
      </c>
      <c r="S3171" s="110">
        <v>32</v>
      </c>
      <c r="T3171" s="68">
        <f t="shared" si="483"/>
        <v>0.5</v>
      </c>
      <c r="U3171" s="110">
        <v>11</v>
      </c>
      <c r="W3171" s="110">
        <v>4</v>
      </c>
      <c r="X3171" s="110">
        <v>4</v>
      </c>
      <c r="Y3171" s="68">
        <f t="shared" si="480"/>
        <v>1</v>
      </c>
      <c r="Z3171" s="110">
        <v>3</v>
      </c>
      <c r="AA3171" s="282">
        <v>0.76300000000000001</v>
      </c>
    </row>
    <row r="3172" spans="9:27">
      <c r="I3172" s="57" t="str">
        <f t="shared" si="479"/>
        <v>All A-CRA ProvidersA-CRANov-16</v>
      </c>
      <c r="J3172" t="s">
        <v>1708</v>
      </c>
      <c r="K3172" t="s">
        <v>379</v>
      </c>
      <c r="L3172" s="73">
        <v>42675</v>
      </c>
      <c r="M3172" s="110">
        <v>5.5</v>
      </c>
      <c r="N3172" s="110">
        <v>8.5</v>
      </c>
      <c r="O3172" s="68">
        <f t="shared" si="481"/>
        <v>0.6470588235294118</v>
      </c>
      <c r="P3172" s="110">
        <v>50</v>
      </c>
      <c r="Q3172" s="110">
        <v>43.5</v>
      </c>
      <c r="R3172" s="278">
        <f t="shared" si="482"/>
        <v>1.1494252873563218</v>
      </c>
      <c r="S3172" s="110">
        <v>74.5</v>
      </c>
      <c r="T3172" s="68">
        <f t="shared" si="483"/>
        <v>0.58389261744966447</v>
      </c>
      <c r="U3172" s="110">
        <v>42</v>
      </c>
      <c r="W3172" s="110">
        <v>1</v>
      </c>
      <c r="X3172" s="110">
        <v>8</v>
      </c>
      <c r="Y3172" s="68">
        <f t="shared" si="480"/>
        <v>0.125</v>
      </c>
      <c r="Z3172" s="110">
        <v>8</v>
      </c>
      <c r="AA3172" s="282"/>
    </row>
    <row r="3173" spans="9:27">
      <c r="I3173" s="57" t="str">
        <f t="shared" si="479"/>
        <v>All CPP-FV ProvidersCPP-FVNov-16</v>
      </c>
      <c r="J3173" t="s">
        <v>1709</v>
      </c>
      <c r="K3173" t="s">
        <v>373</v>
      </c>
      <c r="L3173" s="73">
        <v>42675</v>
      </c>
      <c r="M3173" s="110">
        <v>8</v>
      </c>
      <c r="N3173" s="110">
        <v>11</v>
      </c>
      <c r="O3173" s="68">
        <f t="shared" si="481"/>
        <v>0.72727272727272729</v>
      </c>
      <c r="P3173" s="110">
        <v>29</v>
      </c>
      <c r="Q3173" s="110">
        <v>40</v>
      </c>
      <c r="R3173" s="278">
        <f t="shared" si="482"/>
        <v>0.72499999999999998</v>
      </c>
      <c r="S3173" s="110">
        <v>55</v>
      </c>
      <c r="T3173" s="68">
        <f t="shared" si="483"/>
        <v>0.72727272727272729</v>
      </c>
      <c r="U3173" s="110">
        <v>29</v>
      </c>
      <c r="W3173" s="110">
        <v>1</v>
      </c>
      <c r="X3173" s="110">
        <v>1</v>
      </c>
      <c r="Y3173" s="68">
        <f t="shared" si="480"/>
        <v>1</v>
      </c>
      <c r="Z3173" s="110">
        <v>0</v>
      </c>
      <c r="AA3173" s="282">
        <v>0.66129032258064513</v>
      </c>
    </row>
    <row r="3174" spans="9:27">
      <c r="I3174" s="57" t="str">
        <f t="shared" si="479"/>
        <v>All FFT ProvidersFFTNov-16</v>
      </c>
      <c r="J3174" t="s">
        <v>1710</v>
      </c>
      <c r="K3174" t="s">
        <v>372</v>
      </c>
      <c r="L3174" s="73">
        <v>42675</v>
      </c>
      <c r="M3174" s="110">
        <v>10</v>
      </c>
      <c r="N3174" s="110">
        <v>10</v>
      </c>
      <c r="O3174" s="68">
        <f t="shared" si="481"/>
        <v>1</v>
      </c>
      <c r="P3174" s="110">
        <v>40</v>
      </c>
      <c r="Q3174" s="110">
        <v>66</v>
      </c>
      <c r="R3174" s="278">
        <f t="shared" si="482"/>
        <v>0.60606060606060608</v>
      </c>
      <c r="S3174" s="110">
        <v>66</v>
      </c>
      <c r="T3174" s="68">
        <f t="shared" si="483"/>
        <v>1</v>
      </c>
      <c r="U3174" s="110">
        <v>33</v>
      </c>
      <c r="V3174" s="282">
        <v>1.075</v>
      </c>
      <c r="W3174" s="110">
        <v>9</v>
      </c>
      <c r="X3174" s="110">
        <v>12</v>
      </c>
      <c r="Y3174" s="68">
        <f t="shared" si="480"/>
        <v>0.75</v>
      </c>
      <c r="Z3174" s="110">
        <v>7</v>
      </c>
      <c r="AA3174" s="282">
        <v>1.075</v>
      </c>
    </row>
    <row r="3175" spans="9:27">
      <c r="I3175" s="57" t="str">
        <f t="shared" si="479"/>
        <v>All MST ProvidersMSTNov-16</v>
      </c>
      <c r="J3175" t="s">
        <v>1711</v>
      </c>
      <c r="K3175" t="s">
        <v>374</v>
      </c>
      <c r="L3175" s="73">
        <v>42675</v>
      </c>
      <c r="M3175" s="110">
        <v>4</v>
      </c>
      <c r="N3175" s="110">
        <v>8</v>
      </c>
      <c r="O3175" s="68">
        <f t="shared" si="481"/>
        <v>0.5</v>
      </c>
      <c r="P3175" s="110">
        <v>12</v>
      </c>
      <c r="Q3175" s="110">
        <v>10</v>
      </c>
      <c r="R3175" s="278">
        <f t="shared" si="482"/>
        <v>1.2</v>
      </c>
      <c r="S3175" s="110">
        <v>24</v>
      </c>
      <c r="T3175" s="68">
        <f t="shared" si="483"/>
        <v>0.41666666666666669</v>
      </c>
      <c r="U3175" s="110">
        <v>9</v>
      </c>
      <c r="V3175" s="282" t="e">
        <v>#DIV/0!</v>
      </c>
      <c r="W3175" s="110">
        <v>4</v>
      </c>
      <c r="X3175" s="110">
        <v>4</v>
      </c>
      <c r="Y3175" s="68">
        <f t="shared" si="480"/>
        <v>1</v>
      </c>
      <c r="Z3175" s="110">
        <v>3</v>
      </c>
      <c r="AA3175" s="282" t="e">
        <v>#DIV/0!</v>
      </c>
    </row>
    <row r="3176" spans="9:27">
      <c r="I3176" s="57" t="str">
        <f t="shared" si="479"/>
        <v>All MST-PSB ProvidersMST-PSBNov-16</v>
      </c>
      <c r="J3176" t="s">
        <v>1712</v>
      </c>
      <c r="K3176" t="s">
        <v>375</v>
      </c>
      <c r="L3176" s="73">
        <v>42675</v>
      </c>
      <c r="M3176" s="110">
        <v>3</v>
      </c>
      <c r="N3176" s="110">
        <v>4</v>
      </c>
      <c r="O3176" s="68">
        <f t="shared" si="481"/>
        <v>0.75</v>
      </c>
      <c r="P3176" s="110">
        <v>2</v>
      </c>
      <c r="Q3176" s="110">
        <v>6</v>
      </c>
      <c r="R3176" s="278">
        <f t="shared" si="482"/>
        <v>0.33333333333333331</v>
      </c>
      <c r="S3176" s="110">
        <v>8</v>
      </c>
      <c r="T3176" s="68">
        <f t="shared" si="483"/>
        <v>0.75</v>
      </c>
      <c r="U3176" s="110">
        <v>2</v>
      </c>
      <c r="V3176" s="282">
        <v>0.76300000000000001</v>
      </c>
      <c r="W3176" s="110">
        <v>0</v>
      </c>
      <c r="X3176" s="110">
        <v>0</v>
      </c>
      <c r="Y3176" s="68" t="e">
        <f t="shared" si="480"/>
        <v>#DIV/0!</v>
      </c>
      <c r="Z3176" s="110">
        <v>0</v>
      </c>
      <c r="AA3176" s="282">
        <v>0.76300000000000001</v>
      </c>
    </row>
    <row r="3177" spans="9:27">
      <c r="I3177" s="57" t="str">
        <f t="shared" si="479"/>
        <v>All PCIT ProvidersPCITNov-16</v>
      </c>
      <c r="J3177" t="s">
        <v>1713</v>
      </c>
      <c r="K3177" t="s">
        <v>376</v>
      </c>
      <c r="L3177" s="73">
        <v>42675</v>
      </c>
      <c r="M3177" s="110">
        <v>10</v>
      </c>
      <c r="N3177" s="110">
        <v>10</v>
      </c>
      <c r="O3177" s="68">
        <f t="shared" si="481"/>
        <v>1</v>
      </c>
      <c r="P3177" s="110">
        <v>32</v>
      </c>
      <c r="Q3177" s="110">
        <v>49</v>
      </c>
      <c r="R3177" s="278">
        <f t="shared" si="482"/>
        <v>0.65306122448979587</v>
      </c>
      <c r="S3177" s="110">
        <v>49</v>
      </c>
      <c r="T3177" s="68">
        <f t="shared" si="483"/>
        <v>1</v>
      </c>
      <c r="U3177" s="110">
        <v>29</v>
      </c>
      <c r="W3177" s="110">
        <v>0</v>
      </c>
      <c r="X3177" s="110">
        <v>1</v>
      </c>
      <c r="Y3177" s="68">
        <f t="shared" si="480"/>
        <v>0</v>
      </c>
      <c r="Z3177" s="110">
        <v>3</v>
      </c>
      <c r="AA3177" s="282">
        <v>0.8899999999999999</v>
      </c>
    </row>
    <row r="3178" spans="9:27">
      <c r="I3178" s="57" t="str">
        <f t="shared" si="479"/>
        <v>All TF-CBT ProvidersTF-CBTNov-16</v>
      </c>
      <c r="J3178" t="s">
        <v>1714</v>
      </c>
      <c r="K3178" t="s">
        <v>377</v>
      </c>
      <c r="L3178" s="73">
        <v>42675</v>
      </c>
      <c r="M3178" s="110">
        <v>12</v>
      </c>
      <c r="N3178" s="110">
        <v>18</v>
      </c>
      <c r="O3178" s="68">
        <f t="shared" si="481"/>
        <v>0.66666666666666663</v>
      </c>
      <c r="P3178" s="110">
        <v>36</v>
      </c>
      <c r="Q3178" s="110">
        <v>52</v>
      </c>
      <c r="R3178" s="278">
        <f t="shared" si="482"/>
        <v>0.69230769230769229</v>
      </c>
      <c r="S3178" s="110">
        <v>78</v>
      </c>
      <c r="T3178" s="68">
        <f t="shared" si="483"/>
        <v>0.66666666666666663</v>
      </c>
      <c r="U3178" s="110">
        <v>36</v>
      </c>
      <c r="W3178" s="110">
        <v>5</v>
      </c>
      <c r="X3178" s="110">
        <v>5</v>
      </c>
      <c r="Y3178" s="68">
        <f t="shared" si="480"/>
        <v>1</v>
      </c>
      <c r="Z3178" s="110">
        <v>0</v>
      </c>
      <c r="AA3178" s="282">
        <v>0.8035714285714286</v>
      </c>
    </row>
    <row r="3179" spans="9:27">
      <c r="I3179" s="57" t="str">
        <f t="shared" si="479"/>
        <v>All TIP ProvidersTIPNov-16</v>
      </c>
      <c r="J3179" t="s">
        <v>1715</v>
      </c>
      <c r="K3179" t="s">
        <v>378</v>
      </c>
      <c r="L3179" s="73">
        <v>42675</v>
      </c>
      <c r="M3179" s="110">
        <v>59</v>
      </c>
      <c r="N3179" s="110">
        <v>63</v>
      </c>
      <c r="O3179" s="68">
        <f t="shared" si="481"/>
        <v>0.93650793650793651</v>
      </c>
      <c r="P3179" s="110">
        <v>564</v>
      </c>
      <c r="Q3179" s="110">
        <v>604</v>
      </c>
      <c r="R3179" s="278">
        <f t="shared" si="482"/>
        <v>0.93377483443708609</v>
      </c>
      <c r="S3179" s="110">
        <v>632</v>
      </c>
      <c r="T3179" s="68">
        <f t="shared" si="483"/>
        <v>0.95569620253164556</v>
      </c>
      <c r="U3179" s="110">
        <v>543</v>
      </c>
      <c r="W3179" s="110">
        <v>8</v>
      </c>
      <c r="X3179" s="110">
        <v>13</v>
      </c>
      <c r="Y3179" s="68">
        <f t="shared" si="480"/>
        <v>0.61538461538461542</v>
      </c>
      <c r="Z3179" s="110">
        <v>21</v>
      </c>
      <c r="AA3179" s="282">
        <v>0.66863022426095819</v>
      </c>
    </row>
    <row r="3180" spans="9:27">
      <c r="I3180" s="57" t="str">
        <f t="shared" si="479"/>
        <v>All TST ProvidersTSTNov-16</v>
      </c>
      <c r="J3180" t="s">
        <v>1716</v>
      </c>
      <c r="K3180" t="s">
        <v>512</v>
      </c>
      <c r="L3180" s="73">
        <v>42675</v>
      </c>
      <c r="M3180" s="110">
        <v>17</v>
      </c>
      <c r="N3180" s="110">
        <v>23</v>
      </c>
      <c r="O3180" s="68">
        <f t="shared" si="481"/>
        <v>0.73913043478260865</v>
      </c>
      <c r="P3180" s="110">
        <v>40</v>
      </c>
      <c r="Q3180" s="110">
        <v>51</v>
      </c>
      <c r="R3180" s="278">
        <f t="shared" si="482"/>
        <v>0.78431372549019607</v>
      </c>
      <c r="S3180" s="110">
        <v>69</v>
      </c>
      <c r="T3180" s="68">
        <f t="shared" si="483"/>
        <v>0.73913043478260865</v>
      </c>
      <c r="U3180" s="110">
        <v>40</v>
      </c>
      <c r="W3180" s="110">
        <v>0</v>
      </c>
      <c r="X3180" s="110">
        <v>0</v>
      </c>
      <c r="Y3180" s="68" t="e">
        <f t="shared" si="480"/>
        <v>#DIV/0!</v>
      </c>
      <c r="Z3180" s="110">
        <v>0</v>
      </c>
      <c r="AA3180" s="282">
        <v>0.61590909090909096</v>
      </c>
    </row>
    <row r="3181" spans="9:27">
      <c r="I3181" s="57" t="str">
        <f t="shared" si="479"/>
        <v>AllAllNov-16</v>
      </c>
      <c r="J3181" t="s">
        <v>1717</v>
      </c>
      <c r="K3181" t="s">
        <v>367</v>
      </c>
      <c r="L3181" s="73">
        <v>42675</v>
      </c>
      <c r="M3181" s="110">
        <v>128.5</v>
      </c>
      <c r="N3181" s="110">
        <v>155.5</v>
      </c>
      <c r="O3181" s="68">
        <f t="shared" si="481"/>
        <v>0.82636655948553051</v>
      </c>
      <c r="P3181" s="110">
        <v>804</v>
      </c>
      <c r="Q3181" s="110">
        <v>921.5</v>
      </c>
      <c r="R3181" s="278">
        <f t="shared" si="482"/>
        <v>0.87249050461204558</v>
      </c>
      <c r="S3181" s="110">
        <v>1055.5</v>
      </c>
      <c r="T3181" s="68">
        <f t="shared" si="483"/>
        <v>0.87304594978683092</v>
      </c>
      <c r="U3181" s="110">
        <v>763</v>
      </c>
      <c r="W3181" s="110">
        <v>28</v>
      </c>
      <c r="X3181" s="110">
        <v>44</v>
      </c>
      <c r="Y3181" s="68">
        <f t="shared" si="480"/>
        <v>0.63636363636363635</v>
      </c>
      <c r="Z3181" s="110">
        <v>41</v>
      </c>
      <c r="AA3181" s="282">
        <v>0.78</v>
      </c>
    </row>
    <row r="3182" spans="9:27">
      <c r="I3182" s="57" t="str">
        <f>K3182&amp;"Dec-16"</f>
        <v>Federal CityA-CRADec-16</v>
      </c>
      <c r="J3182" t="s">
        <v>1718</v>
      </c>
      <c r="K3182" t="s">
        <v>360</v>
      </c>
      <c r="L3182" s="73">
        <v>42705</v>
      </c>
      <c r="M3182" s="110">
        <v>0.5</v>
      </c>
      <c r="N3182" s="110">
        <v>0.5</v>
      </c>
      <c r="O3182" s="68">
        <f t="shared" si="481"/>
        <v>1</v>
      </c>
      <c r="P3182" s="110">
        <v>10</v>
      </c>
      <c r="Q3182" s="110">
        <v>2.5</v>
      </c>
      <c r="R3182" s="278">
        <f t="shared" si="482"/>
        <v>4</v>
      </c>
      <c r="S3182" s="110">
        <v>2.5</v>
      </c>
      <c r="T3182" s="68">
        <f t="shared" si="483"/>
        <v>1</v>
      </c>
      <c r="U3182" s="110">
        <v>6</v>
      </c>
      <c r="W3182" s="110">
        <v>0</v>
      </c>
      <c r="X3182" s="110">
        <v>1</v>
      </c>
      <c r="Y3182" s="68">
        <f t="shared" si="480"/>
        <v>0</v>
      </c>
      <c r="Z3182" s="110">
        <v>4</v>
      </c>
      <c r="AA3182" s="282"/>
    </row>
    <row r="3183" spans="9:27">
      <c r="I3183" s="57" t="str">
        <f t="shared" ref="I3183:I3245" si="484">K3183&amp;"Dec-16"</f>
        <v>HillcrestA-CRADec-16</v>
      </c>
      <c r="J3183" t="s">
        <v>1719</v>
      </c>
      <c r="K3183" t="s">
        <v>336</v>
      </c>
      <c r="L3183" s="73">
        <v>42705</v>
      </c>
      <c r="M3183" s="110">
        <v>2</v>
      </c>
      <c r="N3183" s="110">
        <v>2</v>
      </c>
      <c r="O3183" s="68">
        <f t="shared" si="481"/>
        <v>1</v>
      </c>
      <c r="P3183" s="110">
        <v>22</v>
      </c>
      <c r="Q3183" s="110">
        <v>30</v>
      </c>
      <c r="R3183" s="278">
        <f t="shared" si="482"/>
        <v>0.73333333333333328</v>
      </c>
      <c r="S3183" s="110">
        <v>30</v>
      </c>
      <c r="T3183" s="68">
        <f t="shared" si="483"/>
        <v>1</v>
      </c>
      <c r="U3183" s="110">
        <v>18</v>
      </c>
      <c r="W3183" s="110">
        <v>1</v>
      </c>
      <c r="X3183" s="110">
        <v>1</v>
      </c>
      <c r="Y3183" s="68">
        <f t="shared" si="480"/>
        <v>1</v>
      </c>
      <c r="Z3183" s="110">
        <v>4</v>
      </c>
      <c r="AA3183" s="282"/>
    </row>
    <row r="3184" spans="9:27">
      <c r="I3184" s="57" t="str">
        <f t="shared" si="484"/>
        <v>LAYCA-CRADec-16</v>
      </c>
      <c r="J3184" t="s">
        <v>1720</v>
      </c>
      <c r="K3184" t="s">
        <v>339</v>
      </c>
      <c r="L3184" s="73">
        <v>42705</v>
      </c>
      <c r="M3184" s="110">
        <v>2</v>
      </c>
      <c r="N3184" s="110">
        <v>3</v>
      </c>
      <c r="O3184" s="68">
        <f t="shared" si="481"/>
        <v>0.66666666666666663</v>
      </c>
      <c r="P3184" s="110">
        <v>16</v>
      </c>
      <c r="Q3184" s="110">
        <v>18</v>
      </c>
      <c r="R3184" s="278">
        <f t="shared" si="482"/>
        <v>0.88888888888888884</v>
      </c>
      <c r="S3184" s="110">
        <v>25</v>
      </c>
      <c r="T3184" s="68">
        <f t="shared" si="483"/>
        <v>0.72</v>
      </c>
      <c r="U3184" s="110">
        <v>14</v>
      </c>
      <c r="W3184" s="110">
        <v>0</v>
      </c>
      <c r="X3184" s="110">
        <v>0</v>
      </c>
      <c r="Y3184" s="68" t="e">
        <f t="shared" si="480"/>
        <v>#DIV/0!</v>
      </c>
      <c r="Z3184" s="110">
        <v>2</v>
      </c>
      <c r="AA3184" s="282"/>
    </row>
    <row r="3185" spans="9:27">
      <c r="I3185" s="57" t="str">
        <f t="shared" si="484"/>
        <v>RiversideA-CRADec-16</v>
      </c>
      <c r="J3185" t="s">
        <v>1721</v>
      </c>
      <c r="K3185" t="s">
        <v>361</v>
      </c>
      <c r="L3185" s="73">
        <v>42705</v>
      </c>
      <c r="M3185" s="110">
        <v>1</v>
      </c>
      <c r="N3185" s="110">
        <v>1</v>
      </c>
      <c r="O3185" s="68">
        <f t="shared" si="481"/>
        <v>1</v>
      </c>
      <c r="P3185" s="110">
        <v>8</v>
      </c>
      <c r="Q3185" s="110">
        <v>5</v>
      </c>
      <c r="R3185" s="278">
        <f t="shared" si="482"/>
        <v>1.6</v>
      </c>
      <c r="S3185" s="110">
        <v>5</v>
      </c>
      <c r="T3185" s="68">
        <f t="shared" si="483"/>
        <v>1</v>
      </c>
      <c r="U3185" s="110">
        <v>8</v>
      </c>
      <c r="W3185" s="110">
        <v>0</v>
      </c>
      <c r="X3185" s="110">
        <v>3</v>
      </c>
      <c r="Y3185" s="68">
        <f t="shared" si="480"/>
        <v>0</v>
      </c>
      <c r="Z3185" s="110">
        <v>0</v>
      </c>
      <c r="AA3185" s="282"/>
    </row>
    <row r="3186" spans="9:27">
      <c r="I3186" s="57" t="str">
        <f t="shared" si="484"/>
        <v>Adoptions TogetherCPP-FVDec-16</v>
      </c>
      <c r="J3186" t="s">
        <v>1722</v>
      </c>
      <c r="K3186" t="s">
        <v>317</v>
      </c>
      <c r="L3186" s="73">
        <v>42705</v>
      </c>
      <c r="M3186" s="110">
        <v>1</v>
      </c>
      <c r="N3186" s="110">
        <v>3</v>
      </c>
      <c r="O3186" s="68">
        <f t="shared" si="481"/>
        <v>0.33333333333333331</v>
      </c>
      <c r="P3186" s="110">
        <v>2</v>
      </c>
      <c r="Q3186" s="110">
        <v>5</v>
      </c>
      <c r="R3186" s="278">
        <f t="shared" si="482"/>
        <v>0.4</v>
      </c>
      <c r="S3186" s="110">
        <v>15</v>
      </c>
      <c r="T3186" s="68">
        <f t="shared" si="483"/>
        <v>0.33333333333333331</v>
      </c>
      <c r="U3186" s="110">
        <v>2</v>
      </c>
      <c r="W3186" s="110">
        <v>0</v>
      </c>
      <c r="X3186" s="110">
        <v>0</v>
      </c>
      <c r="Y3186" s="68" t="e">
        <f t="shared" si="480"/>
        <v>#DIV/0!</v>
      </c>
      <c r="Z3186" s="110">
        <v>0</v>
      </c>
      <c r="AA3186" s="282">
        <v>1</v>
      </c>
    </row>
    <row r="3187" spans="9:27">
      <c r="I3187" s="57" t="str">
        <f t="shared" si="484"/>
        <v>PIECECPP-FVDec-16</v>
      </c>
      <c r="J3187" t="s">
        <v>1723</v>
      </c>
      <c r="K3187" t="s">
        <v>346</v>
      </c>
      <c r="L3187" s="73">
        <v>42705</v>
      </c>
      <c r="M3187" s="110">
        <v>7</v>
      </c>
      <c r="N3187" s="110">
        <v>8</v>
      </c>
      <c r="O3187" s="68">
        <f t="shared" si="481"/>
        <v>0.875</v>
      </c>
      <c r="P3187" s="110">
        <v>24</v>
      </c>
      <c r="Q3187" s="110">
        <v>35</v>
      </c>
      <c r="R3187" s="278">
        <f t="shared" si="482"/>
        <v>0.68571428571428572</v>
      </c>
      <c r="S3187" s="110">
        <v>40</v>
      </c>
      <c r="T3187" s="68">
        <f t="shared" si="483"/>
        <v>0.875</v>
      </c>
      <c r="U3187" s="110">
        <v>24</v>
      </c>
      <c r="W3187" s="110">
        <v>2</v>
      </c>
      <c r="X3187" s="110">
        <v>2</v>
      </c>
      <c r="Y3187" s="68">
        <f t="shared" si="480"/>
        <v>1</v>
      </c>
      <c r="Z3187" s="110">
        <v>0</v>
      </c>
      <c r="AA3187" s="282">
        <v>0.32258064516129031</v>
      </c>
    </row>
    <row r="3188" spans="9:27">
      <c r="I3188" s="57" t="str">
        <f t="shared" si="484"/>
        <v>First Home CareFFTDec-16</v>
      </c>
      <c r="J3188" t="s">
        <v>1724</v>
      </c>
      <c r="K3188" t="s">
        <v>325</v>
      </c>
      <c r="L3188" s="73">
        <v>42705</v>
      </c>
      <c r="M3188" s="110">
        <v>1</v>
      </c>
      <c r="N3188" s="110">
        <v>3</v>
      </c>
      <c r="O3188" s="68">
        <f t="shared" si="481"/>
        <v>0.33333333333333331</v>
      </c>
      <c r="P3188" s="110">
        <v>9</v>
      </c>
      <c r="Q3188" s="110">
        <v>7</v>
      </c>
      <c r="R3188" s="278">
        <f t="shared" si="482"/>
        <v>1.2857142857142858</v>
      </c>
      <c r="S3188" s="110">
        <v>13</v>
      </c>
      <c r="T3188" s="68">
        <f t="shared" si="483"/>
        <v>0.53846153846153844</v>
      </c>
      <c r="U3188" s="110">
        <v>7</v>
      </c>
      <c r="V3188" s="282">
        <v>0.875</v>
      </c>
      <c r="W3188" s="110">
        <v>0</v>
      </c>
      <c r="X3188" s="110">
        <v>0</v>
      </c>
      <c r="Y3188" s="68" t="e">
        <f t="shared" si="480"/>
        <v>#DIV/0!</v>
      </c>
      <c r="Z3188" s="110">
        <v>2</v>
      </c>
      <c r="AA3188" s="282">
        <v>0.875</v>
      </c>
    </row>
    <row r="3189" spans="9:27">
      <c r="I3189" s="57" t="str">
        <f t="shared" si="484"/>
        <v>HillcrestFFTDec-16</v>
      </c>
      <c r="J3189" t="s">
        <v>1725</v>
      </c>
      <c r="K3189" t="s">
        <v>335</v>
      </c>
      <c r="L3189" s="73">
        <v>42705</v>
      </c>
      <c r="M3189" s="110">
        <v>2</v>
      </c>
      <c r="N3189" s="110">
        <v>3</v>
      </c>
      <c r="O3189" s="68">
        <f t="shared" si="481"/>
        <v>0.66666666666666663</v>
      </c>
      <c r="P3189" s="110">
        <v>11</v>
      </c>
      <c r="Q3189" s="110">
        <v>14</v>
      </c>
      <c r="R3189" s="278">
        <f t="shared" si="482"/>
        <v>0.7857142857142857</v>
      </c>
      <c r="S3189" s="110">
        <v>21</v>
      </c>
      <c r="T3189" s="68">
        <f t="shared" si="483"/>
        <v>0.66666666666666663</v>
      </c>
      <c r="U3189" s="110">
        <v>9</v>
      </c>
      <c r="V3189" s="282">
        <v>1.03</v>
      </c>
      <c r="W3189" s="110">
        <v>2</v>
      </c>
      <c r="X3189" s="110">
        <v>2</v>
      </c>
      <c r="Y3189" s="68">
        <f t="shared" si="480"/>
        <v>1</v>
      </c>
      <c r="Z3189" s="110">
        <v>2</v>
      </c>
      <c r="AA3189" s="282">
        <v>1.03</v>
      </c>
    </row>
    <row r="3190" spans="9:27">
      <c r="I3190" s="57" t="str">
        <f t="shared" si="484"/>
        <v>PASSFFTDec-16</v>
      </c>
      <c r="J3190" t="s">
        <v>1726</v>
      </c>
      <c r="K3190" t="s">
        <v>343</v>
      </c>
      <c r="L3190" s="73">
        <v>42705</v>
      </c>
      <c r="M3190" s="110">
        <v>7</v>
      </c>
      <c r="N3190" s="110">
        <v>7</v>
      </c>
      <c r="O3190" s="68">
        <f t="shared" si="481"/>
        <v>1</v>
      </c>
      <c r="P3190" s="110">
        <v>30</v>
      </c>
      <c r="Q3190" s="110">
        <v>45</v>
      </c>
      <c r="R3190" s="278">
        <f t="shared" si="482"/>
        <v>0.66666666666666663</v>
      </c>
      <c r="S3190" s="110">
        <v>45</v>
      </c>
      <c r="T3190" s="68">
        <f t="shared" si="483"/>
        <v>1</v>
      </c>
      <c r="U3190" s="110">
        <v>21</v>
      </c>
      <c r="V3190" s="282">
        <v>1.05</v>
      </c>
      <c r="W3190" s="110">
        <v>4</v>
      </c>
      <c r="X3190" s="110">
        <v>5</v>
      </c>
      <c r="Y3190" s="68">
        <f t="shared" si="480"/>
        <v>0.8</v>
      </c>
      <c r="Z3190" s="110">
        <v>9</v>
      </c>
      <c r="AA3190" s="282">
        <v>1.05</v>
      </c>
    </row>
    <row r="3191" spans="9:27">
      <c r="I3191" s="57" t="str">
        <f t="shared" si="484"/>
        <v>Youth VillagesMSTDec-16</v>
      </c>
      <c r="J3191" t="s">
        <v>1727</v>
      </c>
      <c r="K3191" t="s">
        <v>353</v>
      </c>
      <c r="L3191" s="73">
        <v>42705</v>
      </c>
      <c r="M3191" s="110">
        <v>4</v>
      </c>
      <c r="N3191" s="110">
        <v>8</v>
      </c>
      <c r="O3191" s="68">
        <f t="shared" si="481"/>
        <v>0.5</v>
      </c>
      <c r="P3191" s="110">
        <v>13</v>
      </c>
      <c r="Q3191" s="110">
        <v>10</v>
      </c>
      <c r="R3191" s="278">
        <f t="shared" si="482"/>
        <v>1.3</v>
      </c>
      <c r="S3191" s="110">
        <v>24</v>
      </c>
      <c r="T3191" s="68">
        <f t="shared" si="483"/>
        <v>0.41666666666666669</v>
      </c>
      <c r="U3191" s="110">
        <v>5</v>
      </c>
      <c r="V3191" s="282">
        <v>0.69899999999999995</v>
      </c>
      <c r="W3191" s="110">
        <v>5</v>
      </c>
      <c r="X3191" s="110">
        <v>6</v>
      </c>
      <c r="Y3191" s="68">
        <f t="shared" si="480"/>
        <v>0.83333333333333337</v>
      </c>
      <c r="Z3191" s="110">
        <v>8</v>
      </c>
      <c r="AA3191" s="282">
        <v>0.69899999999999995</v>
      </c>
    </row>
    <row r="3192" spans="9:27">
      <c r="I3192" s="57" t="str">
        <f t="shared" si="484"/>
        <v>Youth VillagesMST-PSBDec-16</v>
      </c>
      <c r="J3192" t="s">
        <v>1728</v>
      </c>
      <c r="K3192" t="s">
        <v>354</v>
      </c>
      <c r="L3192" s="73">
        <v>42705</v>
      </c>
      <c r="M3192" s="110">
        <v>3</v>
      </c>
      <c r="N3192" s="110">
        <v>4</v>
      </c>
      <c r="O3192" s="68">
        <f t="shared" si="481"/>
        <v>0.75</v>
      </c>
      <c r="P3192" s="110">
        <v>3</v>
      </c>
      <c r="Q3192" s="110">
        <v>6</v>
      </c>
      <c r="R3192" s="278">
        <f t="shared" si="482"/>
        <v>0.5</v>
      </c>
      <c r="S3192" s="110">
        <v>8</v>
      </c>
      <c r="T3192" s="68">
        <f t="shared" si="483"/>
        <v>0.75</v>
      </c>
      <c r="U3192" s="110">
        <v>3</v>
      </c>
      <c r="V3192" s="282">
        <v>0.83699999999999997</v>
      </c>
      <c r="W3192" s="110">
        <v>0</v>
      </c>
      <c r="X3192" s="110">
        <v>0</v>
      </c>
      <c r="Y3192" s="68" t="e">
        <f t="shared" si="480"/>
        <v>#DIV/0!</v>
      </c>
      <c r="Z3192" s="110">
        <v>0</v>
      </c>
      <c r="AA3192" s="282">
        <v>0.83699999999999997</v>
      </c>
    </row>
    <row r="3193" spans="9:27">
      <c r="I3193" s="57" t="str">
        <f t="shared" si="484"/>
        <v>Marys CenterPCITDec-16</v>
      </c>
      <c r="J3193" t="s">
        <v>1729</v>
      </c>
      <c r="K3193" t="s">
        <v>340</v>
      </c>
      <c r="L3193" s="73">
        <v>42705</v>
      </c>
      <c r="M3193" s="110">
        <v>5</v>
      </c>
      <c r="N3193" s="110">
        <v>5</v>
      </c>
      <c r="O3193" s="68">
        <f t="shared" si="481"/>
        <v>1</v>
      </c>
      <c r="P3193" s="110">
        <v>22</v>
      </c>
      <c r="Q3193" s="110">
        <v>24</v>
      </c>
      <c r="R3193" s="278">
        <f t="shared" si="482"/>
        <v>0.91666666666666663</v>
      </c>
      <c r="S3193" s="110">
        <v>24</v>
      </c>
      <c r="T3193" s="68">
        <f t="shared" si="483"/>
        <v>1</v>
      </c>
      <c r="U3193" s="110">
        <v>18</v>
      </c>
      <c r="W3193" s="110">
        <v>0</v>
      </c>
      <c r="X3193" s="110">
        <v>2</v>
      </c>
      <c r="Y3193" s="68">
        <f t="shared" si="480"/>
        <v>0</v>
      </c>
      <c r="Z3193" s="110">
        <v>4</v>
      </c>
      <c r="AA3193" s="282">
        <v>0.83</v>
      </c>
    </row>
    <row r="3194" spans="9:27">
      <c r="I3194" s="57" t="str">
        <f t="shared" si="484"/>
        <v>PIECEPCITDec-16</v>
      </c>
      <c r="J3194" t="s">
        <v>1730</v>
      </c>
      <c r="K3194" t="s">
        <v>347</v>
      </c>
      <c r="L3194" s="73">
        <v>42705</v>
      </c>
      <c r="M3194" s="110">
        <v>5</v>
      </c>
      <c r="N3194" s="110">
        <v>5</v>
      </c>
      <c r="O3194" s="68">
        <f t="shared" si="481"/>
        <v>1</v>
      </c>
      <c r="P3194" s="110">
        <v>16</v>
      </c>
      <c r="Q3194" s="110">
        <v>25</v>
      </c>
      <c r="R3194" s="278">
        <f t="shared" si="482"/>
        <v>0.64</v>
      </c>
      <c r="S3194" s="110">
        <v>25</v>
      </c>
      <c r="T3194" s="68">
        <f t="shared" si="483"/>
        <v>1</v>
      </c>
      <c r="U3194" s="110">
        <v>14</v>
      </c>
      <c r="W3194" s="110">
        <v>0</v>
      </c>
      <c r="X3194" s="110">
        <v>2</v>
      </c>
      <c r="Y3194" s="68">
        <f t="shared" si="480"/>
        <v>0</v>
      </c>
      <c r="Z3194" s="110">
        <v>2</v>
      </c>
      <c r="AA3194" s="282">
        <v>0.95</v>
      </c>
    </row>
    <row r="3195" spans="9:27">
      <c r="I3195" s="57" t="str">
        <f t="shared" si="484"/>
        <v>Community ConnectionsTF-CBTDec-16</v>
      </c>
      <c r="J3195" t="s">
        <v>1731</v>
      </c>
      <c r="K3195" t="s">
        <v>320</v>
      </c>
      <c r="L3195" s="73">
        <v>42705</v>
      </c>
      <c r="M3195" s="110">
        <v>4</v>
      </c>
      <c r="N3195" s="110">
        <v>5</v>
      </c>
      <c r="O3195" s="68">
        <f t="shared" si="481"/>
        <v>0.8</v>
      </c>
      <c r="P3195" s="110">
        <v>8</v>
      </c>
      <c r="Q3195" s="110">
        <v>20</v>
      </c>
      <c r="R3195" s="278">
        <f t="shared" si="482"/>
        <v>0.4</v>
      </c>
      <c r="S3195" s="110">
        <v>25</v>
      </c>
      <c r="T3195" s="68">
        <f t="shared" si="483"/>
        <v>0.8</v>
      </c>
      <c r="U3195" s="110">
        <v>8</v>
      </c>
      <c r="W3195" s="110">
        <v>0</v>
      </c>
      <c r="X3195" s="110">
        <v>0</v>
      </c>
      <c r="Y3195" s="68" t="e">
        <f t="shared" si="480"/>
        <v>#DIV/0!</v>
      </c>
      <c r="Z3195" s="110">
        <v>0</v>
      </c>
      <c r="AA3195" s="282">
        <v>1</v>
      </c>
    </row>
    <row r="3196" spans="9:27">
      <c r="I3196" s="57" t="str">
        <f t="shared" si="484"/>
        <v>First Home CareTF-CBTDec-16</v>
      </c>
      <c r="J3196" t="s">
        <v>1732</v>
      </c>
      <c r="K3196" t="s">
        <v>324</v>
      </c>
      <c r="L3196" s="73">
        <v>42705</v>
      </c>
      <c r="M3196" s="110">
        <v>2</v>
      </c>
      <c r="N3196" s="110">
        <v>4</v>
      </c>
      <c r="O3196" s="68">
        <f t="shared" si="481"/>
        <v>0.5</v>
      </c>
      <c r="P3196" s="110">
        <v>1</v>
      </c>
      <c r="Q3196" s="110">
        <v>10</v>
      </c>
      <c r="R3196" s="278">
        <f t="shared" si="482"/>
        <v>0.1</v>
      </c>
      <c r="S3196" s="110">
        <v>20</v>
      </c>
      <c r="T3196" s="68">
        <f t="shared" si="483"/>
        <v>0.5</v>
      </c>
      <c r="U3196" s="110">
        <v>1</v>
      </c>
      <c r="W3196" s="110">
        <v>0</v>
      </c>
      <c r="X3196" s="110">
        <v>0</v>
      </c>
      <c r="Y3196" s="68" t="e">
        <f t="shared" si="480"/>
        <v>#DIV/0!</v>
      </c>
      <c r="Z3196" s="110">
        <v>0</v>
      </c>
      <c r="AA3196" s="282">
        <v>1</v>
      </c>
    </row>
    <row r="3197" spans="9:27">
      <c r="I3197" s="57" t="str">
        <f t="shared" si="484"/>
        <v>HillcrestTF-CBTDec-16</v>
      </c>
      <c r="J3197" t="s">
        <v>1733</v>
      </c>
      <c r="K3197" t="s">
        <v>332</v>
      </c>
      <c r="L3197" s="73">
        <v>42705</v>
      </c>
      <c r="M3197" s="110">
        <v>3</v>
      </c>
      <c r="N3197" s="110">
        <v>2</v>
      </c>
      <c r="O3197" s="68">
        <f t="shared" si="481"/>
        <v>1.5</v>
      </c>
      <c r="P3197" s="110">
        <v>10</v>
      </c>
      <c r="Q3197" s="110">
        <v>15</v>
      </c>
      <c r="R3197" s="278">
        <f t="shared" si="482"/>
        <v>0.66666666666666663</v>
      </c>
      <c r="S3197" s="110">
        <v>10</v>
      </c>
      <c r="T3197" s="68">
        <f t="shared" si="483"/>
        <v>1.5</v>
      </c>
      <c r="U3197" s="110">
        <v>10</v>
      </c>
      <c r="W3197" s="110">
        <v>1</v>
      </c>
      <c r="X3197" s="110">
        <v>1</v>
      </c>
      <c r="Y3197" s="68">
        <f t="shared" si="480"/>
        <v>1</v>
      </c>
      <c r="Z3197" s="110">
        <v>0</v>
      </c>
      <c r="AA3197" s="282">
        <v>9.0909090909090912E-2</v>
      </c>
    </row>
    <row r="3198" spans="9:27">
      <c r="I3198" s="57" t="str">
        <f t="shared" si="484"/>
        <v>MD Family ResourcesTF-CBTDec-16</v>
      </c>
      <c r="J3198" t="s">
        <v>1734</v>
      </c>
      <c r="K3198" t="s">
        <v>509</v>
      </c>
      <c r="L3198" s="73">
        <v>42705</v>
      </c>
      <c r="M3198" s="110">
        <v>4</v>
      </c>
      <c r="N3198" s="110">
        <v>6</v>
      </c>
      <c r="O3198" s="68">
        <f t="shared" si="481"/>
        <v>0.66666666666666663</v>
      </c>
      <c r="P3198" s="110">
        <v>6</v>
      </c>
      <c r="Q3198" s="110">
        <v>12</v>
      </c>
      <c r="R3198" s="278">
        <f t="shared" si="482"/>
        <v>0.5</v>
      </c>
      <c r="S3198" s="110">
        <v>18</v>
      </c>
      <c r="T3198" s="68">
        <f t="shared" si="483"/>
        <v>0.66666666666666663</v>
      </c>
      <c r="U3198" s="110">
        <v>5</v>
      </c>
      <c r="W3198" s="110">
        <v>0</v>
      </c>
      <c r="X3198" s="110">
        <v>0</v>
      </c>
      <c r="Y3198" s="68" t="e">
        <f t="shared" si="480"/>
        <v>#DIV/0!</v>
      </c>
      <c r="Z3198" s="110">
        <v>1</v>
      </c>
      <c r="AA3198" s="282">
        <v>0.33333333333333331</v>
      </c>
    </row>
    <row r="3199" spans="9:27">
      <c r="I3199" s="57" t="str">
        <f t="shared" si="484"/>
        <v>UniversalTF-CBTDec-16</v>
      </c>
      <c r="J3199" t="s">
        <v>1735</v>
      </c>
      <c r="K3199" t="s">
        <v>349</v>
      </c>
      <c r="L3199" s="73">
        <v>42705</v>
      </c>
      <c r="M3199" s="110">
        <v>0</v>
      </c>
      <c r="N3199" s="110">
        <v>0</v>
      </c>
      <c r="O3199" s="68" t="e">
        <f t="shared" si="481"/>
        <v>#DIV/0!</v>
      </c>
      <c r="P3199" s="110">
        <v>0</v>
      </c>
      <c r="Q3199" s="110">
        <v>0</v>
      </c>
      <c r="R3199" s="278" t="e">
        <f t="shared" si="482"/>
        <v>#DIV/0!</v>
      </c>
      <c r="S3199" s="110">
        <v>0</v>
      </c>
      <c r="T3199" s="68" t="e">
        <f t="shared" si="483"/>
        <v>#DIV/0!</v>
      </c>
      <c r="U3199" s="110">
        <v>0</v>
      </c>
      <c r="W3199" s="110">
        <v>0</v>
      </c>
      <c r="X3199" s="110">
        <v>0</v>
      </c>
      <c r="Y3199" s="68" t="e">
        <f t="shared" si="480"/>
        <v>#DIV/0!</v>
      </c>
      <c r="Z3199" s="110">
        <v>0</v>
      </c>
      <c r="AA3199" s="282"/>
    </row>
    <row r="3200" spans="9:27">
      <c r="I3200" s="57" t="str">
        <f t="shared" si="484"/>
        <v>Community ConnectionsTIPDec-16</v>
      </c>
      <c r="J3200" t="s">
        <v>1736</v>
      </c>
      <c r="K3200" t="s">
        <v>322</v>
      </c>
      <c r="L3200" s="73">
        <v>42705</v>
      </c>
      <c r="M3200" s="110">
        <v>12</v>
      </c>
      <c r="N3200" s="110">
        <v>9</v>
      </c>
      <c r="O3200" s="68">
        <f t="shared" si="481"/>
        <v>1.3333333333333333</v>
      </c>
      <c r="P3200" s="110">
        <v>133</v>
      </c>
      <c r="Q3200" s="110">
        <v>120</v>
      </c>
      <c r="R3200" s="278">
        <f t="shared" si="482"/>
        <v>1.1083333333333334</v>
      </c>
      <c r="S3200" s="110">
        <v>90</v>
      </c>
      <c r="T3200" s="68">
        <f t="shared" si="483"/>
        <v>1.3333333333333333</v>
      </c>
      <c r="U3200" s="110">
        <v>128</v>
      </c>
      <c r="W3200" s="110">
        <v>3</v>
      </c>
      <c r="X3200" s="110">
        <v>3</v>
      </c>
      <c r="Y3200" s="68">
        <f t="shared" si="480"/>
        <v>1</v>
      </c>
      <c r="Z3200" s="110">
        <v>5</v>
      </c>
      <c r="AA3200" s="282">
        <v>0.54347826086956519</v>
      </c>
    </row>
    <row r="3201" spans="9:27">
      <c r="I3201" s="57" t="str">
        <f t="shared" si="484"/>
        <v>ContemporaryTIPDec-16</v>
      </c>
      <c r="J3201" t="s">
        <v>1737</v>
      </c>
      <c r="K3201" t="s">
        <v>1231</v>
      </c>
      <c r="L3201" s="73">
        <v>42705</v>
      </c>
      <c r="M3201" s="110">
        <v>2</v>
      </c>
      <c r="N3201" s="110">
        <v>5</v>
      </c>
      <c r="O3201" s="68">
        <f t="shared" si="481"/>
        <v>0.4</v>
      </c>
      <c r="P3201" s="110">
        <v>13</v>
      </c>
      <c r="Q3201" s="110">
        <v>8</v>
      </c>
      <c r="R3201" s="278">
        <f t="shared" si="482"/>
        <v>1.625</v>
      </c>
      <c r="S3201" s="110">
        <v>18</v>
      </c>
      <c r="T3201" s="68">
        <f t="shared" si="483"/>
        <v>0.44444444444444442</v>
      </c>
      <c r="U3201" s="110">
        <v>13</v>
      </c>
      <c r="W3201" s="110">
        <v>0</v>
      </c>
      <c r="X3201" s="110">
        <v>0</v>
      </c>
      <c r="Y3201" s="68" t="e">
        <f t="shared" si="480"/>
        <v>#DIV/0!</v>
      </c>
      <c r="Z3201" s="110">
        <v>0</v>
      </c>
      <c r="AA3201" s="282">
        <v>7.6923076923076927E-2</v>
      </c>
    </row>
    <row r="3202" spans="9:27">
      <c r="I3202" s="57" t="str">
        <f t="shared" si="484"/>
        <v>FPSTIPDec-16</v>
      </c>
      <c r="J3202" t="s">
        <v>1738</v>
      </c>
      <c r="K3202" t="s">
        <v>356</v>
      </c>
      <c r="L3202" s="73">
        <v>42705</v>
      </c>
      <c r="M3202" s="110">
        <v>6</v>
      </c>
      <c r="N3202" s="110">
        <v>6</v>
      </c>
      <c r="O3202" s="68">
        <f t="shared" si="481"/>
        <v>1</v>
      </c>
      <c r="P3202" s="110">
        <v>75</v>
      </c>
      <c r="Q3202" s="110">
        <v>90</v>
      </c>
      <c r="R3202" s="278">
        <f t="shared" si="482"/>
        <v>0.83333333333333337</v>
      </c>
      <c r="S3202" s="110">
        <v>90</v>
      </c>
      <c r="T3202" s="68">
        <f t="shared" si="483"/>
        <v>1</v>
      </c>
      <c r="U3202" s="110">
        <v>74</v>
      </c>
      <c r="W3202" s="110">
        <v>0</v>
      </c>
      <c r="X3202" s="110">
        <v>0</v>
      </c>
      <c r="Y3202" s="68" t="e">
        <f t="shared" si="480"/>
        <v>#DIV/0!</v>
      </c>
      <c r="Z3202" s="110">
        <v>1</v>
      </c>
      <c r="AA3202" s="282">
        <v>0.10666666666666701</v>
      </c>
    </row>
    <row r="3203" spans="9:27">
      <c r="I3203" s="57" t="str">
        <f t="shared" si="484"/>
        <v>Green DoorTIPDec-16</v>
      </c>
      <c r="J3203" t="s">
        <v>1739</v>
      </c>
      <c r="K3203" t="s">
        <v>882</v>
      </c>
      <c r="L3203" s="73">
        <v>42705</v>
      </c>
      <c r="M3203" s="110">
        <v>5</v>
      </c>
      <c r="N3203" s="110">
        <v>5</v>
      </c>
      <c r="O3203" s="68">
        <f t="shared" si="481"/>
        <v>1</v>
      </c>
      <c r="P3203" s="110">
        <v>9</v>
      </c>
      <c r="Q3203" s="110">
        <v>30</v>
      </c>
      <c r="R3203" s="278">
        <f t="shared" si="482"/>
        <v>0.3</v>
      </c>
      <c r="S3203" s="110">
        <v>30</v>
      </c>
      <c r="T3203" s="68">
        <f t="shared" si="483"/>
        <v>1</v>
      </c>
      <c r="U3203" s="110">
        <v>9</v>
      </c>
      <c r="W3203" s="110">
        <v>0</v>
      </c>
      <c r="X3203" s="110">
        <v>0</v>
      </c>
      <c r="Y3203" s="68" t="e">
        <f t="shared" si="480"/>
        <v>#DIV/0!</v>
      </c>
      <c r="Z3203" s="110">
        <v>0</v>
      </c>
      <c r="AA3203" s="282"/>
    </row>
    <row r="3204" spans="9:27">
      <c r="I3204" s="57" t="str">
        <f t="shared" si="484"/>
        <v>LESTIPDec-16</v>
      </c>
      <c r="J3204" t="s">
        <v>1740</v>
      </c>
      <c r="K3204" t="s">
        <v>358</v>
      </c>
      <c r="L3204" s="73">
        <v>42705</v>
      </c>
      <c r="M3204" s="110">
        <v>4</v>
      </c>
      <c r="N3204" s="110">
        <v>7</v>
      </c>
      <c r="O3204" s="68">
        <f t="shared" si="481"/>
        <v>0.5714285714285714</v>
      </c>
      <c r="P3204" s="110">
        <v>50</v>
      </c>
      <c r="Q3204" s="110">
        <v>40</v>
      </c>
      <c r="R3204" s="278">
        <f t="shared" si="482"/>
        <v>1.25</v>
      </c>
      <c r="S3204" s="110">
        <v>70</v>
      </c>
      <c r="T3204" s="68">
        <f t="shared" si="483"/>
        <v>0.5714285714285714</v>
      </c>
      <c r="U3204" s="110">
        <v>50</v>
      </c>
      <c r="W3204" s="110">
        <v>0</v>
      </c>
      <c r="X3204" s="110">
        <v>0</v>
      </c>
      <c r="Y3204" s="68" t="e">
        <f t="shared" si="480"/>
        <v>#DIV/0!</v>
      </c>
      <c r="Z3204" s="110">
        <v>0</v>
      </c>
      <c r="AA3204" s="282"/>
    </row>
    <row r="3205" spans="9:27">
      <c r="I3205" s="57" t="str">
        <f t="shared" si="484"/>
        <v>MBI HSTIPDec-16</v>
      </c>
      <c r="J3205" t="s">
        <v>1741</v>
      </c>
      <c r="K3205" t="s">
        <v>363</v>
      </c>
      <c r="L3205" s="73">
        <v>42705</v>
      </c>
      <c r="M3205" s="110">
        <v>9</v>
      </c>
      <c r="N3205" s="110">
        <v>15</v>
      </c>
      <c r="O3205" s="68">
        <f t="shared" si="481"/>
        <v>0.6</v>
      </c>
      <c r="P3205" s="110">
        <v>116</v>
      </c>
      <c r="Q3205" s="110">
        <v>96</v>
      </c>
      <c r="R3205" s="278">
        <f t="shared" si="482"/>
        <v>1.2083333333333333</v>
      </c>
      <c r="S3205" s="110">
        <v>168</v>
      </c>
      <c r="T3205" s="68">
        <f t="shared" si="483"/>
        <v>0.5714285714285714</v>
      </c>
      <c r="U3205" s="110">
        <v>101</v>
      </c>
      <c r="W3205" s="110">
        <v>2</v>
      </c>
      <c r="X3205" s="110">
        <v>7</v>
      </c>
      <c r="Y3205" s="68">
        <f t="shared" si="480"/>
        <v>0.2857142857142857</v>
      </c>
      <c r="Z3205" s="110">
        <v>15</v>
      </c>
      <c r="AA3205" s="282"/>
    </row>
    <row r="3206" spans="9:27">
      <c r="I3206" s="57" t="str">
        <f t="shared" si="484"/>
        <v>PASSTIPDec-16</v>
      </c>
      <c r="J3206" t="s">
        <v>1742</v>
      </c>
      <c r="K3206" t="s">
        <v>344</v>
      </c>
      <c r="L3206" s="73">
        <v>42705</v>
      </c>
      <c r="M3206" s="110">
        <v>10</v>
      </c>
      <c r="N3206" s="110">
        <v>6</v>
      </c>
      <c r="O3206" s="68">
        <f t="shared" si="481"/>
        <v>1.6666666666666667</v>
      </c>
      <c r="P3206" s="110">
        <v>57</v>
      </c>
      <c r="Q3206" s="110">
        <v>100</v>
      </c>
      <c r="R3206" s="278">
        <f t="shared" si="482"/>
        <v>0.56999999999999995</v>
      </c>
      <c r="S3206" s="110">
        <v>60</v>
      </c>
      <c r="T3206" s="68">
        <f t="shared" si="483"/>
        <v>1.6666666666666667</v>
      </c>
      <c r="U3206" s="110">
        <v>51</v>
      </c>
      <c r="W3206" s="110">
        <v>11</v>
      </c>
      <c r="X3206" s="110">
        <v>13</v>
      </c>
      <c r="Y3206" s="68">
        <f t="shared" si="480"/>
        <v>0.84615384615384615</v>
      </c>
      <c r="Z3206" s="110">
        <v>6</v>
      </c>
      <c r="AA3206" s="282"/>
    </row>
    <row r="3207" spans="9:27">
      <c r="I3207" s="57" t="str">
        <f t="shared" si="484"/>
        <v>TFCCTIPDec-16</v>
      </c>
      <c r="J3207" t="s">
        <v>1743</v>
      </c>
      <c r="K3207" t="s">
        <v>365</v>
      </c>
      <c r="L3207" s="73">
        <v>42705</v>
      </c>
      <c r="M3207" s="110">
        <v>4</v>
      </c>
      <c r="N3207" s="110">
        <v>6</v>
      </c>
      <c r="O3207" s="68">
        <f t="shared" si="481"/>
        <v>0.66666666666666663</v>
      </c>
      <c r="P3207" s="110">
        <v>78</v>
      </c>
      <c r="Q3207" s="110">
        <v>40</v>
      </c>
      <c r="R3207" s="278">
        <f t="shared" si="482"/>
        <v>1.95</v>
      </c>
      <c r="S3207" s="110">
        <v>60</v>
      </c>
      <c r="T3207" s="68">
        <f t="shared" si="483"/>
        <v>0.66666666666666663</v>
      </c>
      <c r="U3207" s="110">
        <v>73</v>
      </c>
      <c r="W3207" s="110">
        <v>2</v>
      </c>
      <c r="X3207" s="110">
        <v>5</v>
      </c>
      <c r="Y3207" s="68">
        <f t="shared" si="480"/>
        <v>0.4</v>
      </c>
      <c r="Z3207" s="110">
        <v>5</v>
      </c>
      <c r="AA3207" s="282"/>
    </row>
    <row r="3208" spans="9:27">
      <c r="I3208" s="57" t="str">
        <f t="shared" si="484"/>
        <v>UniversalTIPDec-16</v>
      </c>
      <c r="J3208" t="s">
        <v>1744</v>
      </c>
      <c r="K3208" t="s">
        <v>351</v>
      </c>
      <c r="L3208" s="73">
        <v>42705</v>
      </c>
      <c r="M3208" s="110">
        <v>0</v>
      </c>
      <c r="N3208" s="110">
        <v>0</v>
      </c>
      <c r="O3208" s="68" t="e">
        <f t="shared" si="481"/>
        <v>#DIV/0!</v>
      </c>
      <c r="P3208" s="110">
        <v>0</v>
      </c>
      <c r="Q3208" s="110">
        <v>0</v>
      </c>
      <c r="R3208" s="278" t="e">
        <f t="shared" si="482"/>
        <v>#DIV/0!</v>
      </c>
      <c r="S3208" s="110">
        <v>0</v>
      </c>
      <c r="T3208" s="68" t="e">
        <f t="shared" si="483"/>
        <v>#DIV/0!</v>
      </c>
      <c r="U3208" s="110">
        <v>0</v>
      </c>
      <c r="W3208" s="110">
        <v>0</v>
      </c>
      <c r="X3208" s="110">
        <v>0</v>
      </c>
      <c r="Y3208" s="68" t="e">
        <f t="shared" si="480"/>
        <v>#DIV/0!</v>
      </c>
      <c r="Z3208" s="110">
        <v>0</v>
      </c>
      <c r="AA3208" s="282"/>
    </row>
    <row r="3209" spans="9:27">
      <c r="I3209" s="57" t="str">
        <f t="shared" si="484"/>
        <v>Wayne CenterTIPDec-16</v>
      </c>
      <c r="J3209" t="s">
        <v>1745</v>
      </c>
      <c r="K3209" t="s">
        <v>768</v>
      </c>
      <c r="L3209" s="73">
        <v>42705</v>
      </c>
      <c r="M3209" s="110">
        <v>4</v>
      </c>
      <c r="N3209" s="110">
        <v>4</v>
      </c>
      <c r="O3209" s="68">
        <f t="shared" si="481"/>
        <v>1</v>
      </c>
      <c r="P3209" s="110">
        <v>24</v>
      </c>
      <c r="Q3209" s="110">
        <v>40</v>
      </c>
      <c r="R3209" s="278">
        <f t="shared" si="482"/>
        <v>0.6</v>
      </c>
      <c r="S3209" s="110">
        <v>40</v>
      </c>
      <c r="T3209" s="68">
        <f t="shared" si="483"/>
        <v>1</v>
      </c>
      <c r="U3209" s="110">
        <v>20</v>
      </c>
      <c r="W3209" s="110">
        <v>3</v>
      </c>
      <c r="X3209" s="110">
        <v>3</v>
      </c>
      <c r="Y3209" s="68">
        <f t="shared" si="480"/>
        <v>1</v>
      </c>
      <c r="Z3209" s="110">
        <v>4</v>
      </c>
      <c r="AA3209" s="282"/>
    </row>
    <row r="3210" spans="9:27">
      <c r="I3210" s="57" t="str">
        <f t="shared" si="484"/>
        <v>Adoptions TogetherTSTDec-16</v>
      </c>
      <c r="J3210" t="s">
        <v>1746</v>
      </c>
      <c r="K3210" t="s">
        <v>1446</v>
      </c>
      <c r="L3210" s="73">
        <v>42705</v>
      </c>
      <c r="M3210" s="110">
        <v>1</v>
      </c>
      <c r="N3210" s="110">
        <v>1</v>
      </c>
      <c r="O3210" s="68">
        <f t="shared" si="481"/>
        <v>1</v>
      </c>
      <c r="P3210" s="110">
        <v>1</v>
      </c>
      <c r="Q3210" s="110">
        <v>3</v>
      </c>
      <c r="R3210" s="278">
        <f t="shared" si="482"/>
        <v>0.33333333333333331</v>
      </c>
      <c r="S3210" s="110">
        <v>3</v>
      </c>
      <c r="T3210" s="68">
        <f t="shared" si="483"/>
        <v>1</v>
      </c>
      <c r="U3210" s="110">
        <v>1</v>
      </c>
      <c r="W3210" s="110">
        <v>0</v>
      </c>
      <c r="X3210" s="110">
        <v>0</v>
      </c>
      <c r="Y3210" s="68" t="e">
        <f t="shared" si="480"/>
        <v>#DIV/0!</v>
      </c>
      <c r="Z3210" s="110">
        <v>0</v>
      </c>
      <c r="AA3210" s="282">
        <v>1</v>
      </c>
    </row>
    <row r="3211" spans="9:27">
      <c r="I3211" s="57" t="str">
        <f t="shared" si="484"/>
        <v>ContemporaryTSTDec-16</v>
      </c>
      <c r="J3211" t="s">
        <v>1747</v>
      </c>
      <c r="K3211" t="s">
        <v>1448</v>
      </c>
      <c r="L3211" s="73">
        <v>42705</v>
      </c>
      <c r="M3211" s="110">
        <v>9</v>
      </c>
      <c r="N3211" s="110">
        <v>5</v>
      </c>
      <c r="O3211" s="68">
        <f t="shared" si="481"/>
        <v>1.8</v>
      </c>
      <c r="P3211" s="110">
        <v>14</v>
      </c>
      <c r="Q3211" s="110">
        <v>27</v>
      </c>
      <c r="R3211" s="278">
        <f t="shared" si="482"/>
        <v>0.51851851851851849</v>
      </c>
      <c r="S3211" s="110">
        <v>15</v>
      </c>
      <c r="T3211" s="68">
        <f t="shared" si="483"/>
        <v>1.8</v>
      </c>
      <c r="U3211" s="110">
        <v>9</v>
      </c>
      <c r="W3211" s="110">
        <v>0</v>
      </c>
      <c r="X3211" s="110">
        <v>1</v>
      </c>
      <c r="Y3211" s="68">
        <f t="shared" si="480"/>
        <v>0</v>
      </c>
      <c r="Z3211" s="110">
        <v>5</v>
      </c>
      <c r="AA3211" s="282">
        <v>0.53333333333333333</v>
      </c>
    </row>
    <row r="3212" spans="9:27">
      <c r="I3212" s="57" t="str">
        <f t="shared" si="484"/>
        <v>Family MattersTSTDec-16</v>
      </c>
      <c r="J3212" t="s">
        <v>1748</v>
      </c>
      <c r="K3212" t="s">
        <v>1450</v>
      </c>
      <c r="L3212" s="73">
        <v>42705</v>
      </c>
      <c r="M3212" s="110">
        <v>1</v>
      </c>
      <c r="N3212" s="110">
        <v>1</v>
      </c>
      <c r="O3212" s="68">
        <f t="shared" si="481"/>
        <v>1</v>
      </c>
      <c r="P3212" s="110">
        <v>2</v>
      </c>
      <c r="Q3212" s="110">
        <v>3</v>
      </c>
      <c r="R3212" s="278">
        <f t="shared" si="482"/>
        <v>0.66666666666666663</v>
      </c>
      <c r="S3212" s="110">
        <v>3</v>
      </c>
      <c r="T3212" s="68">
        <f t="shared" si="483"/>
        <v>1</v>
      </c>
      <c r="U3212" s="110">
        <v>2</v>
      </c>
      <c r="W3212" s="110">
        <v>0</v>
      </c>
      <c r="X3212" s="110">
        <v>0</v>
      </c>
      <c r="Y3212" s="68" t="e">
        <f t="shared" si="480"/>
        <v>#DIV/0!</v>
      </c>
      <c r="Z3212" s="110">
        <v>0</v>
      </c>
      <c r="AA3212" s="282">
        <v>1</v>
      </c>
    </row>
    <row r="3213" spans="9:27">
      <c r="I3213" s="57" t="str">
        <f t="shared" si="484"/>
        <v>First Home CareTSTDec-16</v>
      </c>
      <c r="J3213" t="s">
        <v>1749</v>
      </c>
      <c r="K3213" t="s">
        <v>1452</v>
      </c>
      <c r="L3213" s="73">
        <v>42705</v>
      </c>
      <c r="M3213" s="110">
        <v>4</v>
      </c>
      <c r="N3213" s="110">
        <v>3</v>
      </c>
      <c r="O3213" s="68">
        <f t="shared" si="481"/>
        <v>1.3333333333333333</v>
      </c>
      <c r="P3213" s="110">
        <v>10</v>
      </c>
      <c r="Q3213" s="110">
        <v>12</v>
      </c>
      <c r="R3213" s="278">
        <f t="shared" si="482"/>
        <v>0.83333333333333337</v>
      </c>
      <c r="S3213" s="110">
        <v>9</v>
      </c>
      <c r="T3213" s="68">
        <f t="shared" si="483"/>
        <v>1.3333333333333333</v>
      </c>
      <c r="U3213" s="110">
        <v>7</v>
      </c>
      <c r="W3213" s="110">
        <v>1</v>
      </c>
      <c r="X3213" s="110">
        <v>1</v>
      </c>
      <c r="Y3213" s="68">
        <f t="shared" si="480"/>
        <v>1</v>
      </c>
      <c r="Z3213" s="110">
        <v>3</v>
      </c>
      <c r="AA3213" s="282">
        <v>0.81818181818181823</v>
      </c>
    </row>
    <row r="3214" spans="9:27">
      <c r="I3214" s="57" t="str">
        <f t="shared" si="484"/>
        <v>HillcrestTSTDec-16</v>
      </c>
      <c r="J3214" t="s">
        <v>1750</v>
      </c>
      <c r="K3214" t="s">
        <v>1454</v>
      </c>
      <c r="L3214" s="73">
        <v>42705</v>
      </c>
      <c r="M3214" s="110">
        <v>2</v>
      </c>
      <c r="N3214" s="110">
        <v>2</v>
      </c>
      <c r="O3214" s="68">
        <f t="shared" si="481"/>
        <v>1</v>
      </c>
      <c r="P3214" s="110">
        <v>8</v>
      </c>
      <c r="Q3214" s="110">
        <v>6</v>
      </c>
      <c r="R3214" s="278">
        <f t="shared" si="482"/>
        <v>1.3333333333333333</v>
      </c>
      <c r="S3214" s="110">
        <v>6</v>
      </c>
      <c r="T3214" s="68">
        <f t="shared" si="483"/>
        <v>1</v>
      </c>
      <c r="U3214" s="110">
        <v>8</v>
      </c>
      <c r="W3214" s="110">
        <v>0</v>
      </c>
      <c r="X3214" s="110">
        <v>0</v>
      </c>
      <c r="Y3214" s="68" t="e">
        <f t="shared" si="480"/>
        <v>#DIV/0!</v>
      </c>
      <c r="Z3214" s="110">
        <v>0</v>
      </c>
      <c r="AA3214" s="282"/>
    </row>
    <row r="3215" spans="9:27">
      <c r="I3215" s="57" t="str">
        <f t="shared" si="484"/>
        <v>MD Family ResourcesTSTDec-16</v>
      </c>
      <c r="J3215" t="s">
        <v>1751</v>
      </c>
      <c r="K3215" t="s">
        <v>1456</v>
      </c>
      <c r="L3215" s="73">
        <v>42705</v>
      </c>
      <c r="M3215" s="110">
        <v>3</v>
      </c>
      <c r="N3215" s="110">
        <v>6</v>
      </c>
      <c r="O3215" s="68">
        <f t="shared" si="481"/>
        <v>0.5</v>
      </c>
      <c r="P3215" s="110">
        <v>12</v>
      </c>
      <c r="Q3215" s="110">
        <v>9</v>
      </c>
      <c r="R3215" s="278">
        <f t="shared" si="482"/>
        <v>1.3333333333333333</v>
      </c>
      <c r="S3215" s="110">
        <v>18</v>
      </c>
      <c r="T3215" s="68">
        <f t="shared" si="483"/>
        <v>0.5</v>
      </c>
      <c r="U3215" s="110">
        <v>11</v>
      </c>
      <c r="W3215" s="110">
        <v>0</v>
      </c>
      <c r="X3215" s="110">
        <v>0</v>
      </c>
      <c r="Y3215" s="68" t="e">
        <f t="shared" si="480"/>
        <v>#DIV/0!</v>
      </c>
      <c r="Z3215" s="110">
        <v>1</v>
      </c>
      <c r="AA3215" s="282">
        <v>0.41666666666666669</v>
      </c>
    </row>
    <row r="3216" spans="9:27">
      <c r="I3216" s="57" t="str">
        <f t="shared" si="484"/>
        <v>Adoptions TogetherAllDec-16</v>
      </c>
      <c r="J3216" t="s">
        <v>1752</v>
      </c>
      <c r="K3216" t="s">
        <v>318</v>
      </c>
      <c r="L3216" s="73">
        <v>42705</v>
      </c>
      <c r="M3216" s="110">
        <v>2</v>
      </c>
      <c r="N3216" s="110">
        <v>4</v>
      </c>
      <c r="O3216" s="68">
        <f t="shared" si="481"/>
        <v>0.5</v>
      </c>
      <c r="P3216" s="110">
        <v>3</v>
      </c>
      <c r="Q3216" s="110">
        <v>8</v>
      </c>
      <c r="R3216" s="278">
        <f t="shared" si="482"/>
        <v>0.375</v>
      </c>
      <c r="S3216" s="110">
        <v>18</v>
      </c>
      <c r="T3216" s="68">
        <f t="shared" si="483"/>
        <v>0.44444444444444442</v>
      </c>
      <c r="U3216" s="110">
        <v>3</v>
      </c>
      <c r="W3216" s="110">
        <v>0</v>
      </c>
      <c r="X3216" s="110">
        <v>0</v>
      </c>
      <c r="Y3216" s="68" t="e">
        <f t="shared" si="480"/>
        <v>#DIV/0!</v>
      </c>
      <c r="Z3216" s="110">
        <v>0</v>
      </c>
      <c r="AA3216" s="282">
        <v>1</v>
      </c>
    </row>
    <row r="3217" spans="9:27">
      <c r="I3217" s="57" t="str">
        <f t="shared" si="484"/>
        <v>Community ConnectionsAllDec-16</v>
      </c>
      <c r="J3217" t="s">
        <v>1753</v>
      </c>
      <c r="K3217" t="s">
        <v>319</v>
      </c>
      <c r="L3217" s="73">
        <v>42705</v>
      </c>
      <c r="M3217" s="110">
        <v>16</v>
      </c>
      <c r="N3217" s="110">
        <v>14</v>
      </c>
      <c r="O3217" s="68">
        <f t="shared" si="481"/>
        <v>1.1428571428571428</v>
      </c>
      <c r="P3217" s="110">
        <v>141</v>
      </c>
      <c r="Q3217" s="110">
        <v>140</v>
      </c>
      <c r="R3217" s="278">
        <f t="shared" si="482"/>
        <v>1.0071428571428571</v>
      </c>
      <c r="S3217" s="110">
        <v>115</v>
      </c>
      <c r="T3217" s="68">
        <f t="shared" si="483"/>
        <v>1.2173913043478262</v>
      </c>
      <c r="U3217" s="110">
        <v>136</v>
      </c>
      <c r="W3217" s="110">
        <v>3</v>
      </c>
      <c r="X3217" s="110">
        <v>3</v>
      </c>
      <c r="Y3217" s="68">
        <f t="shared" si="480"/>
        <v>1</v>
      </c>
      <c r="Z3217" s="110">
        <v>5</v>
      </c>
      <c r="AA3217" s="282">
        <v>0.77173913043478259</v>
      </c>
    </row>
    <row r="3218" spans="9:27">
      <c r="I3218" s="57" t="str">
        <f t="shared" si="484"/>
        <v>ContemporaryAllDec-16</v>
      </c>
      <c r="J3218" t="s">
        <v>1754</v>
      </c>
      <c r="K3218" t="s">
        <v>1244</v>
      </c>
      <c r="L3218" s="73">
        <v>42705</v>
      </c>
      <c r="M3218" s="110">
        <v>11</v>
      </c>
      <c r="N3218" s="110">
        <v>10</v>
      </c>
      <c r="O3218" s="68">
        <f t="shared" si="481"/>
        <v>1.1000000000000001</v>
      </c>
      <c r="P3218" s="110">
        <v>27</v>
      </c>
      <c r="Q3218" s="110">
        <v>35</v>
      </c>
      <c r="R3218" s="278">
        <f t="shared" si="482"/>
        <v>0.77142857142857146</v>
      </c>
      <c r="S3218" s="110">
        <v>33</v>
      </c>
      <c r="T3218" s="68">
        <f t="shared" si="483"/>
        <v>1.0606060606060606</v>
      </c>
      <c r="U3218" s="110">
        <v>22</v>
      </c>
      <c r="W3218" s="110">
        <v>0</v>
      </c>
      <c r="X3218" s="110">
        <v>1</v>
      </c>
      <c r="Y3218" s="68">
        <f t="shared" si="480"/>
        <v>0</v>
      </c>
      <c r="Z3218" s="110">
        <v>5</v>
      </c>
      <c r="AA3218" s="282">
        <v>7.6923076923076927E-2</v>
      </c>
    </row>
    <row r="3219" spans="9:27">
      <c r="I3219" s="57" t="str">
        <f t="shared" si="484"/>
        <v>Family MattersAllDec-16</v>
      </c>
      <c r="J3219" t="s">
        <v>1755</v>
      </c>
      <c r="K3219" t="s">
        <v>1624</v>
      </c>
      <c r="L3219" s="73">
        <v>42705</v>
      </c>
      <c r="M3219" s="110">
        <v>1</v>
      </c>
      <c r="N3219" s="110">
        <v>1</v>
      </c>
      <c r="O3219" s="68">
        <f t="shared" si="481"/>
        <v>1</v>
      </c>
      <c r="P3219" s="110">
        <v>2</v>
      </c>
      <c r="Q3219" s="110">
        <v>3</v>
      </c>
      <c r="R3219" s="278">
        <f t="shared" si="482"/>
        <v>0.66666666666666663</v>
      </c>
      <c r="S3219" s="110">
        <v>3</v>
      </c>
      <c r="T3219" s="68">
        <f t="shared" si="483"/>
        <v>1</v>
      </c>
      <c r="U3219" s="110">
        <v>2</v>
      </c>
      <c r="W3219" s="110">
        <v>0</v>
      </c>
      <c r="X3219" s="110">
        <v>0</v>
      </c>
      <c r="Y3219" s="68" t="e">
        <f t="shared" si="480"/>
        <v>#DIV/0!</v>
      </c>
      <c r="Z3219" s="110">
        <v>0</v>
      </c>
      <c r="AA3219" s="282" t="e">
        <v>#DIV/0!</v>
      </c>
    </row>
    <row r="3220" spans="9:27">
      <c r="I3220" s="57" t="str">
        <f t="shared" si="484"/>
        <v>Federal CityAllDec-16</v>
      </c>
      <c r="J3220" t="s">
        <v>1756</v>
      </c>
      <c r="K3220" t="s">
        <v>359</v>
      </c>
      <c r="L3220" s="73">
        <v>42705</v>
      </c>
      <c r="M3220" s="110">
        <v>0.5</v>
      </c>
      <c r="N3220" s="110">
        <v>0.5</v>
      </c>
      <c r="O3220" s="68">
        <f t="shared" si="481"/>
        <v>1</v>
      </c>
      <c r="P3220" s="110">
        <v>10</v>
      </c>
      <c r="Q3220" s="110">
        <v>2.5</v>
      </c>
      <c r="R3220" s="278">
        <f t="shared" si="482"/>
        <v>4</v>
      </c>
      <c r="S3220" s="110">
        <v>2.5</v>
      </c>
      <c r="T3220" s="68">
        <f t="shared" si="483"/>
        <v>1</v>
      </c>
      <c r="U3220" s="110">
        <v>6</v>
      </c>
      <c r="W3220" s="110">
        <v>0</v>
      </c>
      <c r="X3220" s="110">
        <v>1</v>
      </c>
      <c r="Y3220" s="68">
        <f t="shared" ref="Y3220:Y3283" si="485">W3220/X3220</f>
        <v>0</v>
      </c>
      <c r="Z3220" s="110">
        <v>4</v>
      </c>
      <c r="AA3220" s="282" t="e">
        <v>#DIV/0!</v>
      </c>
    </row>
    <row r="3221" spans="9:27">
      <c r="I3221" s="57" t="str">
        <f>K3221&amp;"Dec-16"</f>
        <v>First Home CareAllDec-16</v>
      </c>
      <c r="J3221" t="s">
        <v>1757</v>
      </c>
      <c r="K3221" t="s">
        <v>323</v>
      </c>
      <c r="L3221" s="73">
        <v>42705</v>
      </c>
      <c r="M3221" s="110">
        <v>7</v>
      </c>
      <c r="N3221" s="110">
        <v>10</v>
      </c>
      <c r="O3221" s="68">
        <f t="shared" si="481"/>
        <v>0.7</v>
      </c>
      <c r="P3221" s="110">
        <v>20</v>
      </c>
      <c r="Q3221" s="110">
        <v>29</v>
      </c>
      <c r="R3221" s="278">
        <f t="shared" si="482"/>
        <v>0.68965517241379315</v>
      </c>
      <c r="S3221" s="110">
        <v>42</v>
      </c>
      <c r="T3221" s="68">
        <f t="shared" si="483"/>
        <v>0.69047619047619047</v>
      </c>
      <c r="U3221" s="110">
        <v>15</v>
      </c>
      <c r="W3221" s="110">
        <v>1</v>
      </c>
      <c r="X3221" s="110">
        <v>1</v>
      </c>
      <c r="Y3221" s="68">
        <f t="shared" si="485"/>
        <v>1</v>
      </c>
      <c r="Z3221" s="110">
        <v>5</v>
      </c>
      <c r="AA3221" s="282">
        <v>0.9375</v>
      </c>
    </row>
    <row r="3222" spans="9:27">
      <c r="I3222" s="57" t="str">
        <f t="shared" si="484"/>
        <v>FPSAllDec-16</v>
      </c>
      <c r="J3222" t="s">
        <v>1758</v>
      </c>
      <c r="K3222" t="s">
        <v>355</v>
      </c>
      <c r="L3222" s="73">
        <v>42705</v>
      </c>
      <c r="M3222" s="110">
        <v>6</v>
      </c>
      <c r="N3222" s="110">
        <v>6</v>
      </c>
      <c r="O3222" s="68">
        <f t="shared" si="481"/>
        <v>1</v>
      </c>
      <c r="P3222" s="110">
        <v>75</v>
      </c>
      <c r="Q3222" s="110">
        <v>90</v>
      </c>
      <c r="R3222" s="278">
        <f t="shared" si="482"/>
        <v>0.83333333333333337</v>
      </c>
      <c r="S3222" s="110">
        <v>90</v>
      </c>
      <c r="T3222" s="68">
        <f t="shared" si="483"/>
        <v>1</v>
      </c>
      <c r="U3222" s="110">
        <v>74</v>
      </c>
      <c r="W3222" s="110">
        <v>0</v>
      </c>
      <c r="X3222" s="110">
        <v>0</v>
      </c>
      <c r="Y3222" s="68" t="e">
        <f t="shared" si="485"/>
        <v>#DIV/0!</v>
      </c>
      <c r="Z3222" s="110">
        <v>1</v>
      </c>
      <c r="AA3222" s="282">
        <v>0.10666666666666701</v>
      </c>
    </row>
    <row r="3223" spans="9:27">
      <c r="I3223" s="57" t="str">
        <f t="shared" si="484"/>
        <v>Green DoorAllDec-16</v>
      </c>
      <c r="J3223" t="s">
        <v>1759</v>
      </c>
      <c r="K3223" t="s">
        <v>895</v>
      </c>
      <c r="L3223" s="73">
        <v>42705</v>
      </c>
      <c r="M3223" s="110">
        <v>5</v>
      </c>
      <c r="N3223" s="110">
        <v>5</v>
      </c>
      <c r="O3223" s="68">
        <f t="shared" si="481"/>
        <v>1</v>
      </c>
      <c r="P3223" s="110">
        <v>9</v>
      </c>
      <c r="Q3223" s="110">
        <v>30</v>
      </c>
      <c r="R3223" s="278">
        <f t="shared" si="482"/>
        <v>0.3</v>
      </c>
      <c r="S3223" s="110">
        <v>30</v>
      </c>
      <c r="T3223" s="68">
        <f t="shared" si="483"/>
        <v>1</v>
      </c>
      <c r="U3223" s="110">
        <v>9</v>
      </c>
      <c r="W3223" s="110">
        <v>0</v>
      </c>
      <c r="X3223" s="110">
        <v>0</v>
      </c>
      <c r="Y3223" s="68" t="e">
        <f t="shared" si="485"/>
        <v>#DIV/0!</v>
      </c>
      <c r="Z3223" s="110">
        <v>0</v>
      </c>
      <c r="AA3223" s="282" t="e">
        <v>#DIV/0!</v>
      </c>
    </row>
    <row r="3224" spans="9:27">
      <c r="I3224" s="57" t="str">
        <f t="shared" si="484"/>
        <v>HillcrestAllDec-16</v>
      </c>
      <c r="J3224" t="s">
        <v>1760</v>
      </c>
      <c r="K3224" t="s">
        <v>331</v>
      </c>
      <c r="L3224" s="73">
        <v>42705</v>
      </c>
      <c r="M3224" s="110">
        <v>9</v>
      </c>
      <c r="N3224" s="110">
        <v>9</v>
      </c>
      <c r="O3224" s="68">
        <f t="shared" si="481"/>
        <v>1</v>
      </c>
      <c r="P3224" s="110">
        <v>51</v>
      </c>
      <c r="Q3224" s="110">
        <v>65</v>
      </c>
      <c r="R3224" s="278">
        <f t="shared" si="482"/>
        <v>0.7846153846153846</v>
      </c>
      <c r="S3224" s="110">
        <v>67</v>
      </c>
      <c r="T3224" s="68">
        <f t="shared" si="483"/>
        <v>0.97014925373134331</v>
      </c>
      <c r="U3224" s="110">
        <v>45</v>
      </c>
      <c r="W3224" s="110">
        <v>4</v>
      </c>
      <c r="X3224" s="110">
        <v>4</v>
      </c>
      <c r="Y3224" s="68">
        <f t="shared" si="485"/>
        <v>1</v>
      </c>
      <c r="Z3224" s="110">
        <v>6</v>
      </c>
      <c r="AA3224" s="282">
        <v>0.56045454545454543</v>
      </c>
    </row>
    <row r="3225" spans="9:27">
      <c r="I3225" s="57" t="str">
        <f t="shared" si="484"/>
        <v>LAYCAllDec-16</v>
      </c>
      <c r="J3225" t="s">
        <v>1761</v>
      </c>
      <c r="K3225" t="s">
        <v>337</v>
      </c>
      <c r="L3225" s="73">
        <v>42705</v>
      </c>
      <c r="M3225" s="110">
        <v>2</v>
      </c>
      <c r="N3225" s="110">
        <v>3</v>
      </c>
      <c r="O3225" s="68">
        <f t="shared" ref="O3225:O3288" si="486">M3225/N3225</f>
        <v>0.66666666666666663</v>
      </c>
      <c r="P3225" s="110">
        <v>16</v>
      </c>
      <c r="Q3225" s="110">
        <v>18</v>
      </c>
      <c r="R3225" s="278">
        <f t="shared" ref="R3225:R3288" si="487">P3225/Q3225</f>
        <v>0.88888888888888884</v>
      </c>
      <c r="S3225" s="110">
        <v>25</v>
      </c>
      <c r="T3225" s="68">
        <f t="shared" ref="T3225:T3288" si="488">Q3225/S3225</f>
        <v>0.72</v>
      </c>
      <c r="U3225" s="110">
        <v>14</v>
      </c>
      <c r="W3225" s="110">
        <v>0</v>
      </c>
      <c r="X3225" s="110">
        <v>0</v>
      </c>
      <c r="Y3225" s="68" t="e">
        <f t="shared" si="485"/>
        <v>#DIV/0!</v>
      </c>
      <c r="Z3225" s="110">
        <v>2</v>
      </c>
      <c r="AA3225" s="282" t="e">
        <v>#DIV/0!</v>
      </c>
    </row>
    <row r="3226" spans="9:27">
      <c r="I3226" s="57" t="str">
        <f t="shared" si="484"/>
        <v>LESAllDec-16</v>
      </c>
      <c r="J3226" t="s">
        <v>1762</v>
      </c>
      <c r="K3226" t="s">
        <v>357</v>
      </c>
      <c r="L3226" s="73">
        <v>42705</v>
      </c>
      <c r="M3226" s="110">
        <v>4</v>
      </c>
      <c r="N3226" s="110">
        <v>7</v>
      </c>
      <c r="O3226" s="68">
        <f t="shared" si="486"/>
        <v>0.5714285714285714</v>
      </c>
      <c r="P3226" s="110">
        <v>50</v>
      </c>
      <c r="Q3226" s="110">
        <v>40</v>
      </c>
      <c r="R3226" s="278">
        <f t="shared" si="487"/>
        <v>1.25</v>
      </c>
      <c r="S3226" s="110">
        <v>70</v>
      </c>
      <c r="T3226" s="68">
        <f t="shared" si="488"/>
        <v>0.5714285714285714</v>
      </c>
      <c r="U3226" s="110">
        <v>50</v>
      </c>
      <c r="W3226" s="110">
        <v>0</v>
      </c>
      <c r="X3226" s="110">
        <v>0</v>
      </c>
      <c r="Y3226" s="68" t="e">
        <f t="shared" si="485"/>
        <v>#DIV/0!</v>
      </c>
      <c r="Z3226" s="110">
        <v>0</v>
      </c>
      <c r="AA3226" s="282" t="e">
        <v>#DIV/0!</v>
      </c>
    </row>
    <row r="3227" spans="9:27">
      <c r="I3227" s="57" t="str">
        <f t="shared" si="484"/>
        <v>Marys CenterAllDec-16</v>
      </c>
      <c r="J3227" t="s">
        <v>1763</v>
      </c>
      <c r="K3227" t="s">
        <v>341</v>
      </c>
      <c r="L3227" s="73">
        <v>42705</v>
      </c>
      <c r="M3227" s="110">
        <v>5</v>
      </c>
      <c r="N3227" s="110">
        <v>5</v>
      </c>
      <c r="O3227" s="68">
        <f t="shared" si="486"/>
        <v>1</v>
      </c>
      <c r="P3227" s="110">
        <v>22</v>
      </c>
      <c r="Q3227" s="110">
        <v>24</v>
      </c>
      <c r="R3227" s="278">
        <f t="shared" si="487"/>
        <v>0.91666666666666663</v>
      </c>
      <c r="S3227" s="110">
        <v>24</v>
      </c>
      <c r="T3227" s="68">
        <f t="shared" si="488"/>
        <v>1</v>
      </c>
      <c r="U3227" s="110">
        <v>18</v>
      </c>
      <c r="W3227" s="110">
        <v>0</v>
      </c>
      <c r="X3227" s="110">
        <v>2</v>
      </c>
      <c r="Y3227" s="68">
        <f t="shared" si="485"/>
        <v>0</v>
      </c>
      <c r="Z3227" s="110">
        <v>4</v>
      </c>
      <c r="AA3227" s="282">
        <v>0.83</v>
      </c>
    </row>
    <row r="3228" spans="9:27">
      <c r="I3228" s="57" t="str">
        <f t="shared" si="484"/>
        <v>MBI HSAllDec-16</v>
      </c>
      <c r="J3228" t="s">
        <v>1764</v>
      </c>
      <c r="K3228" t="s">
        <v>364</v>
      </c>
      <c r="L3228" s="73">
        <v>42705</v>
      </c>
      <c r="M3228" s="110">
        <v>9</v>
      </c>
      <c r="N3228" s="110">
        <v>15</v>
      </c>
      <c r="O3228" s="68">
        <f t="shared" si="486"/>
        <v>0.6</v>
      </c>
      <c r="P3228" s="110">
        <v>116</v>
      </c>
      <c r="Q3228" s="110">
        <v>96</v>
      </c>
      <c r="R3228" s="278">
        <f t="shared" si="487"/>
        <v>1.2083333333333333</v>
      </c>
      <c r="S3228" s="110">
        <v>168</v>
      </c>
      <c r="T3228" s="68">
        <f t="shared" si="488"/>
        <v>0.5714285714285714</v>
      </c>
      <c r="U3228" s="110">
        <v>101</v>
      </c>
      <c r="W3228" s="110">
        <v>2</v>
      </c>
      <c r="X3228" s="110">
        <v>7</v>
      </c>
      <c r="Y3228" s="68">
        <f t="shared" si="485"/>
        <v>0.2857142857142857</v>
      </c>
      <c r="Z3228" s="110">
        <v>15</v>
      </c>
      <c r="AA3228" s="282" t="e">
        <v>#DIV/0!</v>
      </c>
    </row>
    <row r="3229" spans="9:27">
      <c r="I3229" s="57" t="str">
        <f t="shared" si="484"/>
        <v>MD Family ResourcesAllDec-16</v>
      </c>
      <c r="J3229" t="s">
        <v>1765</v>
      </c>
      <c r="K3229" t="s">
        <v>510</v>
      </c>
      <c r="L3229" s="73">
        <v>42705</v>
      </c>
      <c r="M3229" s="110">
        <v>7</v>
      </c>
      <c r="N3229" s="110">
        <v>12</v>
      </c>
      <c r="O3229" s="68">
        <f t="shared" si="486"/>
        <v>0.58333333333333337</v>
      </c>
      <c r="P3229" s="110">
        <v>18</v>
      </c>
      <c r="Q3229" s="110">
        <v>21</v>
      </c>
      <c r="R3229" s="278">
        <f t="shared" si="487"/>
        <v>0.8571428571428571</v>
      </c>
      <c r="S3229" s="110">
        <v>36</v>
      </c>
      <c r="T3229" s="68">
        <f t="shared" si="488"/>
        <v>0.58333333333333337</v>
      </c>
      <c r="U3229" s="110">
        <v>16</v>
      </c>
      <c r="W3229" s="110">
        <v>0</v>
      </c>
      <c r="X3229" s="110">
        <v>0</v>
      </c>
      <c r="Y3229" s="68" t="e">
        <f t="shared" si="485"/>
        <v>#DIV/0!</v>
      </c>
      <c r="Z3229" s="110">
        <v>2</v>
      </c>
      <c r="AA3229" s="282">
        <v>0.33333333333333331</v>
      </c>
    </row>
    <row r="3230" spans="9:27">
      <c r="I3230" s="57" t="str">
        <f t="shared" si="484"/>
        <v>PASSAllDec-16</v>
      </c>
      <c r="J3230" t="s">
        <v>1766</v>
      </c>
      <c r="K3230" t="s">
        <v>342</v>
      </c>
      <c r="L3230" s="73">
        <v>42705</v>
      </c>
      <c r="M3230" s="110">
        <v>17</v>
      </c>
      <c r="N3230" s="110">
        <v>13</v>
      </c>
      <c r="O3230" s="68">
        <f t="shared" si="486"/>
        <v>1.3076923076923077</v>
      </c>
      <c r="P3230" s="110">
        <v>87</v>
      </c>
      <c r="Q3230" s="110">
        <v>145</v>
      </c>
      <c r="R3230" s="278">
        <f t="shared" si="487"/>
        <v>0.6</v>
      </c>
      <c r="S3230" s="110">
        <v>105</v>
      </c>
      <c r="T3230" s="68">
        <f t="shared" si="488"/>
        <v>1.3809523809523809</v>
      </c>
      <c r="U3230" s="110">
        <v>72</v>
      </c>
      <c r="W3230" s="110">
        <v>15</v>
      </c>
      <c r="X3230" s="110">
        <v>18</v>
      </c>
      <c r="Y3230" s="68">
        <f t="shared" si="485"/>
        <v>0.83333333333333337</v>
      </c>
      <c r="Z3230" s="110">
        <v>15</v>
      </c>
      <c r="AA3230" s="282">
        <v>1.05</v>
      </c>
    </row>
    <row r="3231" spans="9:27">
      <c r="I3231" s="57" t="str">
        <f t="shared" si="484"/>
        <v>PIECEAllDec-16</v>
      </c>
      <c r="J3231" t="s">
        <v>1767</v>
      </c>
      <c r="K3231" t="s">
        <v>345</v>
      </c>
      <c r="L3231" s="73">
        <v>42705</v>
      </c>
      <c r="M3231" s="110">
        <v>12</v>
      </c>
      <c r="N3231" s="110">
        <v>13</v>
      </c>
      <c r="O3231" s="68">
        <f t="shared" si="486"/>
        <v>0.92307692307692313</v>
      </c>
      <c r="P3231" s="110">
        <v>40</v>
      </c>
      <c r="Q3231" s="110">
        <v>60</v>
      </c>
      <c r="R3231" s="278">
        <f t="shared" si="487"/>
        <v>0.66666666666666663</v>
      </c>
      <c r="S3231" s="110">
        <v>65</v>
      </c>
      <c r="T3231" s="68">
        <f t="shared" si="488"/>
        <v>0.92307692307692313</v>
      </c>
      <c r="U3231" s="110">
        <v>38</v>
      </c>
      <c r="W3231" s="110">
        <v>2</v>
      </c>
      <c r="X3231" s="110">
        <v>4</v>
      </c>
      <c r="Y3231" s="68">
        <f t="shared" si="485"/>
        <v>0.5</v>
      </c>
      <c r="Z3231" s="110">
        <v>2</v>
      </c>
      <c r="AA3231" s="282">
        <v>0.63629032258064511</v>
      </c>
    </row>
    <row r="3232" spans="9:27">
      <c r="I3232" s="57" t="str">
        <f t="shared" si="484"/>
        <v>RiversideAllDec-16</v>
      </c>
      <c r="J3232" t="s">
        <v>1768</v>
      </c>
      <c r="K3232" t="s">
        <v>362</v>
      </c>
      <c r="L3232" s="73">
        <v>42705</v>
      </c>
      <c r="M3232" s="110">
        <v>1</v>
      </c>
      <c r="N3232" s="110">
        <v>1</v>
      </c>
      <c r="O3232" s="68">
        <f t="shared" si="486"/>
        <v>1</v>
      </c>
      <c r="P3232" s="110">
        <v>8</v>
      </c>
      <c r="Q3232" s="110">
        <v>5</v>
      </c>
      <c r="R3232" s="278">
        <f t="shared" si="487"/>
        <v>1.6</v>
      </c>
      <c r="S3232" s="110">
        <v>5</v>
      </c>
      <c r="T3232" s="68">
        <f t="shared" si="488"/>
        <v>1</v>
      </c>
      <c r="U3232" s="110">
        <v>8</v>
      </c>
      <c r="W3232" s="110">
        <v>0</v>
      </c>
      <c r="X3232" s="110">
        <v>3</v>
      </c>
      <c r="Y3232" s="68">
        <f t="shared" si="485"/>
        <v>0</v>
      </c>
      <c r="Z3232" s="110">
        <v>0</v>
      </c>
      <c r="AA3232" s="282" t="e">
        <v>#DIV/0!</v>
      </c>
    </row>
    <row r="3233" spans="9:27">
      <c r="I3233" s="57" t="str">
        <f t="shared" si="484"/>
        <v>TFCCAllDec-16</v>
      </c>
      <c r="J3233" t="s">
        <v>1769</v>
      </c>
      <c r="K3233" t="s">
        <v>366</v>
      </c>
      <c r="L3233" s="73">
        <v>42705</v>
      </c>
      <c r="M3233" s="110">
        <v>4</v>
      </c>
      <c r="N3233" s="110">
        <v>6</v>
      </c>
      <c r="O3233" s="68">
        <f t="shared" si="486"/>
        <v>0.66666666666666663</v>
      </c>
      <c r="P3233" s="110">
        <v>78</v>
      </c>
      <c r="Q3233" s="110">
        <v>40</v>
      </c>
      <c r="R3233" s="278">
        <f t="shared" si="487"/>
        <v>1.95</v>
      </c>
      <c r="S3233" s="110">
        <v>60</v>
      </c>
      <c r="T3233" s="68">
        <f t="shared" si="488"/>
        <v>0.66666666666666663</v>
      </c>
      <c r="U3233" s="110">
        <v>73</v>
      </c>
      <c r="W3233" s="110">
        <v>2</v>
      </c>
      <c r="X3233" s="110">
        <v>5</v>
      </c>
      <c r="Y3233" s="68">
        <f t="shared" si="485"/>
        <v>0.4</v>
      </c>
      <c r="Z3233" s="110">
        <v>5</v>
      </c>
      <c r="AA3233" s="282" t="e">
        <v>#DIV/0!</v>
      </c>
    </row>
    <row r="3234" spans="9:27">
      <c r="I3234" s="57" t="str">
        <f t="shared" si="484"/>
        <v>UniversalAllDec-16</v>
      </c>
      <c r="J3234" t="s">
        <v>1770</v>
      </c>
      <c r="K3234" t="s">
        <v>348</v>
      </c>
      <c r="L3234" s="73">
        <v>42705</v>
      </c>
      <c r="M3234" s="110">
        <v>0</v>
      </c>
      <c r="N3234" s="110">
        <v>0</v>
      </c>
      <c r="O3234" s="68" t="e">
        <f t="shared" si="486"/>
        <v>#DIV/0!</v>
      </c>
      <c r="P3234" s="110">
        <v>0</v>
      </c>
      <c r="Q3234" s="110">
        <v>0</v>
      </c>
      <c r="R3234" s="278" t="e">
        <f t="shared" si="487"/>
        <v>#DIV/0!</v>
      </c>
      <c r="S3234" s="110">
        <v>0</v>
      </c>
      <c r="T3234" s="68" t="e">
        <f t="shared" si="488"/>
        <v>#DIV/0!</v>
      </c>
      <c r="U3234" s="110">
        <v>0</v>
      </c>
      <c r="W3234" s="110">
        <v>0</v>
      </c>
      <c r="X3234" s="110">
        <v>0</v>
      </c>
      <c r="Y3234" s="68" t="e">
        <f t="shared" si="485"/>
        <v>#DIV/0!</v>
      </c>
      <c r="Z3234" s="110">
        <v>0</v>
      </c>
      <c r="AA3234" s="282" t="e">
        <v>#DIV/0!</v>
      </c>
    </row>
    <row r="3235" spans="9:27">
      <c r="I3235" s="57" t="str">
        <f t="shared" si="484"/>
        <v>Wayne CenterAllDec-16</v>
      </c>
      <c r="J3235" t="s">
        <v>1771</v>
      </c>
      <c r="K3235" t="s">
        <v>789</v>
      </c>
      <c r="L3235" s="73">
        <v>42705</v>
      </c>
      <c r="M3235" s="110">
        <v>4</v>
      </c>
      <c r="N3235" s="110">
        <v>4</v>
      </c>
      <c r="O3235" s="68">
        <f t="shared" si="486"/>
        <v>1</v>
      </c>
      <c r="P3235" s="110">
        <v>24</v>
      </c>
      <c r="Q3235" s="110">
        <v>40</v>
      </c>
      <c r="R3235" s="278">
        <f t="shared" si="487"/>
        <v>0.6</v>
      </c>
      <c r="S3235" s="110">
        <v>40</v>
      </c>
      <c r="T3235" s="68">
        <f t="shared" si="488"/>
        <v>1</v>
      </c>
      <c r="U3235" s="110">
        <v>20</v>
      </c>
      <c r="W3235" s="110">
        <v>3</v>
      </c>
      <c r="X3235" s="110">
        <v>3</v>
      </c>
      <c r="Y3235" s="68">
        <f t="shared" si="485"/>
        <v>1</v>
      </c>
      <c r="Z3235" s="110">
        <v>4</v>
      </c>
      <c r="AA3235" s="282" t="e">
        <v>#DIV/0!</v>
      </c>
    </row>
    <row r="3236" spans="9:27">
      <c r="I3236" s="57" t="str">
        <f t="shared" si="484"/>
        <v>Youth VillagesAllDec-16</v>
      </c>
      <c r="J3236" t="s">
        <v>1772</v>
      </c>
      <c r="K3236" t="s">
        <v>352</v>
      </c>
      <c r="L3236" s="73">
        <v>42705</v>
      </c>
      <c r="M3236" s="110">
        <v>7</v>
      </c>
      <c r="N3236" s="110">
        <v>12</v>
      </c>
      <c r="O3236" s="68">
        <f t="shared" si="486"/>
        <v>0.58333333333333337</v>
      </c>
      <c r="P3236" s="110">
        <v>16</v>
      </c>
      <c r="Q3236" s="110">
        <v>16</v>
      </c>
      <c r="R3236" s="278">
        <f t="shared" si="487"/>
        <v>1</v>
      </c>
      <c r="S3236" s="110">
        <v>32</v>
      </c>
      <c r="T3236" s="68">
        <f t="shared" si="488"/>
        <v>0.5</v>
      </c>
      <c r="U3236" s="110">
        <v>8</v>
      </c>
      <c r="W3236" s="110">
        <v>5</v>
      </c>
      <c r="X3236" s="110">
        <v>6</v>
      </c>
      <c r="Y3236" s="68">
        <f t="shared" si="485"/>
        <v>0.83333333333333337</v>
      </c>
      <c r="Z3236" s="110">
        <v>8</v>
      </c>
      <c r="AA3236" s="282">
        <v>0.76800000000000002</v>
      </c>
    </row>
    <row r="3237" spans="9:27">
      <c r="I3237" s="57" t="str">
        <f t="shared" si="484"/>
        <v>All A-CRA ProvidersA-CRADec-16</v>
      </c>
      <c r="J3237" t="s">
        <v>1773</v>
      </c>
      <c r="K3237" t="s">
        <v>379</v>
      </c>
      <c r="L3237" s="73">
        <v>42705</v>
      </c>
      <c r="M3237" s="110">
        <v>5.5</v>
      </c>
      <c r="N3237" s="110">
        <v>6.5</v>
      </c>
      <c r="O3237" s="68">
        <f t="shared" si="486"/>
        <v>0.84615384615384615</v>
      </c>
      <c r="P3237" s="110">
        <v>56</v>
      </c>
      <c r="Q3237" s="110">
        <v>55.5</v>
      </c>
      <c r="R3237" s="278">
        <f t="shared" si="487"/>
        <v>1.0090090090090089</v>
      </c>
      <c r="S3237" s="110">
        <v>62.5</v>
      </c>
      <c r="T3237" s="68">
        <f t="shared" si="488"/>
        <v>0.88800000000000001</v>
      </c>
      <c r="U3237" s="110">
        <v>46</v>
      </c>
      <c r="W3237" s="110">
        <v>1</v>
      </c>
      <c r="X3237" s="110">
        <v>5</v>
      </c>
      <c r="Y3237" s="68">
        <f t="shared" si="485"/>
        <v>0.2</v>
      </c>
      <c r="Z3237" s="110">
        <v>10</v>
      </c>
      <c r="AA3237" s="282"/>
    </row>
    <row r="3238" spans="9:27">
      <c r="I3238" s="57" t="str">
        <f t="shared" si="484"/>
        <v>All CPP-FV ProvidersCPP-FVDec-16</v>
      </c>
      <c r="J3238" t="s">
        <v>1775</v>
      </c>
      <c r="K3238" t="s">
        <v>373</v>
      </c>
      <c r="L3238" s="73">
        <v>42705</v>
      </c>
      <c r="M3238" s="110">
        <v>8</v>
      </c>
      <c r="N3238" s="110">
        <v>11</v>
      </c>
      <c r="O3238" s="68">
        <f t="shared" si="486"/>
        <v>0.72727272727272729</v>
      </c>
      <c r="P3238" s="110">
        <v>26</v>
      </c>
      <c r="Q3238" s="110">
        <v>40</v>
      </c>
      <c r="R3238" s="278">
        <f t="shared" si="487"/>
        <v>0.65</v>
      </c>
      <c r="S3238" s="110">
        <v>55</v>
      </c>
      <c r="T3238" s="68">
        <f t="shared" si="488"/>
        <v>0.72727272727272729</v>
      </c>
      <c r="U3238" s="110">
        <v>26</v>
      </c>
      <c r="W3238" s="110">
        <v>2</v>
      </c>
      <c r="X3238" s="110">
        <v>2</v>
      </c>
      <c r="Y3238" s="68">
        <f t="shared" si="485"/>
        <v>1</v>
      </c>
      <c r="Z3238" s="110">
        <v>0</v>
      </c>
      <c r="AA3238" s="282">
        <v>0.66129032258064513</v>
      </c>
    </row>
    <row r="3239" spans="9:27">
      <c r="I3239" s="57" t="str">
        <f t="shared" si="484"/>
        <v>All FFT ProvidersFFTDec-16</v>
      </c>
      <c r="J3239" t="s">
        <v>1776</v>
      </c>
      <c r="K3239" t="s">
        <v>372</v>
      </c>
      <c r="L3239" s="73">
        <v>42705</v>
      </c>
      <c r="M3239" s="110">
        <v>10</v>
      </c>
      <c r="N3239" s="110">
        <v>13</v>
      </c>
      <c r="O3239" s="68">
        <f t="shared" si="486"/>
        <v>0.76923076923076927</v>
      </c>
      <c r="P3239" s="110">
        <v>50</v>
      </c>
      <c r="Q3239" s="110">
        <v>66</v>
      </c>
      <c r="R3239" s="278">
        <f t="shared" si="487"/>
        <v>0.75757575757575757</v>
      </c>
      <c r="S3239" s="110">
        <v>79</v>
      </c>
      <c r="T3239" s="68">
        <f t="shared" si="488"/>
        <v>0.83544303797468356</v>
      </c>
      <c r="U3239" s="110">
        <v>37</v>
      </c>
      <c r="V3239" s="282">
        <v>0.98499999999999999</v>
      </c>
      <c r="W3239" s="110">
        <v>6</v>
      </c>
      <c r="X3239" s="110">
        <v>7</v>
      </c>
      <c r="Y3239" s="68">
        <f t="shared" si="485"/>
        <v>0.8571428571428571</v>
      </c>
      <c r="Z3239" s="110">
        <v>13</v>
      </c>
      <c r="AA3239" s="282">
        <v>0.98499999999999999</v>
      </c>
    </row>
    <row r="3240" spans="9:27">
      <c r="I3240" s="57" t="str">
        <f t="shared" si="484"/>
        <v>All MST ProvidersMSTDec-16</v>
      </c>
      <c r="J3240" t="s">
        <v>1777</v>
      </c>
      <c r="K3240" t="s">
        <v>374</v>
      </c>
      <c r="L3240" s="73">
        <v>42705</v>
      </c>
      <c r="M3240" s="110">
        <v>4</v>
      </c>
      <c r="N3240" s="110">
        <v>8</v>
      </c>
      <c r="O3240" s="68">
        <f t="shared" si="486"/>
        <v>0.5</v>
      </c>
      <c r="P3240" s="110">
        <v>13</v>
      </c>
      <c r="Q3240" s="110">
        <v>10</v>
      </c>
      <c r="R3240" s="278">
        <f t="shared" si="487"/>
        <v>1.3</v>
      </c>
      <c r="S3240" s="110">
        <v>24</v>
      </c>
      <c r="T3240" s="68">
        <f t="shared" si="488"/>
        <v>0.41666666666666669</v>
      </c>
      <c r="U3240" s="110">
        <v>5</v>
      </c>
      <c r="W3240" s="110">
        <v>5</v>
      </c>
      <c r="X3240" s="110">
        <v>6</v>
      </c>
      <c r="Y3240" s="68">
        <f t="shared" si="485"/>
        <v>0.83333333333333337</v>
      </c>
      <c r="Z3240" s="110">
        <v>8</v>
      </c>
      <c r="AA3240" s="282"/>
    </row>
    <row r="3241" spans="9:27">
      <c r="I3241" s="57" t="str">
        <f t="shared" si="484"/>
        <v>All MST-PSB ProvidersMST-PSBDec-16</v>
      </c>
      <c r="J3241" t="s">
        <v>1778</v>
      </c>
      <c r="K3241" t="s">
        <v>375</v>
      </c>
      <c r="L3241" s="73">
        <v>42705</v>
      </c>
      <c r="M3241" s="110">
        <v>3</v>
      </c>
      <c r="N3241" s="110">
        <v>4</v>
      </c>
      <c r="O3241" s="68">
        <f t="shared" si="486"/>
        <v>0.75</v>
      </c>
      <c r="P3241" s="110">
        <v>3</v>
      </c>
      <c r="Q3241" s="110">
        <v>6</v>
      </c>
      <c r="R3241" s="278">
        <f t="shared" si="487"/>
        <v>0.5</v>
      </c>
      <c r="S3241" s="110">
        <v>8</v>
      </c>
      <c r="T3241" s="68">
        <f t="shared" si="488"/>
        <v>0.75</v>
      </c>
      <c r="U3241" s="110">
        <v>3</v>
      </c>
      <c r="V3241" s="282">
        <v>0.83699999999999997</v>
      </c>
      <c r="W3241" s="110">
        <v>0</v>
      </c>
      <c r="X3241" s="110">
        <v>0</v>
      </c>
      <c r="Y3241" s="68" t="e">
        <f t="shared" si="485"/>
        <v>#DIV/0!</v>
      </c>
      <c r="Z3241" s="110">
        <v>0</v>
      </c>
      <c r="AA3241" s="282">
        <v>0.83699999999999997</v>
      </c>
    </row>
    <row r="3242" spans="9:27">
      <c r="I3242" s="57" t="str">
        <f t="shared" si="484"/>
        <v>All PCIT ProvidersPCITDec-16</v>
      </c>
      <c r="J3242" t="s">
        <v>1779</v>
      </c>
      <c r="K3242" t="s">
        <v>376</v>
      </c>
      <c r="L3242" s="73">
        <v>42705</v>
      </c>
      <c r="M3242" s="110">
        <v>10</v>
      </c>
      <c r="N3242" s="110">
        <v>10</v>
      </c>
      <c r="O3242" s="68">
        <f t="shared" si="486"/>
        <v>1</v>
      </c>
      <c r="P3242" s="110">
        <v>38</v>
      </c>
      <c r="Q3242" s="110">
        <v>49</v>
      </c>
      <c r="R3242" s="278">
        <f t="shared" si="487"/>
        <v>0.77551020408163263</v>
      </c>
      <c r="S3242" s="110">
        <v>49</v>
      </c>
      <c r="T3242" s="68">
        <f t="shared" si="488"/>
        <v>1</v>
      </c>
      <c r="U3242" s="110">
        <v>32</v>
      </c>
      <c r="W3242" s="110">
        <v>0</v>
      </c>
      <c r="X3242" s="110">
        <v>4</v>
      </c>
      <c r="Y3242" s="68">
        <f t="shared" si="485"/>
        <v>0</v>
      </c>
      <c r="Z3242" s="110">
        <v>6</v>
      </c>
      <c r="AA3242" s="282">
        <v>0.8899999999999999</v>
      </c>
    </row>
    <row r="3243" spans="9:27">
      <c r="I3243" s="57" t="str">
        <f t="shared" si="484"/>
        <v>All TF-CBT ProvidersTF-CBTDec-16</v>
      </c>
      <c r="J3243" t="s">
        <v>1780</v>
      </c>
      <c r="K3243" t="s">
        <v>377</v>
      </c>
      <c r="L3243" s="73">
        <v>42705</v>
      </c>
      <c r="M3243" s="110">
        <v>13</v>
      </c>
      <c r="N3243" s="110">
        <v>17</v>
      </c>
      <c r="O3243" s="68">
        <f t="shared" si="486"/>
        <v>0.76470588235294112</v>
      </c>
      <c r="P3243" s="110">
        <v>25</v>
      </c>
      <c r="Q3243" s="110">
        <v>57</v>
      </c>
      <c r="R3243" s="278">
        <f t="shared" si="487"/>
        <v>0.43859649122807015</v>
      </c>
      <c r="S3243" s="110">
        <v>73</v>
      </c>
      <c r="T3243" s="68">
        <f t="shared" si="488"/>
        <v>0.78082191780821919</v>
      </c>
      <c r="U3243" s="110">
        <v>24</v>
      </c>
      <c r="W3243" s="110">
        <v>1</v>
      </c>
      <c r="X3243" s="110">
        <v>1</v>
      </c>
      <c r="Y3243" s="68">
        <f t="shared" si="485"/>
        <v>1</v>
      </c>
      <c r="Z3243" s="110">
        <v>1</v>
      </c>
      <c r="AA3243" s="282">
        <v>0.60606060606060608</v>
      </c>
    </row>
    <row r="3244" spans="9:27">
      <c r="I3244" s="57" t="str">
        <f t="shared" si="484"/>
        <v>All TIP ProvidersTIPDec-16</v>
      </c>
      <c r="J3244" t="s">
        <v>1781</v>
      </c>
      <c r="K3244" t="s">
        <v>378</v>
      </c>
      <c r="L3244" s="73">
        <v>42705</v>
      </c>
      <c r="M3244" s="110">
        <v>56</v>
      </c>
      <c r="N3244" s="110">
        <v>63</v>
      </c>
      <c r="O3244" s="68">
        <f t="shared" si="486"/>
        <v>0.88888888888888884</v>
      </c>
      <c r="P3244" s="110">
        <v>555</v>
      </c>
      <c r="Q3244" s="110">
        <v>564</v>
      </c>
      <c r="R3244" s="278">
        <f t="shared" si="487"/>
        <v>0.98404255319148937</v>
      </c>
      <c r="S3244" s="110">
        <v>626</v>
      </c>
      <c r="T3244" s="68">
        <f t="shared" si="488"/>
        <v>0.90095846645367417</v>
      </c>
      <c r="U3244" s="110">
        <v>519</v>
      </c>
      <c r="W3244" s="110">
        <v>21</v>
      </c>
      <c r="X3244" s="110">
        <v>31</v>
      </c>
      <c r="Y3244" s="68">
        <f t="shared" si="485"/>
        <v>0.67741935483870963</v>
      </c>
      <c r="Z3244" s="110">
        <v>36</v>
      </c>
      <c r="AA3244" s="282">
        <v>0.24235600148643635</v>
      </c>
    </row>
    <row r="3245" spans="9:27">
      <c r="I3245" s="57" t="str">
        <f t="shared" si="484"/>
        <v>All TST ProvidersTSTDec-16</v>
      </c>
      <c r="J3245" t="s">
        <v>1782</v>
      </c>
      <c r="K3245" t="s">
        <v>512</v>
      </c>
      <c r="L3245" s="73">
        <v>42705</v>
      </c>
      <c r="M3245" s="110">
        <v>20</v>
      </c>
      <c r="N3245" s="110">
        <v>18</v>
      </c>
      <c r="O3245" s="68">
        <f t="shared" si="486"/>
        <v>1.1111111111111112</v>
      </c>
      <c r="P3245" s="110">
        <v>47</v>
      </c>
      <c r="Q3245" s="110">
        <v>60</v>
      </c>
      <c r="R3245" s="278">
        <f t="shared" si="487"/>
        <v>0.78333333333333333</v>
      </c>
      <c r="S3245" s="110">
        <v>54</v>
      </c>
      <c r="T3245" s="68">
        <f t="shared" si="488"/>
        <v>1.1111111111111112</v>
      </c>
      <c r="U3245" s="110">
        <v>38</v>
      </c>
      <c r="W3245" s="110">
        <v>1</v>
      </c>
      <c r="X3245" s="110">
        <v>2</v>
      </c>
      <c r="Y3245" s="68">
        <f t="shared" si="485"/>
        <v>0.5</v>
      </c>
      <c r="Z3245" s="110">
        <v>9</v>
      </c>
      <c r="AA3245" s="282">
        <v>0.75363636363636366</v>
      </c>
    </row>
    <row r="3246" spans="9:27">
      <c r="I3246" s="57" t="str">
        <f>K3246&amp;"Dec-16"</f>
        <v>AllAllDec-16</v>
      </c>
      <c r="J3246" t="s">
        <v>1774</v>
      </c>
      <c r="K3246" t="s">
        <v>367</v>
      </c>
      <c r="L3246" s="73">
        <v>42705</v>
      </c>
      <c r="M3246" s="110">
        <v>129.5</v>
      </c>
      <c r="N3246" s="110">
        <v>150.5</v>
      </c>
      <c r="O3246" s="68">
        <f t="shared" si="486"/>
        <v>0.86046511627906974</v>
      </c>
      <c r="P3246" s="110">
        <v>813</v>
      </c>
      <c r="Q3246" s="110">
        <v>907.5</v>
      </c>
      <c r="R3246" s="278">
        <f t="shared" si="487"/>
        <v>0.89586776859504136</v>
      </c>
      <c r="S3246" s="110">
        <v>1030.5</v>
      </c>
      <c r="T3246" s="68">
        <f t="shared" si="488"/>
        <v>0.88064046579330424</v>
      </c>
      <c r="U3246" s="110">
        <v>730</v>
      </c>
      <c r="W3246" s="110">
        <v>36</v>
      </c>
      <c r="X3246" s="110">
        <v>58</v>
      </c>
      <c r="Y3246" s="68">
        <f t="shared" si="485"/>
        <v>0.62068965517241381</v>
      </c>
      <c r="Z3246" s="110">
        <v>83</v>
      </c>
      <c r="AA3246" s="282">
        <v>0.7107633276805787</v>
      </c>
    </row>
    <row r="3247" spans="9:27">
      <c r="I3247" s="57" t="str">
        <f>K3247&amp;"Jan-17"</f>
        <v>Federal CityA-CRAJan-17</v>
      </c>
      <c r="J3247" t="s">
        <v>1783</v>
      </c>
      <c r="K3247" t="s">
        <v>360</v>
      </c>
      <c r="L3247" s="73">
        <v>42736</v>
      </c>
      <c r="M3247" s="110">
        <v>0.5</v>
      </c>
      <c r="N3247" s="110">
        <v>0.5</v>
      </c>
      <c r="O3247" s="68">
        <f t="shared" si="486"/>
        <v>1</v>
      </c>
      <c r="P3247" s="110">
        <v>9</v>
      </c>
      <c r="Q3247" s="110">
        <v>5</v>
      </c>
      <c r="R3247" s="278">
        <f t="shared" si="487"/>
        <v>1.8</v>
      </c>
      <c r="S3247" s="110">
        <v>5</v>
      </c>
      <c r="T3247" s="68">
        <f t="shared" si="488"/>
        <v>1</v>
      </c>
      <c r="U3247" s="110">
        <v>8</v>
      </c>
      <c r="W3247" s="110">
        <v>1</v>
      </c>
      <c r="X3247" s="110">
        <v>3</v>
      </c>
      <c r="Y3247" s="68">
        <f t="shared" si="485"/>
        <v>0.33333333333333331</v>
      </c>
      <c r="Z3247" s="110">
        <v>1</v>
      </c>
      <c r="AA3247" s="282"/>
    </row>
    <row r="3248" spans="9:27">
      <c r="I3248" s="57" t="str">
        <f t="shared" ref="I3248:I3310" si="489">K3248&amp;"Jan-17"</f>
        <v>HillcrestA-CRAJan-17</v>
      </c>
      <c r="J3248" t="s">
        <v>1784</v>
      </c>
      <c r="K3248" t="s">
        <v>336</v>
      </c>
      <c r="L3248" s="73">
        <v>42736</v>
      </c>
      <c r="M3248" s="110">
        <v>2</v>
      </c>
      <c r="N3248" s="110">
        <v>2</v>
      </c>
      <c r="O3248" s="68">
        <f t="shared" si="486"/>
        <v>1</v>
      </c>
      <c r="P3248" s="110">
        <v>25</v>
      </c>
      <c r="Q3248" s="110">
        <v>30</v>
      </c>
      <c r="R3248" s="278">
        <f t="shared" si="487"/>
        <v>0.83333333333333337</v>
      </c>
      <c r="S3248" s="110">
        <v>30</v>
      </c>
      <c r="T3248" s="68">
        <f t="shared" si="488"/>
        <v>1</v>
      </c>
      <c r="U3248" s="110">
        <v>14</v>
      </c>
      <c r="W3248" s="110">
        <v>0</v>
      </c>
      <c r="X3248" s="110">
        <v>8</v>
      </c>
      <c r="Y3248" s="68">
        <f t="shared" si="485"/>
        <v>0</v>
      </c>
      <c r="Z3248" s="110">
        <v>11</v>
      </c>
      <c r="AA3248" s="282"/>
    </row>
    <row r="3249" spans="9:27">
      <c r="I3249" s="57" t="str">
        <f t="shared" si="489"/>
        <v>LAYCA-CRAJan-17</v>
      </c>
      <c r="J3249" t="s">
        <v>1785</v>
      </c>
      <c r="K3249" t="s">
        <v>339</v>
      </c>
      <c r="L3249" s="73">
        <v>42736</v>
      </c>
      <c r="M3249" s="110">
        <v>2</v>
      </c>
      <c r="N3249" s="110">
        <v>3</v>
      </c>
      <c r="O3249" s="68">
        <f t="shared" si="486"/>
        <v>0.66666666666666663</v>
      </c>
      <c r="P3249" s="110">
        <v>17</v>
      </c>
      <c r="Q3249" s="110">
        <v>18</v>
      </c>
      <c r="R3249" s="278">
        <f t="shared" si="487"/>
        <v>0.94444444444444442</v>
      </c>
      <c r="S3249" s="110">
        <v>30</v>
      </c>
      <c r="T3249" s="68">
        <f t="shared" si="488"/>
        <v>0.6</v>
      </c>
      <c r="U3249" s="110">
        <v>12</v>
      </c>
      <c r="W3249" s="110">
        <v>4</v>
      </c>
      <c r="X3249" s="110">
        <v>5</v>
      </c>
      <c r="Y3249" s="68">
        <f t="shared" si="485"/>
        <v>0.8</v>
      </c>
      <c r="Z3249" s="110">
        <v>5</v>
      </c>
      <c r="AA3249" s="282"/>
    </row>
    <row r="3250" spans="9:27">
      <c r="I3250" s="57" t="str">
        <f t="shared" si="489"/>
        <v>RiversideA-CRAJan-17</v>
      </c>
      <c r="J3250" t="s">
        <v>1786</v>
      </c>
      <c r="K3250" t="s">
        <v>361</v>
      </c>
      <c r="L3250" s="73">
        <v>42736</v>
      </c>
      <c r="M3250" s="110">
        <v>1</v>
      </c>
      <c r="N3250" s="110">
        <v>1</v>
      </c>
      <c r="O3250" s="68">
        <f t="shared" si="486"/>
        <v>1</v>
      </c>
      <c r="P3250" s="110">
        <v>6</v>
      </c>
      <c r="Q3250" s="110">
        <v>5</v>
      </c>
      <c r="R3250" s="278">
        <f t="shared" si="487"/>
        <v>1.2</v>
      </c>
      <c r="S3250" s="110">
        <v>10</v>
      </c>
      <c r="T3250" s="68">
        <f t="shared" si="488"/>
        <v>0.5</v>
      </c>
      <c r="U3250" s="110">
        <v>6</v>
      </c>
      <c r="W3250" s="110">
        <v>0</v>
      </c>
      <c r="X3250" s="110">
        <v>2</v>
      </c>
      <c r="Y3250" s="68">
        <f t="shared" si="485"/>
        <v>0</v>
      </c>
      <c r="Z3250" s="110">
        <v>0</v>
      </c>
      <c r="AA3250" s="282"/>
    </row>
    <row r="3251" spans="9:27">
      <c r="I3251" s="57" t="str">
        <f t="shared" si="489"/>
        <v>Adoptions TogetherCPP-FVJan-17</v>
      </c>
      <c r="J3251" t="s">
        <v>1787</v>
      </c>
      <c r="K3251" t="s">
        <v>317</v>
      </c>
      <c r="L3251" s="73">
        <v>42736</v>
      </c>
      <c r="M3251" s="110">
        <v>0</v>
      </c>
      <c r="N3251" s="110">
        <v>0</v>
      </c>
      <c r="O3251" s="68" t="e">
        <f t="shared" si="486"/>
        <v>#DIV/0!</v>
      </c>
      <c r="P3251" s="110">
        <v>0</v>
      </c>
      <c r="Q3251" s="110">
        <v>0</v>
      </c>
      <c r="R3251" s="278" t="e">
        <f t="shared" si="487"/>
        <v>#DIV/0!</v>
      </c>
      <c r="S3251" s="110">
        <v>0</v>
      </c>
      <c r="T3251" s="68" t="e">
        <f t="shared" si="488"/>
        <v>#DIV/0!</v>
      </c>
      <c r="U3251" s="110">
        <v>0</v>
      </c>
      <c r="W3251" s="110">
        <v>1</v>
      </c>
      <c r="X3251" s="110">
        <v>1</v>
      </c>
      <c r="Y3251" s="68">
        <f t="shared" si="485"/>
        <v>1</v>
      </c>
      <c r="Z3251" s="110">
        <v>0</v>
      </c>
      <c r="AA3251" s="282">
        <v>0</v>
      </c>
    </row>
    <row r="3252" spans="9:27">
      <c r="I3252" s="57" t="str">
        <f t="shared" si="489"/>
        <v>PIECECPP-FVJan-17</v>
      </c>
      <c r="J3252" t="s">
        <v>1788</v>
      </c>
      <c r="K3252" t="s">
        <v>346</v>
      </c>
      <c r="L3252" s="73">
        <v>42736</v>
      </c>
      <c r="M3252" s="110">
        <v>7</v>
      </c>
      <c r="N3252" s="110">
        <v>8</v>
      </c>
      <c r="O3252" s="68">
        <f t="shared" si="486"/>
        <v>0.875</v>
      </c>
      <c r="P3252" s="110">
        <v>24</v>
      </c>
      <c r="Q3252" s="110">
        <v>35</v>
      </c>
      <c r="R3252" s="278">
        <f t="shared" si="487"/>
        <v>0.68571428571428572</v>
      </c>
      <c r="S3252" s="110">
        <v>32</v>
      </c>
      <c r="T3252" s="68">
        <f t="shared" si="488"/>
        <v>1.09375</v>
      </c>
      <c r="U3252" s="110">
        <v>24</v>
      </c>
      <c r="W3252" s="110">
        <v>0</v>
      </c>
      <c r="X3252" s="110">
        <v>0</v>
      </c>
      <c r="Y3252" s="68" t="e">
        <f t="shared" si="485"/>
        <v>#DIV/0!</v>
      </c>
      <c r="Z3252" s="110">
        <v>0</v>
      </c>
      <c r="AA3252" s="282">
        <v>0.38</v>
      </c>
    </row>
    <row r="3253" spans="9:27">
      <c r="I3253" s="57" t="str">
        <f t="shared" si="489"/>
        <v>First Home CareFFTJan-17</v>
      </c>
      <c r="J3253" t="s">
        <v>1789</v>
      </c>
      <c r="K3253" t="s">
        <v>325</v>
      </c>
      <c r="L3253" s="73">
        <v>42736</v>
      </c>
      <c r="M3253" s="110">
        <v>2</v>
      </c>
      <c r="N3253" s="110">
        <v>3</v>
      </c>
      <c r="O3253" s="68">
        <f t="shared" si="486"/>
        <v>0.66666666666666663</v>
      </c>
      <c r="P3253" s="110">
        <v>9</v>
      </c>
      <c r="Q3253" s="110">
        <v>10</v>
      </c>
      <c r="R3253" s="278">
        <f t="shared" si="487"/>
        <v>0.9</v>
      </c>
      <c r="S3253" s="110">
        <v>20</v>
      </c>
      <c r="T3253" s="68">
        <f t="shared" si="488"/>
        <v>0.5</v>
      </c>
      <c r="U3253" s="110">
        <v>7</v>
      </c>
      <c r="V3253" s="282">
        <v>0.93</v>
      </c>
      <c r="W3253" s="110">
        <v>1</v>
      </c>
      <c r="X3253" s="110">
        <v>2</v>
      </c>
      <c r="Y3253" s="68">
        <f t="shared" si="485"/>
        <v>0.5</v>
      </c>
      <c r="Z3253" s="110">
        <v>2</v>
      </c>
      <c r="AA3253" s="282">
        <v>0.93</v>
      </c>
    </row>
    <row r="3254" spans="9:27">
      <c r="I3254" s="57" t="str">
        <f t="shared" si="489"/>
        <v>HillcrestFFTJan-17</v>
      </c>
      <c r="J3254" t="s">
        <v>1790</v>
      </c>
      <c r="K3254" t="s">
        <v>335</v>
      </c>
      <c r="L3254" s="73">
        <v>42736</v>
      </c>
      <c r="M3254" s="110">
        <v>2</v>
      </c>
      <c r="N3254" s="110">
        <v>3</v>
      </c>
      <c r="O3254" s="68">
        <f t="shared" si="486"/>
        <v>0.66666666666666663</v>
      </c>
      <c r="P3254" s="110">
        <v>14</v>
      </c>
      <c r="Q3254" s="110">
        <v>14</v>
      </c>
      <c r="R3254" s="278">
        <f t="shared" si="487"/>
        <v>1</v>
      </c>
      <c r="S3254" s="110">
        <v>30</v>
      </c>
      <c r="T3254" s="68">
        <f t="shared" si="488"/>
        <v>0.46666666666666667</v>
      </c>
      <c r="U3254" s="110">
        <v>10</v>
      </c>
      <c r="V3254" s="282">
        <v>1.1299999999999999</v>
      </c>
      <c r="W3254" s="110">
        <v>0</v>
      </c>
      <c r="X3254" s="110">
        <v>1</v>
      </c>
      <c r="Y3254" s="68">
        <f t="shared" si="485"/>
        <v>0</v>
      </c>
      <c r="Z3254" s="110">
        <v>4</v>
      </c>
      <c r="AA3254" s="282">
        <v>1.1299999999999999</v>
      </c>
    </row>
    <row r="3255" spans="9:27">
      <c r="I3255" s="57" t="str">
        <f t="shared" si="489"/>
        <v>PASSFFTJan-17</v>
      </c>
      <c r="J3255" t="s">
        <v>1791</v>
      </c>
      <c r="K3255" t="s">
        <v>343</v>
      </c>
      <c r="L3255" s="73">
        <v>42736</v>
      </c>
      <c r="M3255" s="110">
        <v>6</v>
      </c>
      <c r="N3255" s="110">
        <v>7</v>
      </c>
      <c r="O3255" s="68">
        <f t="shared" si="486"/>
        <v>0.8571428571428571</v>
      </c>
      <c r="P3255" s="110">
        <v>31</v>
      </c>
      <c r="Q3255" s="110">
        <v>38</v>
      </c>
      <c r="R3255" s="278">
        <f t="shared" si="487"/>
        <v>0.81578947368421051</v>
      </c>
      <c r="S3255" s="110">
        <v>47</v>
      </c>
      <c r="T3255" s="68">
        <f t="shared" si="488"/>
        <v>0.80851063829787229</v>
      </c>
      <c r="U3255" s="110">
        <v>23</v>
      </c>
      <c r="V3255" s="282">
        <v>1.1000000000000001</v>
      </c>
      <c r="W3255" s="110">
        <v>3</v>
      </c>
      <c r="X3255" s="110">
        <v>6</v>
      </c>
      <c r="Y3255" s="68">
        <f t="shared" si="485"/>
        <v>0.5</v>
      </c>
      <c r="Z3255" s="110">
        <v>8</v>
      </c>
      <c r="AA3255" s="282">
        <v>1.1000000000000001</v>
      </c>
    </row>
    <row r="3256" spans="9:27">
      <c r="I3256" s="57" t="str">
        <f t="shared" si="489"/>
        <v>Youth VillagesMSTJan-17</v>
      </c>
      <c r="J3256" t="s">
        <v>1792</v>
      </c>
      <c r="K3256" t="s">
        <v>353</v>
      </c>
      <c r="L3256" s="73">
        <v>42736</v>
      </c>
      <c r="M3256" s="110">
        <v>6</v>
      </c>
      <c r="N3256" s="110">
        <v>12</v>
      </c>
      <c r="O3256" s="68">
        <f t="shared" si="486"/>
        <v>0.5</v>
      </c>
      <c r="P3256" s="110">
        <v>19</v>
      </c>
      <c r="Q3256" s="110">
        <v>20</v>
      </c>
      <c r="R3256" s="278">
        <f t="shared" si="487"/>
        <v>0.95</v>
      </c>
      <c r="S3256" s="110">
        <v>40</v>
      </c>
      <c r="T3256" s="68">
        <f t="shared" si="488"/>
        <v>0.5</v>
      </c>
      <c r="U3256" s="110">
        <v>10</v>
      </c>
      <c r="V3256" s="282">
        <v>0.73</v>
      </c>
      <c r="W3256" s="110">
        <v>1</v>
      </c>
      <c r="X3256" s="110">
        <v>2</v>
      </c>
      <c r="Y3256" s="68">
        <f t="shared" si="485"/>
        <v>0.5</v>
      </c>
      <c r="Z3256" s="110">
        <v>9</v>
      </c>
      <c r="AA3256" s="282">
        <v>0.73</v>
      </c>
    </row>
    <row r="3257" spans="9:27">
      <c r="I3257" s="57" t="str">
        <f t="shared" si="489"/>
        <v>Youth VillagesMST-PSBJan-17</v>
      </c>
      <c r="J3257" t="s">
        <v>1793</v>
      </c>
      <c r="K3257" t="s">
        <v>354</v>
      </c>
      <c r="L3257" s="73">
        <v>42736</v>
      </c>
      <c r="M3257" s="110">
        <v>2</v>
      </c>
      <c r="N3257" s="110">
        <v>4</v>
      </c>
      <c r="O3257" s="68">
        <f t="shared" si="486"/>
        <v>0.5</v>
      </c>
      <c r="P3257" s="110">
        <v>4</v>
      </c>
      <c r="Q3257" s="110">
        <v>4</v>
      </c>
      <c r="R3257" s="278">
        <f t="shared" si="487"/>
        <v>1</v>
      </c>
      <c r="S3257" s="110">
        <v>8</v>
      </c>
      <c r="T3257" s="68">
        <f t="shared" si="488"/>
        <v>0.5</v>
      </c>
      <c r="U3257" s="110">
        <v>3</v>
      </c>
      <c r="V3257" s="282">
        <v>0.82</v>
      </c>
      <c r="W3257" s="110">
        <v>0</v>
      </c>
      <c r="X3257" s="110">
        <v>0</v>
      </c>
      <c r="Y3257" s="68" t="e">
        <f t="shared" si="485"/>
        <v>#DIV/0!</v>
      </c>
      <c r="Z3257" s="110">
        <v>1</v>
      </c>
      <c r="AA3257" s="282">
        <v>0.82</v>
      </c>
    </row>
    <row r="3258" spans="9:27">
      <c r="I3258" s="57" t="str">
        <f t="shared" si="489"/>
        <v>Marys CenterPCITJan-17</v>
      </c>
      <c r="J3258" t="s">
        <v>1794</v>
      </c>
      <c r="K3258" t="s">
        <v>340</v>
      </c>
      <c r="L3258" s="73">
        <v>42736</v>
      </c>
      <c r="M3258" s="110">
        <v>5</v>
      </c>
      <c r="N3258" s="110">
        <v>5</v>
      </c>
      <c r="O3258" s="68">
        <f t="shared" si="486"/>
        <v>1</v>
      </c>
      <c r="P3258" s="110">
        <v>22</v>
      </c>
      <c r="Q3258" s="110">
        <v>24</v>
      </c>
      <c r="R3258" s="278">
        <f t="shared" si="487"/>
        <v>0.91666666666666663</v>
      </c>
      <c r="S3258" s="110">
        <v>34</v>
      </c>
      <c r="T3258" s="68">
        <f t="shared" si="488"/>
        <v>0.70588235294117652</v>
      </c>
      <c r="U3258" s="110">
        <v>18</v>
      </c>
      <c r="W3258" s="110">
        <v>2</v>
      </c>
      <c r="X3258" s="110">
        <v>3</v>
      </c>
      <c r="Y3258" s="68">
        <f t="shared" si="485"/>
        <v>0.66666666666666663</v>
      </c>
      <c r="Z3258" s="110">
        <v>4</v>
      </c>
      <c r="AA3258" s="282">
        <v>0.83</v>
      </c>
    </row>
    <row r="3259" spans="9:27">
      <c r="I3259" s="57" t="str">
        <f t="shared" si="489"/>
        <v>PIECEPCITJan-17</v>
      </c>
      <c r="J3259" t="s">
        <v>1795</v>
      </c>
      <c r="K3259" t="s">
        <v>347</v>
      </c>
      <c r="L3259" s="73">
        <v>42736</v>
      </c>
      <c r="M3259" s="110">
        <v>5</v>
      </c>
      <c r="N3259" s="110">
        <v>5</v>
      </c>
      <c r="O3259" s="68">
        <f t="shared" si="486"/>
        <v>1</v>
      </c>
      <c r="P3259" s="110">
        <v>14</v>
      </c>
      <c r="Q3259" s="110">
        <v>25</v>
      </c>
      <c r="R3259" s="278">
        <f t="shared" si="487"/>
        <v>0.56000000000000005</v>
      </c>
      <c r="S3259" s="110">
        <v>12</v>
      </c>
      <c r="T3259" s="68">
        <f t="shared" si="488"/>
        <v>2.0833333333333335</v>
      </c>
      <c r="U3259" s="110">
        <v>12</v>
      </c>
      <c r="W3259" s="110">
        <v>0</v>
      </c>
      <c r="X3259" s="110">
        <v>0</v>
      </c>
      <c r="Y3259" s="68" t="e">
        <f t="shared" si="485"/>
        <v>#DIV/0!</v>
      </c>
      <c r="Z3259" s="110">
        <v>2</v>
      </c>
      <c r="AA3259" s="282">
        <v>0.95</v>
      </c>
    </row>
    <row r="3260" spans="9:27">
      <c r="I3260" s="57" t="str">
        <f t="shared" si="489"/>
        <v>Community ConnectionsTF-CBTJan-17</v>
      </c>
      <c r="J3260" t="s">
        <v>1796</v>
      </c>
      <c r="K3260" t="s">
        <v>320</v>
      </c>
      <c r="L3260" s="73">
        <v>42736</v>
      </c>
      <c r="M3260" s="110">
        <v>4</v>
      </c>
      <c r="N3260" s="110">
        <v>5</v>
      </c>
      <c r="O3260" s="68">
        <f t="shared" si="486"/>
        <v>0.8</v>
      </c>
      <c r="P3260" s="110">
        <v>8</v>
      </c>
      <c r="Q3260" s="110">
        <v>20</v>
      </c>
      <c r="R3260" s="278">
        <f t="shared" si="487"/>
        <v>0.4</v>
      </c>
      <c r="S3260" s="110">
        <v>12</v>
      </c>
      <c r="T3260" s="68">
        <f t="shared" si="488"/>
        <v>1.6666666666666667</v>
      </c>
      <c r="U3260" s="110">
        <v>8</v>
      </c>
      <c r="W3260" s="110">
        <v>0</v>
      </c>
      <c r="X3260" s="110">
        <v>0</v>
      </c>
      <c r="Y3260" s="68" t="e">
        <f t="shared" si="485"/>
        <v>#DIV/0!</v>
      </c>
      <c r="Z3260" s="110">
        <v>0</v>
      </c>
      <c r="AA3260" s="282"/>
    </row>
    <row r="3261" spans="9:27">
      <c r="I3261" s="57" t="str">
        <f t="shared" si="489"/>
        <v>First Home CareTF-CBTJan-17</v>
      </c>
      <c r="J3261" t="s">
        <v>1797</v>
      </c>
      <c r="K3261" t="s">
        <v>324</v>
      </c>
      <c r="L3261" s="73">
        <v>42736</v>
      </c>
      <c r="M3261" s="110">
        <v>8</v>
      </c>
      <c r="N3261" s="110">
        <v>4</v>
      </c>
      <c r="O3261" s="68">
        <f t="shared" si="486"/>
        <v>2</v>
      </c>
      <c r="P3261" s="110">
        <v>8</v>
      </c>
      <c r="Q3261" s="110">
        <v>40</v>
      </c>
      <c r="R3261" s="278">
        <f t="shared" si="487"/>
        <v>0.2</v>
      </c>
      <c r="S3261" s="110">
        <v>10</v>
      </c>
      <c r="T3261" s="68">
        <f t="shared" si="488"/>
        <v>4</v>
      </c>
      <c r="U3261" s="110">
        <v>1</v>
      </c>
      <c r="W3261" s="110">
        <v>0</v>
      </c>
      <c r="X3261" s="110">
        <v>0</v>
      </c>
      <c r="Y3261" s="68" t="e">
        <f t="shared" si="485"/>
        <v>#DIV/0!</v>
      </c>
      <c r="Z3261" s="110">
        <v>7</v>
      </c>
      <c r="AA3261" s="282">
        <v>0.88</v>
      </c>
    </row>
    <row r="3262" spans="9:27">
      <c r="I3262" s="57" t="str">
        <f t="shared" si="489"/>
        <v>HillcrestTF-CBTJan-17</v>
      </c>
      <c r="J3262" t="s">
        <v>1798</v>
      </c>
      <c r="K3262" t="s">
        <v>332</v>
      </c>
      <c r="L3262" s="73">
        <v>42736</v>
      </c>
      <c r="M3262" s="110">
        <v>3</v>
      </c>
      <c r="N3262" s="110">
        <v>2</v>
      </c>
      <c r="O3262" s="68">
        <f t="shared" si="486"/>
        <v>1.5</v>
      </c>
      <c r="P3262" s="110">
        <v>8</v>
      </c>
      <c r="Q3262" s="110">
        <v>15</v>
      </c>
      <c r="R3262" s="278">
        <f t="shared" si="487"/>
        <v>0.53333333333333333</v>
      </c>
      <c r="S3262" s="110">
        <v>10</v>
      </c>
      <c r="T3262" s="68">
        <f t="shared" si="488"/>
        <v>1.5</v>
      </c>
      <c r="U3262" s="110">
        <v>8</v>
      </c>
      <c r="W3262" s="110">
        <v>2</v>
      </c>
      <c r="X3262" s="110">
        <v>2</v>
      </c>
      <c r="Y3262" s="68">
        <f t="shared" si="485"/>
        <v>1</v>
      </c>
      <c r="Z3262" s="110">
        <v>0</v>
      </c>
      <c r="AA3262" s="282">
        <v>0</v>
      </c>
    </row>
    <row r="3263" spans="9:27">
      <c r="I3263" s="57" t="str">
        <f t="shared" si="489"/>
        <v>MD Family ResourcesTF-CBTJan-17</v>
      </c>
      <c r="J3263" t="s">
        <v>1799</v>
      </c>
      <c r="K3263" t="s">
        <v>509</v>
      </c>
      <c r="L3263" s="73">
        <v>42736</v>
      </c>
      <c r="M3263" s="110">
        <v>5</v>
      </c>
      <c r="N3263" s="110">
        <v>6</v>
      </c>
      <c r="O3263" s="68">
        <f t="shared" si="486"/>
        <v>0.83333333333333337</v>
      </c>
      <c r="P3263" s="110">
        <v>6</v>
      </c>
      <c r="Q3263" s="110">
        <v>15</v>
      </c>
      <c r="R3263" s="278">
        <f t="shared" si="487"/>
        <v>0.4</v>
      </c>
      <c r="S3263" s="110">
        <v>16</v>
      </c>
      <c r="T3263" s="68">
        <f t="shared" si="488"/>
        <v>0.9375</v>
      </c>
      <c r="U3263" s="110">
        <v>5</v>
      </c>
      <c r="W3263" s="110">
        <v>0</v>
      </c>
      <c r="X3263" s="110">
        <v>0</v>
      </c>
      <c r="Y3263" s="68" t="e">
        <f t="shared" si="485"/>
        <v>#DIV/0!</v>
      </c>
      <c r="Z3263" s="110">
        <v>1</v>
      </c>
      <c r="AA3263" s="282">
        <v>0.43</v>
      </c>
    </row>
    <row r="3264" spans="9:27">
      <c r="I3264" s="57" t="str">
        <f t="shared" si="489"/>
        <v>UniversalTF-CBTJan-17</v>
      </c>
      <c r="J3264" t="s">
        <v>1800</v>
      </c>
      <c r="K3264" t="s">
        <v>349</v>
      </c>
      <c r="L3264" s="73">
        <v>42736</v>
      </c>
      <c r="M3264" s="110">
        <v>0</v>
      </c>
      <c r="N3264" s="110">
        <v>0</v>
      </c>
      <c r="O3264" s="68" t="e">
        <f t="shared" si="486"/>
        <v>#DIV/0!</v>
      </c>
      <c r="P3264" s="110">
        <v>0</v>
      </c>
      <c r="Q3264" s="110">
        <v>0</v>
      </c>
      <c r="R3264" s="278" t="e">
        <f t="shared" si="487"/>
        <v>#DIV/0!</v>
      </c>
      <c r="S3264" s="110">
        <v>0</v>
      </c>
      <c r="T3264" s="68" t="e">
        <f t="shared" si="488"/>
        <v>#DIV/0!</v>
      </c>
      <c r="U3264" s="110">
        <v>0</v>
      </c>
      <c r="W3264" s="110">
        <v>0</v>
      </c>
      <c r="X3264" s="110">
        <v>0</v>
      </c>
      <c r="Y3264" s="68" t="e">
        <f t="shared" si="485"/>
        <v>#DIV/0!</v>
      </c>
      <c r="Z3264" s="110">
        <v>0</v>
      </c>
      <c r="AA3264" s="282"/>
    </row>
    <row r="3265" spans="9:27">
      <c r="I3265" s="57" t="str">
        <f t="shared" si="489"/>
        <v>Community ConnectionsTIPJan-17</v>
      </c>
      <c r="J3265" t="s">
        <v>1801</v>
      </c>
      <c r="K3265" t="s">
        <v>322</v>
      </c>
      <c r="L3265" s="73">
        <v>42736</v>
      </c>
      <c r="M3265" s="110">
        <v>11</v>
      </c>
      <c r="N3265" s="110">
        <v>9</v>
      </c>
      <c r="O3265" s="68">
        <f t="shared" si="486"/>
        <v>1.2222222222222223</v>
      </c>
      <c r="P3265" s="110">
        <v>134</v>
      </c>
      <c r="Q3265" s="110">
        <v>110</v>
      </c>
      <c r="R3265" s="278">
        <f t="shared" si="487"/>
        <v>1.2181818181818183</v>
      </c>
      <c r="S3265" s="110">
        <v>100</v>
      </c>
      <c r="T3265" s="68">
        <f t="shared" si="488"/>
        <v>1.1000000000000001</v>
      </c>
      <c r="U3265" s="110">
        <v>132</v>
      </c>
      <c r="W3265" s="110">
        <v>0</v>
      </c>
      <c r="X3265" s="110">
        <v>0</v>
      </c>
      <c r="Y3265" s="68" t="e">
        <f t="shared" si="485"/>
        <v>#DIV/0!</v>
      </c>
      <c r="Z3265" s="110">
        <v>2</v>
      </c>
      <c r="AA3265" s="282">
        <v>0.54347826086956519</v>
      </c>
    </row>
    <row r="3266" spans="9:27">
      <c r="I3266" s="57" t="str">
        <f t="shared" si="489"/>
        <v>ContemporaryTIPJan-17</v>
      </c>
      <c r="J3266" t="s">
        <v>1802</v>
      </c>
      <c r="K3266" t="s">
        <v>1231</v>
      </c>
      <c r="L3266" s="73">
        <v>42736</v>
      </c>
      <c r="M3266" s="110">
        <v>2</v>
      </c>
      <c r="N3266" s="110">
        <v>5</v>
      </c>
      <c r="O3266" s="68">
        <f t="shared" si="486"/>
        <v>0.4</v>
      </c>
      <c r="P3266" s="110">
        <v>10</v>
      </c>
      <c r="Q3266" s="110">
        <v>8</v>
      </c>
      <c r="R3266" s="278">
        <f t="shared" si="487"/>
        <v>1.25</v>
      </c>
      <c r="S3266" s="110">
        <v>25</v>
      </c>
      <c r="T3266" s="68">
        <f t="shared" si="488"/>
        <v>0.32</v>
      </c>
      <c r="U3266" s="110">
        <v>9</v>
      </c>
      <c r="W3266" s="110">
        <v>0</v>
      </c>
      <c r="X3266" s="110">
        <v>0</v>
      </c>
      <c r="Y3266" s="68" t="e">
        <f t="shared" si="485"/>
        <v>#DIV/0!</v>
      </c>
      <c r="Z3266" s="110">
        <v>1</v>
      </c>
      <c r="AA3266" s="282">
        <v>7.0000000000000007E-2</v>
      </c>
    </row>
    <row r="3267" spans="9:27">
      <c r="I3267" s="57" t="str">
        <f t="shared" si="489"/>
        <v>FPSTIPJan-17</v>
      </c>
      <c r="J3267" t="s">
        <v>1803</v>
      </c>
      <c r="K3267" t="s">
        <v>356</v>
      </c>
      <c r="L3267" s="73">
        <v>42736</v>
      </c>
      <c r="M3267" s="110">
        <v>8</v>
      </c>
      <c r="N3267" s="110">
        <v>6</v>
      </c>
      <c r="O3267" s="68">
        <f t="shared" si="486"/>
        <v>1.3333333333333333</v>
      </c>
      <c r="P3267" s="110">
        <v>74</v>
      </c>
      <c r="Q3267" s="110">
        <v>120</v>
      </c>
      <c r="R3267" s="278">
        <f t="shared" si="487"/>
        <v>0.6166666666666667</v>
      </c>
      <c r="S3267" s="110">
        <v>90</v>
      </c>
      <c r="T3267" s="68">
        <f t="shared" si="488"/>
        <v>1.3333333333333333</v>
      </c>
      <c r="U3267" s="110">
        <v>73</v>
      </c>
      <c r="W3267" s="110">
        <v>0</v>
      </c>
      <c r="X3267" s="110">
        <v>0</v>
      </c>
      <c r="Y3267" s="68" t="e">
        <f t="shared" si="485"/>
        <v>#DIV/0!</v>
      </c>
      <c r="Z3267" s="110">
        <v>1</v>
      </c>
      <c r="AA3267" s="282">
        <v>0.13</v>
      </c>
    </row>
    <row r="3268" spans="9:27">
      <c r="I3268" s="57" t="str">
        <f t="shared" si="489"/>
        <v>Green DoorTIPJan-17</v>
      </c>
      <c r="J3268" t="s">
        <v>1804</v>
      </c>
      <c r="K3268" t="s">
        <v>882</v>
      </c>
      <c r="L3268" s="73">
        <v>42736</v>
      </c>
      <c r="M3268" s="110">
        <v>3</v>
      </c>
      <c r="N3268" s="110">
        <v>5</v>
      </c>
      <c r="O3268" s="68">
        <f t="shared" si="486"/>
        <v>0.6</v>
      </c>
      <c r="P3268" s="110">
        <v>5</v>
      </c>
      <c r="Q3268" s="110">
        <v>18</v>
      </c>
      <c r="R3268" s="278">
        <f t="shared" si="487"/>
        <v>0.27777777777777779</v>
      </c>
      <c r="S3268" s="110">
        <v>0</v>
      </c>
      <c r="T3268" s="68" t="e">
        <f t="shared" si="488"/>
        <v>#DIV/0!</v>
      </c>
      <c r="U3268" s="110">
        <v>5</v>
      </c>
      <c r="W3268" s="110">
        <v>0</v>
      </c>
      <c r="X3268" s="110">
        <v>0</v>
      </c>
      <c r="Y3268" s="68" t="e">
        <f t="shared" si="485"/>
        <v>#DIV/0!</v>
      </c>
      <c r="Z3268" s="110">
        <v>0</v>
      </c>
      <c r="AA3268" s="282">
        <v>0.43</v>
      </c>
    </row>
    <row r="3269" spans="9:27">
      <c r="I3269" s="57" t="str">
        <f t="shared" si="489"/>
        <v>LESTIPJan-17</v>
      </c>
      <c r="J3269" t="s">
        <v>1805</v>
      </c>
      <c r="K3269" t="s">
        <v>358</v>
      </c>
      <c r="L3269" s="73">
        <v>42736</v>
      </c>
      <c r="M3269" s="110">
        <v>4</v>
      </c>
      <c r="N3269" s="110">
        <v>7</v>
      </c>
      <c r="O3269" s="68">
        <f t="shared" si="486"/>
        <v>0.5714285714285714</v>
      </c>
      <c r="P3269" s="110">
        <v>45</v>
      </c>
      <c r="Q3269" s="110">
        <v>40</v>
      </c>
      <c r="R3269" s="278">
        <f t="shared" si="487"/>
        <v>1.125</v>
      </c>
      <c r="S3269" s="110">
        <v>105</v>
      </c>
      <c r="T3269" s="68">
        <f t="shared" si="488"/>
        <v>0.38095238095238093</v>
      </c>
      <c r="U3269" s="110">
        <v>45</v>
      </c>
      <c r="W3269" s="110">
        <v>0</v>
      </c>
      <c r="X3269" s="110">
        <v>0</v>
      </c>
      <c r="Y3269" s="68" t="e">
        <f t="shared" si="485"/>
        <v>#DIV/0!</v>
      </c>
      <c r="Z3269" s="110">
        <v>0</v>
      </c>
      <c r="AA3269" s="282"/>
    </row>
    <row r="3270" spans="9:27">
      <c r="I3270" s="57" t="str">
        <f t="shared" si="489"/>
        <v>MBI HSTIPJan-17</v>
      </c>
      <c r="J3270" t="s">
        <v>1806</v>
      </c>
      <c r="K3270" t="s">
        <v>363</v>
      </c>
      <c r="L3270" s="73">
        <v>42736</v>
      </c>
      <c r="M3270" s="110">
        <v>10</v>
      </c>
      <c r="N3270" s="110">
        <v>15</v>
      </c>
      <c r="O3270" s="68">
        <f t="shared" si="486"/>
        <v>0.66666666666666663</v>
      </c>
      <c r="P3270" s="110">
        <v>114</v>
      </c>
      <c r="Q3270" s="110">
        <v>108</v>
      </c>
      <c r="R3270" s="278">
        <f t="shared" si="487"/>
        <v>1.0555555555555556</v>
      </c>
      <c r="S3270" s="110">
        <v>180</v>
      </c>
      <c r="T3270" s="68">
        <f t="shared" si="488"/>
        <v>0.6</v>
      </c>
      <c r="U3270" s="110">
        <v>101</v>
      </c>
      <c r="W3270" s="110">
        <v>3</v>
      </c>
      <c r="X3270" s="110">
        <v>15</v>
      </c>
      <c r="Y3270" s="68">
        <f t="shared" si="485"/>
        <v>0.2</v>
      </c>
      <c r="Z3270" s="110">
        <v>14</v>
      </c>
      <c r="AA3270" s="282">
        <v>0.56999999999999995</v>
      </c>
    </row>
    <row r="3271" spans="9:27">
      <c r="I3271" s="57" t="str">
        <f t="shared" si="489"/>
        <v>PASSTIPJan-17</v>
      </c>
      <c r="J3271" t="s">
        <v>1807</v>
      </c>
      <c r="K3271" t="s">
        <v>344</v>
      </c>
      <c r="L3271" s="73">
        <v>42736</v>
      </c>
      <c r="M3271" s="110">
        <v>10</v>
      </c>
      <c r="N3271" s="110">
        <v>6</v>
      </c>
      <c r="O3271" s="68">
        <f t="shared" si="486"/>
        <v>1.6666666666666667</v>
      </c>
      <c r="P3271" s="110">
        <v>59</v>
      </c>
      <c r="Q3271" s="110">
        <v>100</v>
      </c>
      <c r="R3271" s="278">
        <f t="shared" si="487"/>
        <v>0.59</v>
      </c>
      <c r="S3271" s="110">
        <v>45</v>
      </c>
      <c r="T3271" s="68">
        <f t="shared" si="488"/>
        <v>2.2222222222222223</v>
      </c>
      <c r="U3271" s="110">
        <v>54</v>
      </c>
      <c r="W3271" s="110">
        <v>1</v>
      </c>
      <c r="X3271" s="110">
        <v>2</v>
      </c>
      <c r="Y3271" s="68">
        <f t="shared" si="485"/>
        <v>0.5</v>
      </c>
      <c r="Z3271" s="110">
        <v>5</v>
      </c>
      <c r="AA3271" s="282">
        <v>0.78</v>
      </c>
    </row>
    <row r="3272" spans="9:27">
      <c r="I3272" s="57" t="str">
        <f t="shared" si="489"/>
        <v>TFCCTIPJan-17</v>
      </c>
      <c r="J3272" t="s">
        <v>1808</v>
      </c>
      <c r="K3272" t="s">
        <v>365</v>
      </c>
      <c r="L3272" s="73">
        <v>42736</v>
      </c>
      <c r="M3272" s="110">
        <v>4</v>
      </c>
      <c r="N3272" s="110">
        <v>6</v>
      </c>
      <c r="O3272" s="68">
        <f t="shared" si="486"/>
        <v>0.66666666666666663</v>
      </c>
      <c r="P3272" s="110">
        <v>78</v>
      </c>
      <c r="Q3272" s="110">
        <v>40</v>
      </c>
      <c r="R3272" s="278">
        <f t="shared" si="487"/>
        <v>1.95</v>
      </c>
      <c r="S3272" s="110">
        <v>50</v>
      </c>
      <c r="T3272" s="68">
        <f t="shared" si="488"/>
        <v>0.8</v>
      </c>
      <c r="U3272" s="110">
        <v>74</v>
      </c>
      <c r="W3272" s="110">
        <v>0</v>
      </c>
      <c r="X3272" s="110">
        <v>0</v>
      </c>
      <c r="Y3272" s="68" t="e">
        <f t="shared" si="485"/>
        <v>#DIV/0!</v>
      </c>
      <c r="Z3272" s="110">
        <v>4</v>
      </c>
      <c r="AA3272" s="282"/>
    </row>
    <row r="3273" spans="9:27">
      <c r="I3273" s="57" t="str">
        <f t="shared" si="489"/>
        <v>UniversalTIPJan-17</v>
      </c>
      <c r="J3273" t="s">
        <v>1809</v>
      </c>
      <c r="K3273" t="s">
        <v>351</v>
      </c>
      <c r="L3273" s="73">
        <v>42736</v>
      </c>
      <c r="M3273" s="110">
        <v>0</v>
      </c>
      <c r="N3273" s="110">
        <v>0</v>
      </c>
      <c r="O3273" s="68" t="e">
        <f t="shared" si="486"/>
        <v>#DIV/0!</v>
      </c>
      <c r="P3273" s="110">
        <v>0</v>
      </c>
      <c r="Q3273" s="110">
        <v>0</v>
      </c>
      <c r="R3273" s="278" t="e">
        <f t="shared" si="487"/>
        <v>#DIV/0!</v>
      </c>
      <c r="S3273" s="110">
        <v>0</v>
      </c>
      <c r="T3273" s="68" t="e">
        <f t="shared" si="488"/>
        <v>#DIV/0!</v>
      </c>
      <c r="U3273" s="110">
        <v>0</v>
      </c>
      <c r="W3273" s="110">
        <v>0</v>
      </c>
      <c r="X3273" s="110">
        <v>0</v>
      </c>
      <c r="Y3273" s="68" t="e">
        <f t="shared" si="485"/>
        <v>#DIV/0!</v>
      </c>
      <c r="Z3273" s="110">
        <v>0</v>
      </c>
      <c r="AA3273" s="282"/>
    </row>
    <row r="3274" spans="9:27">
      <c r="I3274" s="57" t="str">
        <f t="shared" si="489"/>
        <v>Wayne CenterTIPJan-17</v>
      </c>
      <c r="J3274" t="s">
        <v>1810</v>
      </c>
      <c r="K3274" t="s">
        <v>768</v>
      </c>
      <c r="L3274" s="73">
        <v>42736</v>
      </c>
      <c r="M3274" s="110">
        <v>4</v>
      </c>
      <c r="N3274" s="110">
        <v>4</v>
      </c>
      <c r="O3274" s="68">
        <f t="shared" si="486"/>
        <v>1</v>
      </c>
      <c r="P3274" s="110">
        <v>20</v>
      </c>
      <c r="Q3274" s="110">
        <v>40</v>
      </c>
      <c r="R3274" s="278">
        <f t="shared" si="487"/>
        <v>0.5</v>
      </c>
      <c r="S3274" s="110">
        <v>40</v>
      </c>
      <c r="T3274" s="68">
        <f t="shared" si="488"/>
        <v>1</v>
      </c>
      <c r="U3274" s="110">
        <v>19</v>
      </c>
      <c r="W3274" s="110">
        <v>4</v>
      </c>
      <c r="X3274" s="110">
        <v>4</v>
      </c>
      <c r="Y3274" s="68">
        <f t="shared" si="485"/>
        <v>1</v>
      </c>
      <c r="Z3274" s="110">
        <v>1</v>
      </c>
      <c r="AA3274" s="282">
        <v>0.92</v>
      </c>
    </row>
    <row r="3275" spans="9:27">
      <c r="I3275" s="57" t="str">
        <f t="shared" si="489"/>
        <v>Adoptions TogetherTSTJan-17</v>
      </c>
      <c r="J3275" t="s">
        <v>1811</v>
      </c>
      <c r="K3275" t="s">
        <v>1446</v>
      </c>
      <c r="L3275" s="73">
        <v>42736</v>
      </c>
      <c r="M3275" s="110">
        <v>1</v>
      </c>
      <c r="N3275" s="110">
        <v>1</v>
      </c>
      <c r="O3275" s="68">
        <f t="shared" si="486"/>
        <v>1</v>
      </c>
      <c r="P3275" s="110">
        <v>1</v>
      </c>
      <c r="Q3275" s="110">
        <v>3</v>
      </c>
      <c r="R3275" s="278">
        <f t="shared" si="487"/>
        <v>0.33333333333333331</v>
      </c>
      <c r="S3275" s="110">
        <v>5</v>
      </c>
      <c r="T3275" s="68">
        <f t="shared" si="488"/>
        <v>0.6</v>
      </c>
      <c r="U3275" s="110">
        <v>1</v>
      </c>
      <c r="W3275" s="110">
        <v>0</v>
      </c>
      <c r="X3275" s="110">
        <v>0</v>
      </c>
      <c r="Y3275" s="68" t="e">
        <f t="shared" si="485"/>
        <v>#DIV/0!</v>
      </c>
      <c r="Z3275" s="110">
        <v>0</v>
      </c>
      <c r="AA3275" s="282">
        <v>1</v>
      </c>
    </row>
    <row r="3276" spans="9:27">
      <c r="I3276" s="57" t="str">
        <f t="shared" si="489"/>
        <v>ContemporaryTSTJan-17</v>
      </c>
      <c r="J3276" t="s">
        <v>1812</v>
      </c>
      <c r="K3276" t="s">
        <v>1448</v>
      </c>
      <c r="L3276" s="73">
        <v>42736</v>
      </c>
      <c r="M3276" s="110">
        <v>9</v>
      </c>
      <c r="N3276" s="110">
        <v>5</v>
      </c>
      <c r="O3276" s="68">
        <f t="shared" si="486"/>
        <v>1.8</v>
      </c>
      <c r="P3276" s="110">
        <v>15</v>
      </c>
      <c r="Q3276" s="110">
        <v>27</v>
      </c>
      <c r="R3276" s="278">
        <f t="shared" si="487"/>
        <v>0.55555555555555558</v>
      </c>
      <c r="S3276" s="110">
        <v>25</v>
      </c>
      <c r="T3276" s="68">
        <f t="shared" si="488"/>
        <v>1.08</v>
      </c>
      <c r="U3276" s="110">
        <v>15</v>
      </c>
      <c r="W3276" s="110">
        <v>0</v>
      </c>
      <c r="X3276" s="110">
        <v>0</v>
      </c>
      <c r="Y3276" s="68" t="e">
        <f t="shared" si="485"/>
        <v>#DIV/0!</v>
      </c>
      <c r="Z3276" s="110">
        <v>0</v>
      </c>
      <c r="AA3276" s="282">
        <v>0.47</v>
      </c>
    </row>
    <row r="3277" spans="9:27">
      <c r="I3277" s="57" t="str">
        <f t="shared" si="489"/>
        <v>Family MattersTSTJan-17</v>
      </c>
      <c r="J3277" t="s">
        <v>1813</v>
      </c>
      <c r="K3277" t="s">
        <v>1450</v>
      </c>
      <c r="L3277" s="73">
        <v>42736</v>
      </c>
      <c r="M3277" s="110">
        <v>1</v>
      </c>
      <c r="N3277" s="110">
        <v>1</v>
      </c>
      <c r="O3277" s="68">
        <f t="shared" si="486"/>
        <v>1</v>
      </c>
      <c r="P3277" s="110">
        <v>2</v>
      </c>
      <c r="Q3277" s="110">
        <v>3</v>
      </c>
      <c r="R3277" s="278">
        <f t="shared" si="487"/>
        <v>0.66666666666666663</v>
      </c>
      <c r="S3277" s="110">
        <v>2</v>
      </c>
      <c r="T3277" s="68">
        <f t="shared" si="488"/>
        <v>1.5</v>
      </c>
      <c r="U3277" s="110">
        <v>2</v>
      </c>
      <c r="W3277" s="110">
        <v>0</v>
      </c>
      <c r="X3277" s="110">
        <v>0</v>
      </c>
      <c r="Y3277" s="68" t="e">
        <f t="shared" si="485"/>
        <v>#DIV/0!</v>
      </c>
      <c r="Z3277" s="110">
        <v>0</v>
      </c>
      <c r="AA3277" s="282">
        <v>1</v>
      </c>
    </row>
    <row r="3278" spans="9:27">
      <c r="I3278" s="57" t="str">
        <f t="shared" si="489"/>
        <v>First Home CareTSTJan-17</v>
      </c>
      <c r="J3278" t="s">
        <v>1814</v>
      </c>
      <c r="K3278" t="s">
        <v>1452</v>
      </c>
      <c r="L3278" s="73">
        <v>42736</v>
      </c>
      <c r="M3278" s="110">
        <v>4</v>
      </c>
      <c r="N3278" s="110">
        <v>3</v>
      </c>
      <c r="O3278" s="68">
        <f t="shared" si="486"/>
        <v>1.3333333333333333</v>
      </c>
      <c r="P3278" s="110">
        <v>10</v>
      </c>
      <c r="Q3278" s="110">
        <v>12</v>
      </c>
      <c r="R3278" s="278">
        <f t="shared" si="487"/>
        <v>0.83333333333333337</v>
      </c>
      <c r="S3278" s="110">
        <v>15</v>
      </c>
      <c r="T3278" s="68">
        <f t="shared" si="488"/>
        <v>0.8</v>
      </c>
      <c r="U3278" s="110">
        <v>10</v>
      </c>
      <c r="W3278" s="110">
        <v>0</v>
      </c>
      <c r="X3278" s="110">
        <v>0</v>
      </c>
      <c r="Y3278" s="68" t="e">
        <f t="shared" si="485"/>
        <v>#DIV/0!</v>
      </c>
      <c r="Z3278" s="110">
        <v>0</v>
      </c>
      <c r="AA3278" s="282">
        <v>0.9</v>
      </c>
    </row>
    <row r="3279" spans="9:27">
      <c r="I3279" s="57" t="str">
        <f t="shared" si="489"/>
        <v>HillcrestTSTJan-17</v>
      </c>
      <c r="J3279" t="s">
        <v>1815</v>
      </c>
      <c r="K3279" t="s">
        <v>1454</v>
      </c>
      <c r="L3279" s="73">
        <v>42736</v>
      </c>
      <c r="M3279" s="110">
        <v>2</v>
      </c>
      <c r="N3279" s="110">
        <v>2</v>
      </c>
      <c r="O3279" s="68">
        <f t="shared" si="486"/>
        <v>1</v>
      </c>
      <c r="P3279" s="110">
        <v>10</v>
      </c>
      <c r="Q3279" s="110">
        <v>6</v>
      </c>
      <c r="R3279" s="278">
        <f t="shared" si="487"/>
        <v>1.6666666666666667</v>
      </c>
      <c r="S3279" s="110">
        <v>10</v>
      </c>
      <c r="T3279" s="68">
        <f t="shared" si="488"/>
        <v>0.6</v>
      </c>
      <c r="U3279" s="110">
        <v>7</v>
      </c>
      <c r="W3279" s="110">
        <v>0</v>
      </c>
      <c r="X3279" s="110">
        <v>1</v>
      </c>
      <c r="Y3279" s="68">
        <f t="shared" si="485"/>
        <v>0</v>
      </c>
      <c r="Z3279" s="110">
        <v>3</v>
      </c>
      <c r="AA3279" s="282"/>
    </row>
    <row r="3280" spans="9:27">
      <c r="I3280" s="57" t="str">
        <f t="shared" si="489"/>
        <v>MD Family ResourcesTSTJan-17</v>
      </c>
      <c r="J3280" t="s">
        <v>1816</v>
      </c>
      <c r="K3280" t="s">
        <v>1456</v>
      </c>
      <c r="L3280" s="73">
        <v>42736</v>
      </c>
      <c r="M3280" s="110">
        <v>3</v>
      </c>
      <c r="N3280" s="110">
        <v>6</v>
      </c>
      <c r="O3280" s="68">
        <f t="shared" si="486"/>
        <v>0.5</v>
      </c>
      <c r="P3280" s="110">
        <v>13</v>
      </c>
      <c r="Q3280" s="110">
        <v>9</v>
      </c>
      <c r="R3280" s="278">
        <f t="shared" si="487"/>
        <v>1.4444444444444444</v>
      </c>
      <c r="S3280" s="110">
        <v>10</v>
      </c>
      <c r="T3280" s="68">
        <f t="shared" si="488"/>
        <v>0.9</v>
      </c>
      <c r="U3280" s="110">
        <v>12</v>
      </c>
      <c r="W3280" s="110">
        <v>0</v>
      </c>
      <c r="X3280" s="110">
        <v>0</v>
      </c>
      <c r="Y3280" s="68" t="e">
        <f t="shared" si="485"/>
        <v>#DIV/0!</v>
      </c>
      <c r="Z3280" s="110">
        <v>1</v>
      </c>
      <c r="AA3280" s="282">
        <v>0.38</v>
      </c>
    </row>
    <row r="3281" spans="9:27">
      <c r="I3281" s="57" t="str">
        <f t="shared" si="489"/>
        <v>Adoptions TogetherAllJan-17</v>
      </c>
      <c r="J3281" t="s">
        <v>1817</v>
      </c>
      <c r="K3281" t="s">
        <v>318</v>
      </c>
      <c r="L3281" s="73">
        <v>42736</v>
      </c>
      <c r="M3281" s="110">
        <v>1</v>
      </c>
      <c r="N3281" s="110">
        <v>1</v>
      </c>
      <c r="O3281" s="68">
        <f t="shared" si="486"/>
        <v>1</v>
      </c>
      <c r="P3281" s="110">
        <v>1</v>
      </c>
      <c r="Q3281" s="110">
        <v>3</v>
      </c>
      <c r="R3281" s="278">
        <f t="shared" si="487"/>
        <v>0.33333333333333331</v>
      </c>
      <c r="S3281" s="110">
        <v>5</v>
      </c>
      <c r="T3281" s="68">
        <f t="shared" si="488"/>
        <v>0.6</v>
      </c>
      <c r="U3281" s="110">
        <v>1</v>
      </c>
      <c r="W3281" s="110">
        <v>1</v>
      </c>
      <c r="X3281" s="110">
        <v>1</v>
      </c>
      <c r="Y3281" s="68">
        <f t="shared" si="485"/>
        <v>1</v>
      </c>
      <c r="Z3281" s="110">
        <v>0</v>
      </c>
      <c r="AA3281" s="282">
        <v>0</v>
      </c>
    </row>
    <row r="3282" spans="9:27">
      <c r="I3282" s="57" t="str">
        <f t="shared" si="489"/>
        <v>Community ConnectionsAllJan-17</v>
      </c>
      <c r="J3282" t="s">
        <v>1818</v>
      </c>
      <c r="K3282" t="s">
        <v>319</v>
      </c>
      <c r="L3282" s="73">
        <v>42736</v>
      </c>
      <c r="M3282" s="110">
        <v>15</v>
      </c>
      <c r="N3282" s="110">
        <v>14</v>
      </c>
      <c r="O3282" s="68">
        <f t="shared" si="486"/>
        <v>1.0714285714285714</v>
      </c>
      <c r="P3282" s="110">
        <v>142</v>
      </c>
      <c r="Q3282" s="110">
        <v>130</v>
      </c>
      <c r="R3282" s="278">
        <f t="shared" si="487"/>
        <v>1.0923076923076922</v>
      </c>
      <c r="S3282" s="110">
        <v>112</v>
      </c>
      <c r="T3282" s="68">
        <f t="shared" si="488"/>
        <v>1.1607142857142858</v>
      </c>
      <c r="U3282" s="110">
        <v>140</v>
      </c>
      <c r="W3282" s="110">
        <v>0</v>
      </c>
      <c r="X3282" s="110">
        <v>0</v>
      </c>
      <c r="Y3282" s="68" t="e">
        <f t="shared" si="485"/>
        <v>#DIV/0!</v>
      </c>
      <c r="Z3282" s="110">
        <v>2</v>
      </c>
      <c r="AA3282" s="282">
        <v>0.54347826086956519</v>
      </c>
    </row>
    <row r="3283" spans="9:27">
      <c r="I3283" s="57" t="str">
        <f t="shared" si="489"/>
        <v>ContemporaryAllJan-17</v>
      </c>
      <c r="J3283" t="s">
        <v>1819</v>
      </c>
      <c r="K3283" t="s">
        <v>1244</v>
      </c>
      <c r="L3283" s="73">
        <v>42736</v>
      </c>
      <c r="M3283" s="110">
        <v>11</v>
      </c>
      <c r="N3283" s="110">
        <v>10</v>
      </c>
      <c r="O3283" s="68">
        <f t="shared" si="486"/>
        <v>1.1000000000000001</v>
      </c>
      <c r="P3283" s="110">
        <v>25</v>
      </c>
      <c r="Q3283" s="110">
        <v>35</v>
      </c>
      <c r="R3283" s="278">
        <f t="shared" si="487"/>
        <v>0.7142857142857143</v>
      </c>
      <c r="S3283" s="110">
        <v>50</v>
      </c>
      <c r="T3283" s="68">
        <f t="shared" si="488"/>
        <v>0.7</v>
      </c>
      <c r="U3283" s="110">
        <v>24</v>
      </c>
      <c r="W3283" s="110">
        <v>0</v>
      </c>
      <c r="X3283" s="110">
        <v>0</v>
      </c>
      <c r="Y3283" s="68" t="e">
        <f t="shared" si="485"/>
        <v>#DIV/0!</v>
      </c>
      <c r="Z3283" s="110">
        <v>1</v>
      </c>
      <c r="AA3283" s="282">
        <v>7.0000000000000007E-2</v>
      </c>
    </row>
    <row r="3284" spans="9:27">
      <c r="I3284" s="57" t="str">
        <f t="shared" si="489"/>
        <v>Family MattersAllJan-17</v>
      </c>
      <c r="J3284" t="s">
        <v>1820</v>
      </c>
      <c r="K3284" t="s">
        <v>1624</v>
      </c>
      <c r="L3284" s="73">
        <v>42736</v>
      </c>
      <c r="M3284" s="110">
        <v>1</v>
      </c>
      <c r="N3284" s="110">
        <v>1</v>
      </c>
      <c r="O3284" s="68">
        <f t="shared" si="486"/>
        <v>1</v>
      </c>
      <c r="P3284" s="110">
        <v>2</v>
      </c>
      <c r="Q3284" s="110">
        <v>3</v>
      </c>
      <c r="R3284" s="278">
        <f t="shared" si="487"/>
        <v>0.66666666666666663</v>
      </c>
      <c r="S3284" s="110">
        <v>2</v>
      </c>
      <c r="T3284" s="68">
        <f t="shared" si="488"/>
        <v>1.5</v>
      </c>
      <c r="U3284" s="110">
        <v>2</v>
      </c>
      <c r="W3284" s="110">
        <v>0</v>
      </c>
      <c r="X3284" s="110">
        <v>0</v>
      </c>
      <c r="Y3284" s="68" t="e">
        <f t="shared" ref="Y3284:Y3347" si="490">W3284/X3284</f>
        <v>#DIV/0!</v>
      </c>
      <c r="Z3284" s="110">
        <v>0</v>
      </c>
      <c r="AA3284" s="282" t="e">
        <v>#DIV/0!</v>
      </c>
    </row>
    <row r="3285" spans="9:27">
      <c r="I3285" s="57" t="str">
        <f t="shared" si="489"/>
        <v>Federal CityAllJan-17</v>
      </c>
      <c r="J3285" t="s">
        <v>1821</v>
      </c>
      <c r="K3285" t="s">
        <v>359</v>
      </c>
      <c r="L3285" s="73">
        <v>42736</v>
      </c>
      <c r="M3285" s="110">
        <v>0.5</v>
      </c>
      <c r="N3285" s="110">
        <v>0.5</v>
      </c>
      <c r="O3285" s="68">
        <f t="shared" si="486"/>
        <v>1</v>
      </c>
      <c r="P3285" s="110">
        <v>9</v>
      </c>
      <c r="Q3285" s="110">
        <v>5</v>
      </c>
      <c r="R3285" s="278">
        <f t="shared" si="487"/>
        <v>1.8</v>
      </c>
      <c r="S3285" s="110">
        <v>5</v>
      </c>
      <c r="T3285" s="68">
        <f t="shared" si="488"/>
        <v>1</v>
      </c>
      <c r="U3285" s="110">
        <v>8</v>
      </c>
      <c r="W3285" s="110">
        <v>1</v>
      </c>
      <c r="X3285" s="110">
        <v>3</v>
      </c>
      <c r="Y3285" s="68">
        <f t="shared" si="490"/>
        <v>0.33333333333333331</v>
      </c>
      <c r="Z3285" s="110">
        <v>1</v>
      </c>
      <c r="AA3285" s="282" t="e">
        <v>#DIV/0!</v>
      </c>
    </row>
    <row r="3286" spans="9:27">
      <c r="I3286" s="57" t="str">
        <f t="shared" si="489"/>
        <v>First Home CareAllJan-17</v>
      </c>
      <c r="J3286" t="s">
        <v>1822</v>
      </c>
      <c r="K3286" t="s">
        <v>323</v>
      </c>
      <c r="L3286" s="73">
        <v>42736</v>
      </c>
      <c r="M3286" s="110">
        <v>14</v>
      </c>
      <c r="N3286" s="110">
        <v>10</v>
      </c>
      <c r="O3286" s="68">
        <f t="shared" si="486"/>
        <v>1.4</v>
      </c>
      <c r="P3286" s="110">
        <v>27</v>
      </c>
      <c r="Q3286" s="110">
        <v>62</v>
      </c>
      <c r="R3286" s="278">
        <f t="shared" si="487"/>
        <v>0.43548387096774194</v>
      </c>
      <c r="S3286" s="110">
        <v>45</v>
      </c>
      <c r="T3286" s="68">
        <f t="shared" si="488"/>
        <v>1.3777777777777778</v>
      </c>
      <c r="U3286" s="110">
        <v>18</v>
      </c>
      <c r="W3286" s="110">
        <v>1</v>
      </c>
      <c r="X3286" s="110">
        <v>2</v>
      </c>
      <c r="Y3286" s="68">
        <f t="shared" si="490"/>
        <v>0.5</v>
      </c>
      <c r="Z3286" s="110">
        <v>9</v>
      </c>
      <c r="AA3286" s="282">
        <v>0.90500000000000003</v>
      </c>
    </row>
    <row r="3287" spans="9:27">
      <c r="I3287" s="57" t="str">
        <f t="shared" si="489"/>
        <v>FPSAllJan-17</v>
      </c>
      <c r="J3287" t="s">
        <v>1823</v>
      </c>
      <c r="K3287" t="s">
        <v>355</v>
      </c>
      <c r="L3287" s="73">
        <v>42736</v>
      </c>
      <c r="M3287" s="110">
        <v>8</v>
      </c>
      <c r="N3287" s="110">
        <v>6</v>
      </c>
      <c r="O3287" s="68">
        <f t="shared" si="486"/>
        <v>1.3333333333333333</v>
      </c>
      <c r="P3287" s="110">
        <v>74</v>
      </c>
      <c r="Q3287" s="110">
        <v>120</v>
      </c>
      <c r="R3287" s="278">
        <f t="shared" si="487"/>
        <v>0.6166666666666667</v>
      </c>
      <c r="S3287" s="110">
        <v>90</v>
      </c>
      <c r="T3287" s="68">
        <f t="shared" si="488"/>
        <v>1.3333333333333333</v>
      </c>
      <c r="U3287" s="110">
        <v>73</v>
      </c>
      <c r="W3287" s="110">
        <v>0</v>
      </c>
      <c r="X3287" s="110">
        <v>0</v>
      </c>
      <c r="Y3287" s="68" t="e">
        <f t="shared" si="490"/>
        <v>#DIV/0!</v>
      </c>
      <c r="Z3287" s="110">
        <v>1</v>
      </c>
      <c r="AA3287" s="282">
        <v>0.13</v>
      </c>
    </row>
    <row r="3288" spans="9:27">
      <c r="I3288" s="57" t="str">
        <f t="shared" si="489"/>
        <v>Green DoorAllJan-17</v>
      </c>
      <c r="J3288" t="s">
        <v>1824</v>
      </c>
      <c r="K3288" t="s">
        <v>895</v>
      </c>
      <c r="L3288" s="73">
        <v>42736</v>
      </c>
      <c r="M3288" s="110">
        <v>3</v>
      </c>
      <c r="N3288" s="110">
        <v>5</v>
      </c>
      <c r="O3288" s="68">
        <f t="shared" si="486"/>
        <v>0.6</v>
      </c>
      <c r="P3288" s="110">
        <v>5</v>
      </c>
      <c r="Q3288" s="110">
        <v>18</v>
      </c>
      <c r="R3288" s="278">
        <f t="shared" si="487"/>
        <v>0.27777777777777779</v>
      </c>
      <c r="S3288" s="110">
        <v>0</v>
      </c>
      <c r="T3288" s="68" t="e">
        <f t="shared" si="488"/>
        <v>#DIV/0!</v>
      </c>
      <c r="U3288" s="110">
        <v>5</v>
      </c>
      <c r="W3288" s="110">
        <v>0</v>
      </c>
      <c r="X3288" s="110">
        <v>0</v>
      </c>
      <c r="Y3288" s="68" t="e">
        <f t="shared" si="490"/>
        <v>#DIV/0!</v>
      </c>
      <c r="Z3288" s="110">
        <v>0</v>
      </c>
      <c r="AA3288" s="282">
        <v>0.43</v>
      </c>
    </row>
    <row r="3289" spans="9:27">
      <c r="I3289" s="57" t="str">
        <f t="shared" si="489"/>
        <v>HillcrestAllJan-17</v>
      </c>
      <c r="J3289" t="s">
        <v>1825</v>
      </c>
      <c r="K3289" t="s">
        <v>331</v>
      </c>
      <c r="L3289" s="73">
        <v>42736</v>
      </c>
      <c r="M3289" s="110">
        <v>9</v>
      </c>
      <c r="N3289" s="110">
        <v>9</v>
      </c>
      <c r="O3289" s="68">
        <f t="shared" ref="O3289:O3352" si="491">M3289/N3289</f>
        <v>1</v>
      </c>
      <c r="P3289" s="110">
        <v>58</v>
      </c>
      <c r="Q3289" s="110">
        <v>65</v>
      </c>
      <c r="R3289" s="278">
        <f t="shared" ref="R3289:R3352" si="492">P3289/Q3289</f>
        <v>0.89230769230769236</v>
      </c>
      <c r="S3289" s="110">
        <v>80</v>
      </c>
      <c r="T3289" s="68">
        <f t="shared" ref="T3289:T3352" si="493">Q3289/S3289</f>
        <v>0.8125</v>
      </c>
      <c r="U3289" s="110">
        <v>40</v>
      </c>
      <c r="W3289" s="110">
        <v>2</v>
      </c>
      <c r="X3289" s="110">
        <v>11</v>
      </c>
      <c r="Y3289" s="68">
        <f t="shared" si="490"/>
        <v>0.18181818181818182</v>
      </c>
      <c r="Z3289" s="110">
        <v>18</v>
      </c>
      <c r="AA3289" s="282">
        <v>0.56499999999999995</v>
      </c>
    </row>
    <row r="3290" spans="9:27">
      <c r="I3290" s="57" t="str">
        <f t="shared" si="489"/>
        <v>LAYCAllJan-17</v>
      </c>
      <c r="J3290" t="s">
        <v>1826</v>
      </c>
      <c r="K3290" t="s">
        <v>337</v>
      </c>
      <c r="L3290" s="73">
        <v>42736</v>
      </c>
      <c r="M3290" s="110">
        <v>2</v>
      </c>
      <c r="N3290" s="110">
        <v>3</v>
      </c>
      <c r="O3290" s="68">
        <f t="shared" si="491"/>
        <v>0.66666666666666663</v>
      </c>
      <c r="P3290" s="110">
        <v>17</v>
      </c>
      <c r="Q3290" s="110">
        <v>18</v>
      </c>
      <c r="R3290" s="278">
        <f t="shared" si="492"/>
        <v>0.94444444444444442</v>
      </c>
      <c r="S3290" s="110">
        <v>30</v>
      </c>
      <c r="T3290" s="68">
        <f t="shared" si="493"/>
        <v>0.6</v>
      </c>
      <c r="U3290" s="110">
        <v>12</v>
      </c>
      <c r="W3290" s="110">
        <v>4</v>
      </c>
      <c r="X3290" s="110">
        <v>5</v>
      </c>
      <c r="Y3290" s="68">
        <f t="shared" si="490"/>
        <v>0.8</v>
      </c>
      <c r="Z3290" s="110">
        <v>5</v>
      </c>
      <c r="AA3290" s="282" t="e">
        <v>#DIV/0!</v>
      </c>
    </row>
    <row r="3291" spans="9:27">
      <c r="I3291" s="57" t="str">
        <f t="shared" si="489"/>
        <v>LESAllJan-17</v>
      </c>
      <c r="J3291" t="s">
        <v>1827</v>
      </c>
      <c r="K3291" t="s">
        <v>357</v>
      </c>
      <c r="L3291" s="73">
        <v>42736</v>
      </c>
      <c r="M3291" s="110">
        <v>4</v>
      </c>
      <c r="N3291" s="110">
        <v>7</v>
      </c>
      <c r="O3291" s="68">
        <f t="shared" si="491"/>
        <v>0.5714285714285714</v>
      </c>
      <c r="P3291" s="110">
        <v>45</v>
      </c>
      <c r="Q3291" s="110">
        <v>40</v>
      </c>
      <c r="R3291" s="278">
        <f t="shared" si="492"/>
        <v>1.125</v>
      </c>
      <c r="S3291" s="110">
        <v>105</v>
      </c>
      <c r="T3291" s="68">
        <f t="shared" si="493"/>
        <v>0.38095238095238093</v>
      </c>
      <c r="U3291" s="110">
        <v>45</v>
      </c>
      <c r="W3291" s="110">
        <v>0</v>
      </c>
      <c r="X3291" s="110">
        <v>0</v>
      </c>
      <c r="Y3291" s="68" t="e">
        <f t="shared" si="490"/>
        <v>#DIV/0!</v>
      </c>
      <c r="Z3291" s="110">
        <v>0</v>
      </c>
      <c r="AA3291" s="282" t="e">
        <v>#DIV/0!</v>
      </c>
    </row>
    <row r="3292" spans="9:27">
      <c r="I3292" s="57" t="str">
        <f t="shared" si="489"/>
        <v>Marys CenterAllJan-17</v>
      </c>
      <c r="J3292" t="s">
        <v>1828</v>
      </c>
      <c r="K3292" t="s">
        <v>341</v>
      </c>
      <c r="L3292" s="73">
        <v>42736</v>
      </c>
      <c r="M3292" s="110">
        <v>5</v>
      </c>
      <c r="N3292" s="110">
        <v>5</v>
      </c>
      <c r="O3292" s="68">
        <f t="shared" si="491"/>
        <v>1</v>
      </c>
      <c r="P3292" s="110">
        <v>22</v>
      </c>
      <c r="Q3292" s="110">
        <v>24</v>
      </c>
      <c r="R3292" s="278">
        <f t="shared" si="492"/>
        <v>0.91666666666666663</v>
      </c>
      <c r="S3292" s="110">
        <v>34</v>
      </c>
      <c r="T3292" s="68">
        <f t="shared" si="493"/>
        <v>0.70588235294117652</v>
      </c>
      <c r="U3292" s="110">
        <v>18</v>
      </c>
      <c r="W3292" s="110">
        <v>2</v>
      </c>
      <c r="X3292" s="110">
        <v>3</v>
      </c>
      <c r="Y3292" s="68">
        <f t="shared" si="490"/>
        <v>0.66666666666666663</v>
      </c>
      <c r="Z3292" s="110">
        <v>4</v>
      </c>
      <c r="AA3292" s="282">
        <v>0.83</v>
      </c>
    </row>
    <row r="3293" spans="9:27">
      <c r="I3293" s="57" t="str">
        <f t="shared" si="489"/>
        <v>MBI HSAllJan-17</v>
      </c>
      <c r="J3293" t="s">
        <v>1829</v>
      </c>
      <c r="K3293" t="s">
        <v>364</v>
      </c>
      <c r="L3293" s="73">
        <v>42736</v>
      </c>
      <c r="M3293" s="110">
        <v>10</v>
      </c>
      <c r="N3293" s="110">
        <v>15</v>
      </c>
      <c r="O3293" s="68">
        <f t="shared" si="491"/>
        <v>0.66666666666666663</v>
      </c>
      <c r="P3293" s="110">
        <v>114</v>
      </c>
      <c r="Q3293" s="110">
        <v>108</v>
      </c>
      <c r="R3293" s="278">
        <f t="shared" si="492"/>
        <v>1.0555555555555556</v>
      </c>
      <c r="S3293" s="110">
        <v>180</v>
      </c>
      <c r="T3293" s="68">
        <f t="shared" si="493"/>
        <v>0.6</v>
      </c>
      <c r="U3293" s="110">
        <v>101</v>
      </c>
      <c r="W3293" s="110">
        <v>3</v>
      </c>
      <c r="X3293" s="110">
        <v>15</v>
      </c>
      <c r="Y3293" s="68">
        <f t="shared" si="490"/>
        <v>0.2</v>
      </c>
      <c r="Z3293" s="110">
        <v>13</v>
      </c>
      <c r="AA3293" s="282">
        <v>0.56999999999999995</v>
      </c>
    </row>
    <row r="3294" spans="9:27">
      <c r="I3294" s="57" t="str">
        <f t="shared" si="489"/>
        <v>MD Family ResourcesAllJan-17</v>
      </c>
      <c r="J3294" t="s">
        <v>1830</v>
      </c>
      <c r="K3294" t="s">
        <v>510</v>
      </c>
      <c r="L3294" s="73">
        <v>42736</v>
      </c>
      <c r="M3294" s="110">
        <v>8</v>
      </c>
      <c r="N3294" s="110">
        <v>12</v>
      </c>
      <c r="O3294" s="68">
        <f t="shared" si="491"/>
        <v>0.66666666666666663</v>
      </c>
      <c r="P3294" s="110">
        <v>19</v>
      </c>
      <c r="Q3294" s="110">
        <v>24</v>
      </c>
      <c r="R3294" s="278">
        <f t="shared" si="492"/>
        <v>0.79166666666666663</v>
      </c>
      <c r="S3294" s="110">
        <v>26</v>
      </c>
      <c r="T3294" s="68">
        <f t="shared" si="493"/>
        <v>0.92307692307692313</v>
      </c>
      <c r="U3294" s="110">
        <v>17</v>
      </c>
      <c r="W3294" s="110">
        <v>0</v>
      </c>
      <c r="X3294" s="110">
        <v>0</v>
      </c>
      <c r="Y3294" s="68" t="e">
        <f t="shared" si="490"/>
        <v>#DIV/0!</v>
      </c>
      <c r="Z3294" s="110">
        <v>2</v>
      </c>
      <c r="AA3294" s="282">
        <v>0.43</v>
      </c>
    </row>
    <row r="3295" spans="9:27">
      <c r="I3295" s="57" t="str">
        <f t="shared" si="489"/>
        <v>PASSAllJan-17</v>
      </c>
      <c r="J3295" t="s">
        <v>1831</v>
      </c>
      <c r="K3295" t="s">
        <v>342</v>
      </c>
      <c r="L3295" s="73">
        <v>42736</v>
      </c>
      <c r="M3295" s="110">
        <v>16</v>
      </c>
      <c r="N3295" s="110">
        <v>13</v>
      </c>
      <c r="O3295" s="68">
        <f t="shared" si="491"/>
        <v>1.2307692307692308</v>
      </c>
      <c r="P3295" s="110">
        <v>90</v>
      </c>
      <c r="Q3295" s="110">
        <v>138</v>
      </c>
      <c r="R3295" s="278">
        <f t="shared" si="492"/>
        <v>0.65217391304347827</v>
      </c>
      <c r="S3295" s="110">
        <v>92</v>
      </c>
      <c r="T3295" s="68">
        <f t="shared" si="493"/>
        <v>1.5</v>
      </c>
      <c r="U3295" s="110">
        <v>77</v>
      </c>
      <c r="W3295" s="110">
        <v>4</v>
      </c>
      <c r="X3295" s="110">
        <v>8</v>
      </c>
      <c r="Y3295" s="68">
        <f t="shared" si="490"/>
        <v>0.5</v>
      </c>
      <c r="Z3295" s="110">
        <v>13</v>
      </c>
      <c r="AA3295" s="282">
        <v>0.94000000000000006</v>
      </c>
    </row>
    <row r="3296" spans="9:27">
      <c r="I3296" s="57" t="str">
        <f t="shared" si="489"/>
        <v>PIECEAllJan-17</v>
      </c>
      <c r="J3296" t="s">
        <v>1832</v>
      </c>
      <c r="K3296" t="s">
        <v>345</v>
      </c>
      <c r="L3296" s="73">
        <v>42736</v>
      </c>
      <c r="M3296" s="110">
        <v>12</v>
      </c>
      <c r="N3296" s="110">
        <v>13</v>
      </c>
      <c r="O3296" s="68">
        <f t="shared" si="491"/>
        <v>0.92307692307692313</v>
      </c>
      <c r="P3296" s="110">
        <v>38</v>
      </c>
      <c r="Q3296" s="110">
        <v>60</v>
      </c>
      <c r="R3296" s="278">
        <f t="shared" si="492"/>
        <v>0.6333333333333333</v>
      </c>
      <c r="S3296" s="110">
        <v>44</v>
      </c>
      <c r="T3296" s="68">
        <f t="shared" si="493"/>
        <v>1.3636363636363635</v>
      </c>
      <c r="U3296" s="110">
        <v>36</v>
      </c>
      <c r="W3296" s="110">
        <v>0</v>
      </c>
      <c r="X3296" s="110">
        <v>0</v>
      </c>
      <c r="Y3296" s="68" t="e">
        <f t="shared" si="490"/>
        <v>#DIV/0!</v>
      </c>
      <c r="Z3296" s="110">
        <v>2</v>
      </c>
      <c r="AA3296" s="282">
        <v>0.66500000000000004</v>
      </c>
    </row>
    <row r="3297" spans="9:27">
      <c r="I3297" s="57" t="str">
        <f t="shared" si="489"/>
        <v>RiversideAllJan-17</v>
      </c>
      <c r="J3297" t="s">
        <v>1833</v>
      </c>
      <c r="K3297" t="s">
        <v>362</v>
      </c>
      <c r="L3297" s="73">
        <v>42736</v>
      </c>
      <c r="M3297" s="110">
        <v>1</v>
      </c>
      <c r="N3297" s="110">
        <v>1</v>
      </c>
      <c r="O3297" s="68">
        <f t="shared" si="491"/>
        <v>1</v>
      </c>
      <c r="P3297" s="110">
        <v>6</v>
      </c>
      <c r="Q3297" s="110">
        <v>5</v>
      </c>
      <c r="R3297" s="278">
        <f t="shared" si="492"/>
        <v>1.2</v>
      </c>
      <c r="S3297" s="110">
        <v>10</v>
      </c>
      <c r="T3297" s="68">
        <f t="shared" si="493"/>
        <v>0.5</v>
      </c>
      <c r="U3297" s="110">
        <v>6</v>
      </c>
      <c r="W3297" s="110">
        <v>0</v>
      </c>
      <c r="X3297" s="110">
        <v>2</v>
      </c>
      <c r="Y3297" s="68">
        <f t="shared" si="490"/>
        <v>0</v>
      </c>
      <c r="Z3297" s="110">
        <v>0</v>
      </c>
      <c r="AA3297" s="282" t="e">
        <v>#DIV/0!</v>
      </c>
    </row>
    <row r="3298" spans="9:27">
      <c r="I3298" s="57" t="str">
        <f t="shared" si="489"/>
        <v>TFCCAllJan-17</v>
      </c>
      <c r="J3298" t="s">
        <v>1834</v>
      </c>
      <c r="K3298" t="s">
        <v>366</v>
      </c>
      <c r="L3298" s="73">
        <v>42736</v>
      </c>
      <c r="M3298" s="110">
        <v>4</v>
      </c>
      <c r="N3298" s="110">
        <v>6</v>
      </c>
      <c r="O3298" s="68">
        <f t="shared" si="491"/>
        <v>0.66666666666666663</v>
      </c>
      <c r="P3298" s="110">
        <v>78</v>
      </c>
      <c r="Q3298" s="110">
        <v>40</v>
      </c>
      <c r="R3298" s="278">
        <f t="shared" si="492"/>
        <v>1.95</v>
      </c>
      <c r="S3298" s="110">
        <v>50</v>
      </c>
      <c r="T3298" s="68">
        <f t="shared" si="493"/>
        <v>0.8</v>
      </c>
      <c r="U3298" s="110">
        <v>74</v>
      </c>
      <c r="W3298" s="110">
        <v>0</v>
      </c>
      <c r="X3298" s="110">
        <v>0</v>
      </c>
      <c r="Y3298" s="68" t="e">
        <f t="shared" si="490"/>
        <v>#DIV/0!</v>
      </c>
      <c r="Z3298" s="110">
        <v>4</v>
      </c>
      <c r="AA3298" s="282" t="e">
        <v>#DIV/0!</v>
      </c>
    </row>
    <row r="3299" spans="9:27">
      <c r="I3299" s="57" t="str">
        <f t="shared" si="489"/>
        <v>UniversalAllJan-17</v>
      </c>
      <c r="J3299" t="s">
        <v>1835</v>
      </c>
      <c r="K3299" t="s">
        <v>348</v>
      </c>
      <c r="L3299" s="73">
        <v>42736</v>
      </c>
      <c r="M3299" s="110">
        <v>0</v>
      </c>
      <c r="N3299" s="110">
        <v>0</v>
      </c>
      <c r="O3299" s="68" t="e">
        <f t="shared" si="491"/>
        <v>#DIV/0!</v>
      </c>
      <c r="P3299" s="110">
        <v>0</v>
      </c>
      <c r="Q3299" s="110">
        <v>0</v>
      </c>
      <c r="R3299" s="278" t="e">
        <f t="shared" si="492"/>
        <v>#DIV/0!</v>
      </c>
      <c r="S3299" s="110">
        <v>0</v>
      </c>
      <c r="T3299" s="68" t="e">
        <f t="shared" si="493"/>
        <v>#DIV/0!</v>
      </c>
      <c r="U3299" s="110">
        <v>0</v>
      </c>
      <c r="W3299" s="110">
        <v>0</v>
      </c>
      <c r="X3299" s="110">
        <v>0</v>
      </c>
      <c r="Y3299" s="68" t="e">
        <f t="shared" si="490"/>
        <v>#DIV/0!</v>
      </c>
      <c r="Z3299" s="110">
        <v>0</v>
      </c>
      <c r="AA3299" s="282" t="e">
        <v>#DIV/0!</v>
      </c>
    </row>
    <row r="3300" spans="9:27">
      <c r="I3300" s="57" t="str">
        <f t="shared" si="489"/>
        <v>Wayne CenterAllJan-17</v>
      </c>
      <c r="J3300" t="s">
        <v>1836</v>
      </c>
      <c r="K3300" t="s">
        <v>789</v>
      </c>
      <c r="L3300" s="73">
        <v>42736</v>
      </c>
      <c r="M3300" s="110">
        <v>4</v>
      </c>
      <c r="N3300" s="110">
        <v>4</v>
      </c>
      <c r="O3300" s="68">
        <f t="shared" si="491"/>
        <v>1</v>
      </c>
      <c r="P3300" s="110">
        <v>20</v>
      </c>
      <c r="Q3300" s="110">
        <v>40</v>
      </c>
      <c r="R3300" s="278">
        <f t="shared" si="492"/>
        <v>0.5</v>
      </c>
      <c r="S3300" s="110">
        <v>40</v>
      </c>
      <c r="T3300" s="68">
        <f t="shared" si="493"/>
        <v>1</v>
      </c>
      <c r="U3300" s="110">
        <v>19</v>
      </c>
      <c r="W3300" s="110">
        <v>4</v>
      </c>
      <c r="X3300" s="110">
        <v>4</v>
      </c>
      <c r="Y3300" s="68">
        <f t="shared" si="490"/>
        <v>1</v>
      </c>
      <c r="Z3300" s="110">
        <v>1</v>
      </c>
      <c r="AA3300" s="282">
        <v>0.92</v>
      </c>
    </row>
    <row r="3301" spans="9:27">
      <c r="I3301" s="57" t="str">
        <f t="shared" si="489"/>
        <v>Youth VillagesAllJan-17</v>
      </c>
      <c r="J3301" t="s">
        <v>1837</v>
      </c>
      <c r="K3301" t="s">
        <v>352</v>
      </c>
      <c r="L3301" s="73">
        <v>42736</v>
      </c>
      <c r="M3301" s="110">
        <v>8</v>
      </c>
      <c r="N3301" s="110">
        <v>16</v>
      </c>
      <c r="O3301" s="68">
        <f t="shared" si="491"/>
        <v>0.5</v>
      </c>
      <c r="P3301" s="110">
        <v>23</v>
      </c>
      <c r="Q3301" s="110">
        <v>24</v>
      </c>
      <c r="R3301" s="278">
        <f t="shared" si="492"/>
        <v>0.95833333333333337</v>
      </c>
      <c r="S3301" s="110">
        <v>48</v>
      </c>
      <c r="T3301" s="68">
        <f t="shared" si="493"/>
        <v>0.5</v>
      </c>
      <c r="U3301" s="110">
        <v>13</v>
      </c>
      <c r="W3301" s="110">
        <v>1</v>
      </c>
      <c r="X3301" s="110">
        <v>2</v>
      </c>
      <c r="Y3301" s="68">
        <f t="shared" si="490"/>
        <v>0.5</v>
      </c>
      <c r="Z3301" s="110">
        <v>10</v>
      </c>
      <c r="AA3301" s="282">
        <v>0.77499999999999991</v>
      </c>
    </row>
    <row r="3302" spans="9:27">
      <c r="I3302" s="57" t="str">
        <f t="shared" si="489"/>
        <v>All A-CRA ProvidersA-CRAJan-17</v>
      </c>
      <c r="J3302" t="s">
        <v>1838</v>
      </c>
      <c r="K3302" t="s">
        <v>379</v>
      </c>
      <c r="L3302" s="73">
        <v>42736</v>
      </c>
      <c r="M3302" s="110">
        <v>5.5</v>
      </c>
      <c r="N3302" s="110">
        <v>6.5</v>
      </c>
      <c r="O3302" s="68">
        <f t="shared" si="491"/>
        <v>0.84615384615384615</v>
      </c>
      <c r="P3302" s="110">
        <v>57</v>
      </c>
      <c r="Q3302" s="110">
        <v>58</v>
      </c>
      <c r="R3302" s="278">
        <f t="shared" si="492"/>
        <v>0.98275862068965514</v>
      </c>
      <c r="S3302" s="110">
        <v>75</v>
      </c>
      <c r="T3302" s="68">
        <f t="shared" si="493"/>
        <v>0.77333333333333332</v>
      </c>
      <c r="U3302" s="110">
        <v>40</v>
      </c>
      <c r="W3302" s="110">
        <v>5</v>
      </c>
      <c r="X3302" s="110">
        <v>18</v>
      </c>
      <c r="Y3302" s="68">
        <f t="shared" si="490"/>
        <v>0.27777777777777779</v>
      </c>
      <c r="Z3302" s="110">
        <v>17</v>
      </c>
      <c r="AA3302" s="282"/>
    </row>
    <row r="3303" spans="9:27">
      <c r="I3303" s="57" t="str">
        <f t="shared" si="489"/>
        <v>All CPP-FV ProvidersCPP-FVJan-17</v>
      </c>
      <c r="J3303" t="s">
        <v>1839</v>
      </c>
      <c r="K3303" t="s">
        <v>373</v>
      </c>
      <c r="L3303" s="73">
        <v>42736</v>
      </c>
      <c r="M3303" s="110">
        <v>7</v>
      </c>
      <c r="N3303" s="110">
        <v>8</v>
      </c>
      <c r="O3303" s="68">
        <f t="shared" si="491"/>
        <v>0.875</v>
      </c>
      <c r="P3303" s="110">
        <v>24</v>
      </c>
      <c r="Q3303" s="110">
        <v>35</v>
      </c>
      <c r="R3303" s="278">
        <f t="shared" si="492"/>
        <v>0.68571428571428572</v>
      </c>
      <c r="S3303" s="110">
        <v>32</v>
      </c>
      <c r="T3303" s="68">
        <f t="shared" si="493"/>
        <v>1.09375</v>
      </c>
      <c r="U3303" s="110">
        <v>24</v>
      </c>
      <c r="W3303" s="110">
        <v>1</v>
      </c>
      <c r="X3303" s="110">
        <v>1</v>
      </c>
      <c r="Y3303" s="68">
        <f t="shared" si="490"/>
        <v>1</v>
      </c>
      <c r="Z3303" s="110">
        <v>0</v>
      </c>
      <c r="AA3303" s="282">
        <v>0.19</v>
      </c>
    </row>
    <row r="3304" spans="9:27">
      <c r="I3304" s="57" t="str">
        <f t="shared" si="489"/>
        <v>All FFT ProvidersFFTJan-17</v>
      </c>
      <c r="J3304" t="s">
        <v>1840</v>
      </c>
      <c r="K3304" t="s">
        <v>372</v>
      </c>
      <c r="L3304" s="73">
        <v>42736</v>
      </c>
      <c r="M3304" s="110">
        <v>10</v>
      </c>
      <c r="N3304" s="110">
        <v>13</v>
      </c>
      <c r="O3304" s="68">
        <f t="shared" si="491"/>
        <v>0.76923076923076927</v>
      </c>
      <c r="P3304" s="110">
        <v>54</v>
      </c>
      <c r="Q3304" s="110">
        <v>62</v>
      </c>
      <c r="R3304" s="278">
        <f t="shared" si="492"/>
        <v>0.87096774193548387</v>
      </c>
      <c r="S3304" s="110">
        <v>97</v>
      </c>
      <c r="T3304" s="68">
        <f t="shared" si="493"/>
        <v>0.63917525773195871</v>
      </c>
      <c r="U3304" s="110">
        <v>40</v>
      </c>
      <c r="V3304" s="282">
        <v>1.0533333333333335</v>
      </c>
      <c r="W3304" s="110">
        <v>4</v>
      </c>
      <c r="X3304" s="110">
        <v>9</v>
      </c>
      <c r="Y3304" s="68">
        <f t="shared" si="490"/>
        <v>0.44444444444444442</v>
      </c>
      <c r="Z3304" s="110">
        <v>14</v>
      </c>
      <c r="AA3304" s="282">
        <v>1.0533333333333335</v>
      </c>
    </row>
    <row r="3305" spans="9:27">
      <c r="I3305" s="57" t="str">
        <f t="shared" si="489"/>
        <v>All MST ProvidersMSTJan-17</v>
      </c>
      <c r="J3305" t="s">
        <v>1841</v>
      </c>
      <c r="K3305" t="s">
        <v>374</v>
      </c>
      <c r="L3305" s="73">
        <v>42736</v>
      </c>
      <c r="M3305" s="110">
        <v>6</v>
      </c>
      <c r="N3305" s="110">
        <v>12</v>
      </c>
      <c r="O3305" s="68">
        <f t="shared" si="491"/>
        <v>0.5</v>
      </c>
      <c r="P3305" s="110">
        <v>19</v>
      </c>
      <c r="Q3305" s="110">
        <v>20</v>
      </c>
      <c r="R3305" s="278">
        <f t="shared" si="492"/>
        <v>0.95</v>
      </c>
      <c r="S3305" s="110">
        <v>40</v>
      </c>
      <c r="T3305" s="68">
        <f t="shared" si="493"/>
        <v>0.5</v>
      </c>
      <c r="U3305" s="110">
        <v>10</v>
      </c>
      <c r="W3305" s="110">
        <v>1</v>
      </c>
      <c r="X3305" s="110">
        <v>2</v>
      </c>
      <c r="Y3305" s="68">
        <f t="shared" si="490"/>
        <v>0.5</v>
      </c>
      <c r="Z3305" s="110">
        <v>9</v>
      </c>
      <c r="AA3305" s="282"/>
    </row>
    <row r="3306" spans="9:27">
      <c r="I3306" s="57" t="str">
        <f t="shared" si="489"/>
        <v>All MST-PSB ProvidersMST-PSBJan-17</v>
      </c>
      <c r="J3306" t="s">
        <v>1842</v>
      </c>
      <c r="K3306" t="s">
        <v>375</v>
      </c>
      <c r="L3306" s="73">
        <v>42736</v>
      </c>
      <c r="M3306" s="110">
        <v>2</v>
      </c>
      <c r="N3306" s="110">
        <v>4</v>
      </c>
      <c r="O3306" s="68">
        <f t="shared" si="491"/>
        <v>0.5</v>
      </c>
      <c r="P3306" s="110">
        <v>4</v>
      </c>
      <c r="Q3306" s="110">
        <v>4</v>
      </c>
      <c r="R3306" s="278">
        <f t="shared" si="492"/>
        <v>1</v>
      </c>
      <c r="S3306" s="110">
        <v>8</v>
      </c>
      <c r="T3306" s="68">
        <f t="shared" si="493"/>
        <v>0.5</v>
      </c>
      <c r="U3306" s="110">
        <v>3</v>
      </c>
      <c r="V3306" s="282">
        <v>0.82</v>
      </c>
      <c r="W3306" s="110">
        <v>0</v>
      </c>
      <c r="X3306" s="110">
        <v>0</v>
      </c>
      <c r="Y3306" s="68" t="e">
        <f t="shared" si="490"/>
        <v>#DIV/0!</v>
      </c>
      <c r="Z3306" s="110">
        <v>1</v>
      </c>
      <c r="AA3306" s="282">
        <v>0.82</v>
      </c>
    </row>
    <row r="3307" spans="9:27">
      <c r="I3307" s="57" t="str">
        <f t="shared" si="489"/>
        <v>All PCIT ProvidersPCITJan-17</v>
      </c>
      <c r="J3307" t="s">
        <v>1843</v>
      </c>
      <c r="K3307" t="s">
        <v>376</v>
      </c>
      <c r="L3307" s="73">
        <v>42736</v>
      </c>
      <c r="M3307" s="110">
        <v>10</v>
      </c>
      <c r="N3307" s="110">
        <v>10</v>
      </c>
      <c r="O3307" s="68">
        <f t="shared" si="491"/>
        <v>1</v>
      </c>
      <c r="P3307" s="110">
        <v>36</v>
      </c>
      <c r="Q3307" s="110">
        <v>49</v>
      </c>
      <c r="R3307" s="278">
        <f t="shared" si="492"/>
        <v>0.73469387755102045</v>
      </c>
      <c r="S3307" s="110">
        <v>46</v>
      </c>
      <c r="T3307" s="68">
        <f t="shared" si="493"/>
        <v>1.0652173913043479</v>
      </c>
      <c r="U3307" s="110">
        <v>30</v>
      </c>
      <c r="W3307" s="110">
        <v>2</v>
      </c>
      <c r="X3307" s="110">
        <v>3</v>
      </c>
      <c r="Y3307" s="68">
        <f t="shared" si="490"/>
        <v>0.66666666666666663</v>
      </c>
      <c r="Z3307" s="110">
        <v>6</v>
      </c>
      <c r="AA3307" s="282">
        <v>0.8899999999999999</v>
      </c>
    </row>
    <row r="3308" spans="9:27">
      <c r="I3308" s="57" t="str">
        <f t="shared" si="489"/>
        <v>All TF-CBT ProvidersTF-CBTJan-17</v>
      </c>
      <c r="J3308" t="s">
        <v>1844</v>
      </c>
      <c r="K3308" t="s">
        <v>377</v>
      </c>
      <c r="L3308" s="73">
        <v>42736</v>
      </c>
      <c r="M3308" s="110">
        <v>20</v>
      </c>
      <c r="N3308" s="110">
        <v>17</v>
      </c>
      <c r="O3308" s="68">
        <f t="shared" si="491"/>
        <v>1.1764705882352942</v>
      </c>
      <c r="P3308" s="110">
        <v>30</v>
      </c>
      <c r="Q3308" s="110">
        <v>90</v>
      </c>
      <c r="R3308" s="278">
        <f t="shared" si="492"/>
        <v>0.33333333333333331</v>
      </c>
      <c r="S3308" s="110">
        <v>48</v>
      </c>
      <c r="T3308" s="68">
        <f t="shared" si="493"/>
        <v>1.875</v>
      </c>
      <c r="U3308" s="110">
        <v>22</v>
      </c>
      <c r="W3308" s="110">
        <v>2</v>
      </c>
      <c r="X3308" s="110">
        <v>2</v>
      </c>
      <c r="Y3308" s="68">
        <f t="shared" si="490"/>
        <v>1</v>
      </c>
      <c r="Z3308" s="110">
        <v>8</v>
      </c>
      <c r="AA3308" s="282">
        <v>0.4366666666666667</v>
      </c>
    </row>
    <row r="3309" spans="9:27">
      <c r="I3309" s="57" t="str">
        <f t="shared" si="489"/>
        <v>All TIP ProvidersTIPJan-17</v>
      </c>
      <c r="J3309" t="s">
        <v>1845</v>
      </c>
      <c r="K3309" t="s">
        <v>378</v>
      </c>
      <c r="L3309" s="73">
        <v>42736</v>
      </c>
      <c r="M3309" s="110">
        <v>56</v>
      </c>
      <c r="N3309" s="110">
        <v>63</v>
      </c>
      <c r="O3309" s="68">
        <f t="shared" si="491"/>
        <v>0.88888888888888884</v>
      </c>
      <c r="P3309" s="110">
        <v>539</v>
      </c>
      <c r="Q3309" s="110">
        <v>584</v>
      </c>
      <c r="R3309" s="278">
        <f t="shared" si="492"/>
        <v>0.92294520547945202</v>
      </c>
      <c r="S3309" s="110">
        <v>635</v>
      </c>
      <c r="T3309" s="68">
        <f t="shared" si="493"/>
        <v>0.91968503937007873</v>
      </c>
      <c r="U3309" s="110">
        <v>512</v>
      </c>
      <c r="W3309" s="110">
        <v>8</v>
      </c>
      <c r="X3309" s="110">
        <v>21</v>
      </c>
      <c r="Y3309" s="68">
        <f t="shared" si="490"/>
        <v>0.38095238095238093</v>
      </c>
      <c r="Z3309" s="110">
        <v>27</v>
      </c>
      <c r="AA3309" s="282">
        <v>0.49192546583850927</v>
      </c>
    </row>
    <row r="3310" spans="9:27">
      <c r="I3310" s="57" t="str">
        <f t="shared" si="489"/>
        <v>All TST ProvidersTSTJan-17</v>
      </c>
      <c r="J3310" t="s">
        <v>1846</v>
      </c>
      <c r="K3310" t="s">
        <v>512</v>
      </c>
      <c r="L3310" s="73">
        <v>42736</v>
      </c>
      <c r="M3310" s="110">
        <v>20</v>
      </c>
      <c r="N3310" s="110">
        <v>18</v>
      </c>
      <c r="O3310" s="68">
        <f t="shared" si="491"/>
        <v>1.1111111111111112</v>
      </c>
      <c r="P3310" s="110">
        <v>52</v>
      </c>
      <c r="Q3310" s="110">
        <v>60</v>
      </c>
      <c r="R3310" s="278">
        <f t="shared" si="492"/>
        <v>0.8666666666666667</v>
      </c>
      <c r="S3310" s="110">
        <v>67</v>
      </c>
      <c r="T3310" s="68">
        <f t="shared" si="493"/>
        <v>0.89552238805970152</v>
      </c>
      <c r="U3310" s="110">
        <v>48</v>
      </c>
      <c r="W3310" s="110">
        <v>0</v>
      </c>
      <c r="X3310" s="110">
        <v>0</v>
      </c>
      <c r="Y3310" s="68" t="e">
        <f t="shared" si="490"/>
        <v>#DIV/0!</v>
      </c>
      <c r="Z3310" s="110">
        <v>4</v>
      </c>
      <c r="AA3310" s="282">
        <v>0.74999999999999989</v>
      </c>
    </row>
    <row r="3311" spans="9:27">
      <c r="I3311" s="57" t="str">
        <f>K3311&amp;"Jan-17"</f>
        <v>AllAllJan-17</v>
      </c>
      <c r="J3311" t="s">
        <v>1847</v>
      </c>
      <c r="K3311" t="s">
        <v>367</v>
      </c>
      <c r="L3311" s="73">
        <v>42736</v>
      </c>
      <c r="M3311" s="110">
        <v>136.5</v>
      </c>
      <c r="N3311" s="110">
        <v>151.5</v>
      </c>
      <c r="O3311" s="68">
        <f t="shared" si="491"/>
        <v>0.90099009900990101</v>
      </c>
      <c r="P3311" s="110">
        <v>815</v>
      </c>
      <c r="Q3311" s="110">
        <v>962</v>
      </c>
      <c r="R3311" s="278">
        <f t="shared" si="492"/>
        <v>0.84719334719334716</v>
      </c>
      <c r="S3311" s="110">
        <v>1048</v>
      </c>
      <c r="T3311" s="68">
        <f t="shared" si="493"/>
        <v>0.91793893129770987</v>
      </c>
      <c r="U3311" s="110">
        <v>729</v>
      </c>
      <c r="W3311" s="110">
        <v>23</v>
      </c>
      <c r="X3311" s="110">
        <v>56</v>
      </c>
      <c r="Y3311" s="68">
        <f t="shared" si="490"/>
        <v>0.4107142857142857</v>
      </c>
      <c r="Z3311" s="110">
        <v>86</v>
      </c>
      <c r="AA3311" s="282">
        <v>0.66170363797692988</v>
      </c>
    </row>
    <row r="3312" spans="9:27">
      <c r="I3312" s="57" t="str">
        <f>K3312&amp;"Feb-17"</f>
        <v>Federal CityA-CRAFeb-17</v>
      </c>
      <c r="J3312" s="57" t="s">
        <v>1848</v>
      </c>
      <c r="K3312" s="57" t="s">
        <v>360</v>
      </c>
      <c r="L3312" s="73">
        <v>42767</v>
      </c>
      <c r="M3312" s="110">
        <v>1</v>
      </c>
      <c r="N3312" s="110">
        <v>1</v>
      </c>
      <c r="O3312" s="68">
        <f t="shared" si="491"/>
        <v>1</v>
      </c>
      <c r="P3312" s="110">
        <v>8</v>
      </c>
      <c r="Q3312" s="280">
        <v>5</v>
      </c>
      <c r="R3312" s="278">
        <f t="shared" si="492"/>
        <v>1.6</v>
      </c>
      <c r="S3312" s="110">
        <v>5</v>
      </c>
      <c r="T3312" s="68">
        <f t="shared" si="493"/>
        <v>1</v>
      </c>
      <c r="U3312" s="110">
        <v>6</v>
      </c>
      <c r="W3312" s="110">
        <v>0</v>
      </c>
      <c r="X3312" s="110">
        <v>3</v>
      </c>
      <c r="Y3312" s="68">
        <f t="shared" si="490"/>
        <v>0</v>
      </c>
      <c r="Z3312" s="110">
        <v>2</v>
      </c>
      <c r="AA3312" s="282"/>
    </row>
    <row r="3313" spans="9:27">
      <c r="I3313" s="57" t="str">
        <f t="shared" ref="I3313:I3376" si="494">K3313&amp;"Feb-17"</f>
        <v>HillcrestA-CRAFeb-17</v>
      </c>
      <c r="J3313" s="57" t="s">
        <v>1849</v>
      </c>
      <c r="K3313" s="57" t="s">
        <v>336</v>
      </c>
      <c r="L3313" s="73">
        <v>42767</v>
      </c>
      <c r="M3313" s="110">
        <v>2</v>
      </c>
      <c r="N3313" s="110">
        <v>2</v>
      </c>
      <c r="O3313" s="68">
        <f t="shared" si="491"/>
        <v>1</v>
      </c>
      <c r="P3313" s="110">
        <v>30</v>
      </c>
      <c r="Q3313" s="280">
        <v>30</v>
      </c>
      <c r="R3313" s="278">
        <f t="shared" si="492"/>
        <v>1</v>
      </c>
      <c r="S3313" s="110">
        <v>30</v>
      </c>
      <c r="T3313" s="68">
        <f t="shared" si="493"/>
        <v>1</v>
      </c>
      <c r="U3313" s="110">
        <v>18</v>
      </c>
      <c r="W3313" s="110">
        <v>0</v>
      </c>
      <c r="X3313" s="110">
        <v>6</v>
      </c>
      <c r="Y3313" s="68">
        <f t="shared" si="490"/>
        <v>0</v>
      </c>
      <c r="Z3313" s="110">
        <v>12</v>
      </c>
      <c r="AA3313" s="282"/>
    </row>
    <row r="3314" spans="9:27">
      <c r="I3314" s="57" t="str">
        <f t="shared" si="494"/>
        <v>LAYCA-CRAFeb-17</v>
      </c>
      <c r="J3314" s="57" t="s">
        <v>1850</v>
      </c>
      <c r="K3314" s="57" t="s">
        <v>339</v>
      </c>
      <c r="L3314" s="73">
        <v>42767</v>
      </c>
      <c r="M3314" s="110">
        <v>2</v>
      </c>
      <c r="N3314" s="110">
        <v>3</v>
      </c>
      <c r="O3314" s="68">
        <f t="shared" si="491"/>
        <v>0.66666666666666663</v>
      </c>
      <c r="P3314" s="110">
        <v>17</v>
      </c>
      <c r="Q3314" s="280">
        <v>18</v>
      </c>
      <c r="R3314" s="278">
        <f t="shared" si="492"/>
        <v>0.94444444444444442</v>
      </c>
      <c r="S3314" s="110">
        <v>30</v>
      </c>
      <c r="T3314" s="68">
        <f t="shared" si="493"/>
        <v>0.6</v>
      </c>
      <c r="U3314" s="110">
        <v>15</v>
      </c>
      <c r="W3314" s="110">
        <v>1</v>
      </c>
      <c r="X3314" s="110">
        <v>2</v>
      </c>
      <c r="Y3314" s="68">
        <f t="shared" si="490"/>
        <v>0.5</v>
      </c>
      <c r="Z3314" s="110">
        <v>2</v>
      </c>
      <c r="AA3314" s="282"/>
    </row>
    <row r="3315" spans="9:27">
      <c r="I3315" s="57" t="str">
        <f t="shared" si="494"/>
        <v>RiversideA-CRAFeb-17</v>
      </c>
      <c r="J3315" s="57" t="s">
        <v>1851</v>
      </c>
      <c r="K3315" s="57" t="s">
        <v>361</v>
      </c>
      <c r="L3315" s="73">
        <v>42767</v>
      </c>
      <c r="M3315" s="110">
        <v>1</v>
      </c>
      <c r="N3315" s="110">
        <v>1</v>
      </c>
      <c r="O3315" s="68">
        <f t="shared" si="491"/>
        <v>1</v>
      </c>
      <c r="P3315" s="110">
        <v>4</v>
      </c>
      <c r="Q3315" s="280">
        <v>5</v>
      </c>
      <c r="R3315" s="278">
        <f t="shared" si="492"/>
        <v>0.8</v>
      </c>
      <c r="S3315" s="110">
        <v>10</v>
      </c>
      <c r="T3315" s="68">
        <f t="shared" si="493"/>
        <v>0.5</v>
      </c>
      <c r="U3315" s="110">
        <v>4</v>
      </c>
      <c r="W3315" s="110">
        <v>0</v>
      </c>
      <c r="X3315" s="110">
        <v>2</v>
      </c>
      <c r="Y3315" s="68">
        <f t="shared" si="490"/>
        <v>0</v>
      </c>
      <c r="Z3315" s="110">
        <v>0</v>
      </c>
      <c r="AA3315" s="282"/>
    </row>
    <row r="3316" spans="9:27">
      <c r="I3316" s="57" t="str">
        <f t="shared" si="494"/>
        <v>Adoptions TogetherCPP-FVFeb-17</v>
      </c>
      <c r="J3316" s="57" t="s">
        <v>1852</v>
      </c>
      <c r="K3316" s="57" t="s">
        <v>317</v>
      </c>
      <c r="L3316" s="73">
        <v>42767</v>
      </c>
      <c r="M3316" s="110">
        <v>0</v>
      </c>
      <c r="N3316" s="110">
        <v>0</v>
      </c>
      <c r="O3316" s="68" t="e">
        <f t="shared" si="491"/>
        <v>#DIV/0!</v>
      </c>
      <c r="P3316" s="110">
        <v>0</v>
      </c>
      <c r="Q3316" s="280">
        <v>0</v>
      </c>
      <c r="R3316" s="278" t="e">
        <f t="shared" si="492"/>
        <v>#DIV/0!</v>
      </c>
      <c r="S3316" s="110">
        <v>0</v>
      </c>
      <c r="T3316" s="68" t="e">
        <f t="shared" si="493"/>
        <v>#DIV/0!</v>
      </c>
      <c r="U3316" s="110">
        <v>0</v>
      </c>
      <c r="W3316" s="110">
        <v>0</v>
      </c>
      <c r="X3316" s="110">
        <v>0</v>
      </c>
      <c r="Y3316" s="68" t="e">
        <f t="shared" si="490"/>
        <v>#DIV/0!</v>
      </c>
      <c r="Z3316" s="110">
        <v>0</v>
      </c>
      <c r="AA3316" s="282"/>
    </row>
    <row r="3317" spans="9:27">
      <c r="I3317" s="57" t="str">
        <f t="shared" si="494"/>
        <v>PIECECPP-FVFeb-17</v>
      </c>
      <c r="J3317" s="57" t="s">
        <v>1853</v>
      </c>
      <c r="K3317" s="57" t="s">
        <v>346</v>
      </c>
      <c r="L3317" s="73">
        <v>42767</v>
      </c>
      <c r="M3317" s="110">
        <v>6</v>
      </c>
      <c r="N3317" s="110">
        <v>6</v>
      </c>
      <c r="O3317" s="68">
        <f t="shared" si="491"/>
        <v>1</v>
      </c>
      <c r="P3317" s="110">
        <v>25</v>
      </c>
      <c r="Q3317" s="280">
        <v>30</v>
      </c>
      <c r="R3317" s="278">
        <f t="shared" si="492"/>
        <v>0.83333333333333337</v>
      </c>
      <c r="S3317" s="110">
        <v>32</v>
      </c>
      <c r="T3317" s="68">
        <f t="shared" si="493"/>
        <v>0.9375</v>
      </c>
      <c r="U3317" s="110">
        <v>23</v>
      </c>
      <c r="W3317" s="110">
        <v>0</v>
      </c>
      <c r="X3317" s="110">
        <v>0</v>
      </c>
      <c r="Y3317" s="68" t="e">
        <f t="shared" si="490"/>
        <v>#DIV/0!</v>
      </c>
      <c r="Z3317" s="110">
        <v>2</v>
      </c>
      <c r="AA3317" s="282">
        <v>0.38</v>
      </c>
    </row>
    <row r="3318" spans="9:27">
      <c r="I3318" s="57" t="str">
        <f t="shared" si="494"/>
        <v>First Home CareFFTFeb-17</v>
      </c>
      <c r="J3318" s="57" t="s">
        <v>1854</v>
      </c>
      <c r="K3318" s="57" t="s">
        <v>325</v>
      </c>
      <c r="L3318" s="73">
        <v>42767</v>
      </c>
      <c r="M3318" s="110">
        <v>2</v>
      </c>
      <c r="N3318" s="110">
        <v>3</v>
      </c>
      <c r="O3318" s="68">
        <f t="shared" si="491"/>
        <v>0.66666666666666663</v>
      </c>
      <c r="P3318" s="110">
        <v>9</v>
      </c>
      <c r="Q3318" s="280">
        <v>14</v>
      </c>
      <c r="R3318" s="278">
        <f t="shared" si="492"/>
        <v>0.6428571428571429</v>
      </c>
      <c r="S3318" s="110">
        <v>20</v>
      </c>
      <c r="T3318" s="68">
        <f t="shared" si="493"/>
        <v>0.7</v>
      </c>
      <c r="U3318" s="110">
        <v>7</v>
      </c>
      <c r="V3318" s="282">
        <v>0.87</v>
      </c>
      <c r="W3318" s="110">
        <v>0</v>
      </c>
      <c r="X3318" s="110">
        <v>1</v>
      </c>
      <c r="Y3318" s="68">
        <f t="shared" si="490"/>
        <v>0</v>
      </c>
      <c r="Z3318" s="110">
        <v>2</v>
      </c>
      <c r="AA3318" s="282">
        <v>0.87</v>
      </c>
    </row>
    <row r="3319" spans="9:27">
      <c r="I3319" s="57" t="str">
        <f t="shared" si="494"/>
        <v>HillcrestFFTFeb-17</v>
      </c>
      <c r="J3319" s="57" t="s">
        <v>1855</v>
      </c>
      <c r="K3319" s="57" t="s">
        <v>335</v>
      </c>
      <c r="L3319" s="73">
        <v>42767</v>
      </c>
      <c r="M3319" s="110">
        <v>3</v>
      </c>
      <c r="N3319" s="110">
        <v>3</v>
      </c>
      <c r="O3319" s="68">
        <f t="shared" si="491"/>
        <v>1</v>
      </c>
      <c r="P3319" s="110">
        <v>16</v>
      </c>
      <c r="Q3319" s="280">
        <v>21</v>
      </c>
      <c r="R3319" s="278">
        <f t="shared" si="492"/>
        <v>0.76190476190476186</v>
      </c>
      <c r="S3319" s="110">
        <v>30</v>
      </c>
      <c r="T3319" s="68">
        <f t="shared" si="493"/>
        <v>0.7</v>
      </c>
      <c r="U3319" s="110">
        <v>12</v>
      </c>
      <c r="V3319" s="282">
        <v>1</v>
      </c>
      <c r="W3319" s="110">
        <v>3</v>
      </c>
      <c r="X3319" s="110">
        <v>3</v>
      </c>
      <c r="Y3319" s="68">
        <f t="shared" si="490"/>
        <v>1</v>
      </c>
      <c r="Z3319" s="110">
        <v>4</v>
      </c>
      <c r="AA3319" s="282">
        <v>1</v>
      </c>
    </row>
    <row r="3320" spans="9:27">
      <c r="I3320" s="57" t="str">
        <f t="shared" si="494"/>
        <v>PASSFFTFeb-17</v>
      </c>
      <c r="J3320" s="57" t="s">
        <v>1856</v>
      </c>
      <c r="K3320" s="57" t="s">
        <v>343</v>
      </c>
      <c r="L3320" s="73">
        <v>42767</v>
      </c>
      <c r="M3320" s="110">
        <v>6</v>
      </c>
      <c r="N3320" s="110">
        <v>7</v>
      </c>
      <c r="O3320" s="68">
        <f t="shared" si="491"/>
        <v>0.8571428571428571</v>
      </c>
      <c r="P3320" s="110">
        <v>35</v>
      </c>
      <c r="Q3320" s="280">
        <v>38</v>
      </c>
      <c r="R3320" s="278">
        <f t="shared" si="492"/>
        <v>0.92105263157894735</v>
      </c>
      <c r="S3320" s="110">
        <v>47</v>
      </c>
      <c r="T3320" s="68">
        <f t="shared" si="493"/>
        <v>0.80851063829787229</v>
      </c>
      <c r="U3320" s="110">
        <v>28</v>
      </c>
      <c r="V3320" s="282">
        <v>1.1200000000000001</v>
      </c>
      <c r="W3320" s="110">
        <v>4</v>
      </c>
      <c r="X3320" s="110">
        <v>6</v>
      </c>
      <c r="Y3320" s="68">
        <f t="shared" si="490"/>
        <v>0.66666666666666663</v>
      </c>
      <c r="Z3320" s="110">
        <v>7</v>
      </c>
      <c r="AA3320" s="282">
        <v>1.1200000000000001</v>
      </c>
    </row>
    <row r="3321" spans="9:27">
      <c r="I3321" s="57" t="str">
        <f t="shared" si="494"/>
        <v>Youth VillagesMSTFeb-17</v>
      </c>
      <c r="J3321" s="57" t="s">
        <v>1857</v>
      </c>
      <c r="K3321" s="57" t="s">
        <v>353</v>
      </c>
      <c r="L3321" s="73">
        <v>42767</v>
      </c>
      <c r="M3321" s="110">
        <v>6</v>
      </c>
      <c r="N3321" s="110">
        <v>12</v>
      </c>
      <c r="O3321" s="68">
        <f t="shared" si="491"/>
        <v>0.5</v>
      </c>
      <c r="P3321" s="110">
        <v>21</v>
      </c>
      <c r="Q3321" s="280">
        <v>18</v>
      </c>
      <c r="R3321" s="278">
        <f t="shared" si="492"/>
        <v>1.1666666666666667</v>
      </c>
      <c r="S3321" s="110">
        <v>40</v>
      </c>
      <c r="T3321" s="68">
        <f t="shared" si="493"/>
        <v>0.45</v>
      </c>
      <c r="U3321" s="110">
        <v>18</v>
      </c>
      <c r="V3321" s="282">
        <v>0.73</v>
      </c>
      <c r="W3321" s="110">
        <v>2</v>
      </c>
      <c r="X3321" s="110">
        <v>6</v>
      </c>
      <c r="Y3321" s="68">
        <f t="shared" si="490"/>
        <v>0.33333333333333331</v>
      </c>
      <c r="Z3321" s="110">
        <v>3</v>
      </c>
      <c r="AA3321" s="282">
        <v>0.73</v>
      </c>
    </row>
    <row r="3322" spans="9:27">
      <c r="I3322" s="57" t="str">
        <f t="shared" si="494"/>
        <v>Youth VillagesMST-PSBFeb-17</v>
      </c>
      <c r="J3322" s="57" t="s">
        <v>1858</v>
      </c>
      <c r="K3322" s="57" t="s">
        <v>354</v>
      </c>
      <c r="L3322" s="73">
        <v>42767</v>
      </c>
      <c r="M3322" s="110">
        <v>3</v>
      </c>
      <c r="N3322" s="110">
        <v>4</v>
      </c>
      <c r="O3322" s="68">
        <f t="shared" si="491"/>
        <v>0.75</v>
      </c>
      <c r="P3322" s="110">
        <v>2</v>
      </c>
      <c r="Q3322" s="280">
        <v>6</v>
      </c>
      <c r="R3322" s="278">
        <f t="shared" si="492"/>
        <v>0.33333333333333331</v>
      </c>
      <c r="S3322" s="110">
        <v>8</v>
      </c>
      <c r="T3322" s="68">
        <f t="shared" si="493"/>
        <v>0.75</v>
      </c>
      <c r="U3322" s="110">
        <v>2</v>
      </c>
      <c r="V3322" s="282">
        <v>0.82</v>
      </c>
      <c r="W3322" s="110">
        <v>0</v>
      </c>
      <c r="X3322" s="110">
        <v>0</v>
      </c>
      <c r="Y3322" s="68" t="e">
        <f t="shared" si="490"/>
        <v>#DIV/0!</v>
      </c>
      <c r="Z3322" s="110">
        <v>0</v>
      </c>
      <c r="AA3322" s="282">
        <v>0.82</v>
      </c>
    </row>
    <row r="3323" spans="9:27">
      <c r="I3323" s="57" t="str">
        <f t="shared" si="494"/>
        <v>Marys CenterPCITFeb-17</v>
      </c>
      <c r="J3323" s="57" t="s">
        <v>1859</v>
      </c>
      <c r="K3323" s="57" t="s">
        <v>340</v>
      </c>
      <c r="L3323" s="73">
        <v>42767</v>
      </c>
      <c r="M3323" s="110">
        <v>5</v>
      </c>
      <c r="N3323" s="110">
        <v>5</v>
      </c>
      <c r="O3323" s="68">
        <f t="shared" si="491"/>
        <v>1</v>
      </c>
      <c r="P3323" s="110">
        <v>20</v>
      </c>
      <c r="Q3323" s="280">
        <v>24</v>
      </c>
      <c r="R3323" s="278">
        <f t="shared" si="492"/>
        <v>0.83333333333333337</v>
      </c>
      <c r="S3323" s="110">
        <v>34</v>
      </c>
      <c r="T3323" s="68">
        <f t="shared" si="493"/>
        <v>0.70588235294117652</v>
      </c>
      <c r="U3323" s="110">
        <v>17</v>
      </c>
      <c r="W3323" s="110">
        <v>1</v>
      </c>
      <c r="X3323" s="110">
        <v>4</v>
      </c>
      <c r="Y3323" s="68">
        <f t="shared" si="490"/>
        <v>0.25</v>
      </c>
      <c r="Z3323" s="110">
        <v>3</v>
      </c>
      <c r="AA3323" s="282">
        <v>0.83</v>
      </c>
    </row>
    <row r="3324" spans="9:27">
      <c r="I3324" s="57" t="str">
        <f t="shared" si="494"/>
        <v>PIECEPCITFeb-17</v>
      </c>
      <c r="J3324" s="57" t="s">
        <v>1860</v>
      </c>
      <c r="K3324" s="57" t="s">
        <v>347</v>
      </c>
      <c r="L3324" s="73">
        <v>42767</v>
      </c>
      <c r="M3324" s="110">
        <v>5</v>
      </c>
      <c r="N3324" s="110">
        <v>5</v>
      </c>
      <c r="O3324" s="68">
        <f t="shared" si="491"/>
        <v>1</v>
      </c>
      <c r="P3324" s="110">
        <v>15</v>
      </c>
      <c r="Q3324" s="280">
        <v>25</v>
      </c>
      <c r="R3324" s="278">
        <f t="shared" si="492"/>
        <v>0.6</v>
      </c>
      <c r="S3324" s="110">
        <v>12</v>
      </c>
      <c r="T3324" s="68">
        <f t="shared" si="493"/>
        <v>2.0833333333333335</v>
      </c>
      <c r="U3324" s="110">
        <v>13</v>
      </c>
      <c r="W3324" s="110">
        <v>0</v>
      </c>
      <c r="X3324" s="110">
        <v>0</v>
      </c>
      <c r="Y3324" s="68" t="e">
        <f t="shared" si="490"/>
        <v>#DIV/0!</v>
      </c>
      <c r="Z3324" s="110">
        <v>2</v>
      </c>
      <c r="AA3324" s="282">
        <v>0.95</v>
      </c>
    </row>
    <row r="3325" spans="9:27">
      <c r="I3325" s="57" t="str">
        <f t="shared" si="494"/>
        <v>Community ConnectionsTF-CBTFeb-17</v>
      </c>
      <c r="J3325" s="57" t="s">
        <v>1861</v>
      </c>
      <c r="K3325" s="57" t="s">
        <v>320</v>
      </c>
      <c r="L3325" s="73">
        <v>42767</v>
      </c>
      <c r="M3325" s="110">
        <v>4</v>
      </c>
      <c r="N3325" s="110">
        <v>5</v>
      </c>
      <c r="O3325" s="68">
        <f t="shared" si="491"/>
        <v>0.8</v>
      </c>
      <c r="P3325" s="110">
        <v>9</v>
      </c>
      <c r="Q3325" s="280">
        <v>20</v>
      </c>
      <c r="R3325" s="278">
        <f t="shared" si="492"/>
        <v>0.45</v>
      </c>
      <c r="S3325" s="110">
        <v>12</v>
      </c>
      <c r="T3325" s="68">
        <f t="shared" si="493"/>
        <v>1.6666666666666667</v>
      </c>
      <c r="U3325" s="110">
        <v>8</v>
      </c>
      <c r="W3325" s="110">
        <v>0</v>
      </c>
      <c r="X3325" s="110">
        <v>0</v>
      </c>
      <c r="Y3325" s="68" t="e">
        <f t="shared" si="490"/>
        <v>#DIV/0!</v>
      </c>
      <c r="Z3325" s="110">
        <v>1</v>
      </c>
      <c r="AA3325" s="282">
        <v>0.78</v>
      </c>
    </row>
    <row r="3326" spans="9:27">
      <c r="I3326" s="57" t="str">
        <f t="shared" si="494"/>
        <v>First Home CareTF-CBTFeb-17</v>
      </c>
      <c r="J3326" s="57" t="s">
        <v>1862</v>
      </c>
      <c r="K3326" s="57" t="s">
        <v>324</v>
      </c>
      <c r="L3326" s="73">
        <v>42767</v>
      </c>
      <c r="M3326" s="110">
        <v>10</v>
      </c>
      <c r="N3326" s="110">
        <v>4</v>
      </c>
      <c r="O3326" s="68">
        <f t="shared" si="491"/>
        <v>2.5</v>
      </c>
      <c r="P3326" s="110">
        <v>9</v>
      </c>
      <c r="Q3326" s="280">
        <v>50</v>
      </c>
      <c r="R3326" s="278">
        <f t="shared" si="492"/>
        <v>0.18</v>
      </c>
      <c r="S3326" s="110">
        <v>10</v>
      </c>
      <c r="T3326" s="68">
        <f t="shared" si="493"/>
        <v>5</v>
      </c>
      <c r="U3326" s="110">
        <v>7</v>
      </c>
      <c r="W3326" s="110">
        <v>0</v>
      </c>
      <c r="X3326" s="110">
        <v>1</v>
      </c>
      <c r="Y3326" s="68">
        <f t="shared" si="490"/>
        <v>0</v>
      </c>
      <c r="Z3326" s="110">
        <v>2</v>
      </c>
      <c r="AA3326" s="282">
        <v>0.9</v>
      </c>
    </row>
    <row r="3327" spans="9:27">
      <c r="I3327" s="57" t="str">
        <f t="shared" si="494"/>
        <v>HillcrestTF-CBTFeb-17</v>
      </c>
      <c r="J3327" s="57" t="s">
        <v>1863</v>
      </c>
      <c r="K3327" s="57" t="s">
        <v>332</v>
      </c>
      <c r="L3327" s="73">
        <v>42767</v>
      </c>
      <c r="M3327" s="110">
        <v>3</v>
      </c>
      <c r="N3327" s="110">
        <v>2</v>
      </c>
      <c r="O3327" s="68">
        <f t="shared" si="491"/>
        <v>1.5</v>
      </c>
      <c r="P3327" s="110">
        <v>12</v>
      </c>
      <c r="Q3327" s="280">
        <v>15</v>
      </c>
      <c r="R3327" s="278">
        <f t="shared" si="492"/>
        <v>0.8</v>
      </c>
      <c r="S3327" s="110">
        <v>10</v>
      </c>
      <c r="T3327" s="68">
        <f t="shared" si="493"/>
        <v>1.5</v>
      </c>
      <c r="U3327" s="110">
        <v>8</v>
      </c>
      <c r="W3327" s="110">
        <v>0</v>
      </c>
      <c r="X3327" s="110">
        <v>0</v>
      </c>
      <c r="Y3327" s="68" t="e">
        <f t="shared" si="490"/>
        <v>#DIV/0!</v>
      </c>
      <c r="Z3327" s="110">
        <v>4</v>
      </c>
      <c r="AA3327" s="282">
        <v>0.33</v>
      </c>
    </row>
    <row r="3328" spans="9:27">
      <c r="I3328" s="57" t="str">
        <f t="shared" si="494"/>
        <v>MD Family ResourcesTF-CBTFeb-17</v>
      </c>
      <c r="J3328" s="57" t="s">
        <v>1864</v>
      </c>
      <c r="K3328" s="57" t="s">
        <v>509</v>
      </c>
      <c r="L3328" s="73">
        <v>42767</v>
      </c>
      <c r="M3328" s="110">
        <v>5</v>
      </c>
      <c r="N3328" s="110">
        <v>6</v>
      </c>
      <c r="O3328" s="68">
        <f t="shared" si="491"/>
        <v>0.83333333333333337</v>
      </c>
      <c r="P3328" s="110">
        <v>8</v>
      </c>
      <c r="Q3328" s="280">
        <v>15</v>
      </c>
      <c r="R3328" s="278">
        <f t="shared" si="492"/>
        <v>0.53333333333333333</v>
      </c>
      <c r="S3328" s="110">
        <v>16</v>
      </c>
      <c r="T3328" s="68">
        <f t="shared" si="493"/>
        <v>0.9375</v>
      </c>
      <c r="U3328" s="110">
        <v>6</v>
      </c>
      <c r="W3328" s="110">
        <v>0</v>
      </c>
      <c r="X3328" s="110">
        <v>0</v>
      </c>
      <c r="Y3328" s="68" t="e">
        <f t="shared" si="490"/>
        <v>#DIV/0!</v>
      </c>
      <c r="Z3328" s="110">
        <v>2</v>
      </c>
      <c r="AA3328" s="282">
        <v>0.5</v>
      </c>
    </row>
    <row r="3329" spans="9:27">
      <c r="I3329" s="57" t="str">
        <f t="shared" si="494"/>
        <v>UniversalTF-CBTFeb-17</v>
      </c>
      <c r="J3329" s="57" t="s">
        <v>1865</v>
      </c>
      <c r="K3329" s="57" t="s">
        <v>349</v>
      </c>
      <c r="L3329" s="73">
        <v>42767</v>
      </c>
      <c r="M3329" s="110">
        <v>0</v>
      </c>
      <c r="N3329" s="110">
        <v>0</v>
      </c>
      <c r="O3329" s="68" t="e">
        <f t="shared" si="491"/>
        <v>#DIV/0!</v>
      </c>
      <c r="P3329" s="110">
        <v>0</v>
      </c>
      <c r="Q3329" s="280">
        <v>0</v>
      </c>
      <c r="R3329" s="278" t="e">
        <f t="shared" si="492"/>
        <v>#DIV/0!</v>
      </c>
      <c r="S3329" s="110">
        <v>0</v>
      </c>
      <c r="T3329" s="68" t="e">
        <f t="shared" si="493"/>
        <v>#DIV/0!</v>
      </c>
      <c r="U3329" s="110">
        <v>0</v>
      </c>
      <c r="W3329" s="110">
        <v>0</v>
      </c>
      <c r="X3329" s="110">
        <v>0</v>
      </c>
      <c r="Y3329" s="68" t="e">
        <f t="shared" si="490"/>
        <v>#DIV/0!</v>
      </c>
      <c r="Z3329" s="110">
        <v>0</v>
      </c>
      <c r="AA3329" s="282"/>
    </row>
    <row r="3330" spans="9:27">
      <c r="I3330" s="57" t="str">
        <f t="shared" si="494"/>
        <v>Community ConnectionsTIPFeb-17</v>
      </c>
      <c r="J3330" s="57" t="s">
        <v>1866</v>
      </c>
      <c r="K3330" s="57" t="s">
        <v>322</v>
      </c>
      <c r="L3330" s="73">
        <v>42767</v>
      </c>
      <c r="M3330" s="110">
        <v>9</v>
      </c>
      <c r="N3330" s="110">
        <v>9</v>
      </c>
      <c r="O3330" s="68">
        <f t="shared" si="491"/>
        <v>1</v>
      </c>
      <c r="P3330" s="110">
        <v>134</v>
      </c>
      <c r="Q3330" s="280">
        <v>90</v>
      </c>
      <c r="R3330" s="278">
        <f t="shared" si="492"/>
        <v>1.4888888888888889</v>
      </c>
      <c r="S3330" s="110">
        <v>100</v>
      </c>
      <c r="T3330" s="68">
        <f t="shared" si="493"/>
        <v>0.9</v>
      </c>
      <c r="U3330" s="110">
        <v>132</v>
      </c>
      <c r="W3330" s="110">
        <v>0</v>
      </c>
      <c r="X3330" s="110">
        <v>0</v>
      </c>
      <c r="Y3330" s="68" t="e">
        <f t="shared" si="490"/>
        <v>#DIV/0!</v>
      </c>
      <c r="Z3330" s="110">
        <v>2</v>
      </c>
      <c r="AA3330" s="282">
        <v>0.52</v>
      </c>
    </row>
    <row r="3331" spans="9:27">
      <c r="I3331" s="57" t="str">
        <f t="shared" si="494"/>
        <v>ContemporaryTIPFeb-17</v>
      </c>
      <c r="J3331" s="57" t="s">
        <v>1867</v>
      </c>
      <c r="K3331" s="57" t="s">
        <v>1231</v>
      </c>
      <c r="L3331" s="73">
        <v>42767</v>
      </c>
      <c r="M3331" s="110">
        <v>2</v>
      </c>
      <c r="N3331" s="110">
        <v>5</v>
      </c>
      <c r="O3331" s="68">
        <f t="shared" si="491"/>
        <v>0.4</v>
      </c>
      <c r="P3331" s="110">
        <v>5</v>
      </c>
      <c r="Q3331" s="280">
        <v>8</v>
      </c>
      <c r="R3331" s="278">
        <f t="shared" si="492"/>
        <v>0.625</v>
      </c>
      <c r="S3331" s="110">
        <v>25</v>
      </c>
      <c r="T3331" s="68">
        <f t="shared" si="493"/>
        <v>0.32</v>
      </c>
      <c r="U3331" s="110">
        <v>5</v>
      </c>
      <c r="W3331" s="110">
        <v>0</v>
      </c>
      <c r="X3331" s="110">
        <v>2</v>
      </c>
      <c r="Y3331" s="68">
        <f t="shared" si="490"/>
        <v>0</v>
      </c>
      <c r="Z3331" s="110">
        <v>0</v>
      </c>
      <c r="AA3331" s="282">
        <v>7.0000000000000007E-2</v>
      </c>
    </row>
    <row r="3332" spans="9:27">
      <c r="I3332" s="57" t="str">
        <f t="shared" si="494"/>
        <v>FPSTIPFeb-17</v>
      </c>
      <c r="J3332" s="57" t="s">
        <v>1868</v>
      </c>
      <c r="K3332" s="57" t="s">
        <v>356</v>
      </c>
      <c r="L3332" s="73">
        <v>42767</v>
      </c>
      <c r="M3332" s="110">
        <v>7</v>
      </c>
      <c r="N3332" s="110">
        <v>6</v>
      </c>
      <c r="O3332" s="68">
        <f t="shared" si="491"/>
        <v>1.1666666666666667</v>
      </c>
      <c r="P3332" s="110">
        <v>71</v>
      </c>
      <c r="Q3332" s="280">
        <v>105</v>
      </c>
      <c r="R3332" s="278">
        <f t="shared" si="492"/>
        <v>0.67619047619047623</v>
      </c>
      <c r="S3332" s="110">
        <v>90</v>
      </c>
      <c r="T3332" s="68">
        <f t="shared" si="493"/>
        <v>1.1666666666666667</v>
      </c>
      <c r="U3332" s="110">
        <v>70</v>
      </c>
      <c r="W3332" s="110">
        <v>0</v>
      </c>
      <c r="X3332" s="110">
        <v>0</v>
      </c>
      <c r="Y3332" s="68" t="e">
        <f t="shared" si="490"/>
        <v>#DIV/0!</v>
      </c>
      <c r="Z3332" s="110">
        <v>1</v>
      </c>
      <c r="AA3332" s="282">
        <v>0.12</v>
      </c>
    </row>
    <row r="3333" spans="9:27">
      <c r="I3333" s="57" t="str">
        <f t="shared" si="494"/>
        <v>Green DoorTIPFeb-17</v>
      </c>
      <c r="J3333" s="57" t="s">
        <v>1869</v>
      </c>
      <c r="K3333" s="57" t="s">
        <v>882</v>
      </c>
      <c r="L3333" s="73">
        <v>42767</v>
      </c>
      <c r="M3333" s="110">
        <v>0</v>
      </c>
      <c r="N3333" s="110">
        <v>0</v>
      </c>
      <c r="O3333" s="68" t="e">
        <f t="shared" si="491"/>
        <v>#DIV/0!</v>
      </c>
      <c r="P3333" s="110">
        <v>0</v>
      </c>
      <c r="Q3333" s="280">
        <v>0</v>
      </c>
      <c r="R3333" s="278" t="e">
        <f t="shared" si="492"/>
        <v>#DIV/0!</v>
      </c>
      <c r="S3333" s="110">
        <v>0</v>
      </c>
      <c r="T3333" s="68" t="e">
        <f t="shared" si="493"/>
        <v>#DIV/0!</v>
      </c>
      <c r="U3333" s="110">
        <v>0</v>
      </c>
      <c r="W3333" s="110">
        <v>0</v>
      </c>
      <c r="X3333" s="110">
        <v>0</v>
      </c>
      <c r="Y3333" s="68" t="e">
        <f t="shared" si="490"/>
        <v>#DIV/0!</v>
      </c>
      <c r="Z3333" s="110">
        <v>0</v>
      </c>
      <c r="AA3333" s="282"/>
    </row>
    <row r="3334" spans="9:27">
      <c r="I3334" s="57" t="str">
        <f t="shared" si="494"/>
        <v>LESTIPFeb-17</v>
      </c>
      <c r="J3334" s="57" t="s">
        <v>1870</v>
      </c>
      <c r="K3334" s="57" t="s">
        <v>358</v>
      </c>
      <c r="L3334" s="73">
        <v>42767</v>
      </c>
      <c r="M3334" s="110">
        <v>4</v>
      </c>
      <c r="N3334" s="110">
        <v>7</v>
      </c>
      <c r="O3334" s="68">
        <f t="shared" si="491"/>
        <v>0.5714285714285714</v>
      </c>
      <c r="P3334" s="110">
        <v>45</v>
      </c>
      <c r="Q3334" s="280">
        <v>40</v>
      </c>
      <c r="R3334" s="278">
        <f t="shared" si="492"/>
        <v>1.125</v>
      </c>
      <c r="S3334" s="110">
        <v>105</v>
      </c>
      <c r="T3334" s="68">
        <f t="shared" si="493"/>
        <v>0.38095238095238093</v>
      </c>
      <c r="U3334" s="110">
        <v>45</v>
      </c>
      <c r="W3334" s="110">
        <v>0</v>
      </c>
      <c r="X3334" s="110">
        <v>0</v>
      </c>
      <c r="Y3334" s="68" t="e">
        <f t="shared" si="490"/>
        <v>#DIV/0!</v>
      </c>
      <c r="Z3334" s="110">
        <v>0</v>
      </c>
      <c r="AA3334" s="282"/>
    </row>
    <row r="3335" spans="9:27">
      <c r="I3335" s="57" t="str">
        <f t="shared" si="494"/>
        <v>MBI HSTIPFeb-17</v>
      </c>
      <c r="J3335" s="57" t="s">
        <v>1871</v>
      </c>
      <c r="K3335" s="57" t="s">
        <v>363</v>
      </c>
      <c r="L3335" s="73">
        <v>42767</v>
      </c>
      <c r="M3335" s="110">
        <v>10</v>
      </c>
      <c r="N3335" s="110">
        <v>15</v>
      </c>
      <c r="O3335" s="68">
        <f t="shared" si="491"/>
        <v>0.66666666666666663</v>
      </c>
      <c r="P3335" s="110">
        <v>116</v>
      </c>
      <c r="Q3335" s="280">
        <v>108</v>
      </c>
      <c r="R3335" s="278">
        <f t="shared" si="492"/>
        <v>1.0740740740740742</v>
      </c>
      <c r="S3335" s="110">
        <v>180</v>
      </c>
      <c r="T3335" s="68">
        <f t="shared" si="493"/>
        <v>0.6</v>
      </c>
      <c r="U3335" s="110">
        <v>114</v>
      </c>
      <c r="W3335" s="110">
        <v>2</v>
      </c>
      <c r="X3335" s="110">
        <v>5</v>
      </c>
      <c r="Y3335" s="68">
        <f t="shared" si="490"/>
        <v>0.4</v>
      </c>
      <c r="Z3335" s="110">
        <v>3</v>
      </c>
      <c r="AA3335" s="282">
        <v>0.42</v>
      </c>
    </row>
    <row r="3336" spans="9:27">
      <c r="I3336" s="57" t="str">
        <f t="shared" si="494"/>
        <v>PASSTIPFeb-17</v>
      </c>
      <c r="J3336" s="57" t="s">
        <v>1872</v>
      </c>
      <c r="K3336" s="57" t="s">
        <v>344</v>
      </c>
      <c r="L3336" s="73">
        <v>42767</v>
      </c>
      <c r="M3336" s="110">
        <v>11</v>
      </c>
      <c r="N3336" s="110">
        <v>6</v>
      </c>
      <c r="O3336" s="68">
        <f t="shared" si="491"/>
        <v>1.8333333333333333</v>
      </c>
      <c r="P3336" s="110">
        <v>60</v>
      </c>
      <c r="Q3336" s="280">
        <v>110</v>
      </c>
      <c r="R3336" s="278">
        <f t="shared" si="492"/>
        <v>0.54545454545454541</v>
      </c>
      <c r="S3336" s="110">
        <v>45</v>
      </c>
      <c r="T3336" s="68">
        <f t="shared" si="493"/>
        <v>2.4444444444444446</v>
      </c>
      <c r="U3336" s="110">
        <v>54</v>
      </c>
      <c r="W3336" s="110">
        <v>4</v>
      </c>
      <c r="X3336" s="110">
        <v>5</v>
      </c>
      <c r="Y3336" s="68">
        <f t="shared" si="490"/>
        <v>0.8</v>
      </c>
      <c r="Z3336" s="110">
        <v>6</v>
      </c>
      <c r="AA3336" s="282">
        <v>0.63</v>
      </c>
    </row>
    <row r="3337" spans="9:27">
      <c r="I3337" s="57" t="str">
        <f t="shared" si="494"/>
        <v>TFCCTIPFeb-17</v>
      </c>
      <c r="J3337" s="57" t="s">
        <v>1873</v>
      </c>
      <c r="K3337" s="57" t="s">
        <v>365</v>
      </c>
      <c r="L3337" s="73">
        <v>42767</v>
      </c>
      <c r="M3337" s="110">
        <v>4</v>
      </c>
      <c r="N3337" s="110">
        <v>6</v>
      </c>
      <c r="O3337" s="68">
        <f t="shared" si="491"/>
        <v>0.66666666666666663</v>
      </c>
      <c r="P3337" s="110">
        <v>79</v>
      </c>
      <c r="Q3337" s="280">
        <v>40</v>
      </c>
      <c r="R3337" s="278">
        <f t="shared" si="492"/>
        <v>1.9750000000000001</v>
      </c>
      <c r="S3337" s="110">
        <v>50</v>
      </c>
      <c r="T3337" s="68">
        <f t="shared" si="493"/>
        <v>0.8</v>
      </c>
      <c r="U3337" s="110">
        <v>77</v>
      </c>
      <c r="W3337" s="110">
        <v>5</v>
      </c>
      <c r="X3337" s="110">
        <v>8</v>
      </c>
      <c r="Y3337" s="68">
        <f t="shared" si="490"/>
        <v>0.625</v>
      </c>
      <c r="Z3337" s="110">
        <v>2</v>
      </c>
      <c r="AA3337" s="282"/>
    </row>
    <row r="3338" spans="9:27">
      <c r="I3338" s="57" t="str">
        <f t="shared" si="494"/>
        <v>UniversalTIPFeb-17</v>
      </c>
      <c r="J3338" s="57" t="s">
        <v>1874</v>
      </c>
      <c r="K3338" s="57" t="s">
        <v>351</v>
      </c>
      <c r="L3338" s="73">
        <v>42767</v>
      </c>
      <c r="M3338" s="110">
        <v>0</v>
      </c>
      <c r="N3338" s="110">
        <v>0</v>
      </c>
      <c r="O3338" s="68" t="e">
        <f t="shared" si="491"/>
        <v>#DIV/0!</v>
      </c>
      <c r="P3338" s="110">
        <v>0</v>
      </c>
      <c r="Q3338" s="280">
        <v>0</v>
      </c>
      <c r="R3338" s="278" t="e">
        <f t="shared" si="492"/>
        <v>#DIV/0!</v>
      </c>
      <c r="S3338" s="110">
        <v>0</v>
      </c>
      <c r="T3338" s="68" t="e">
        <f t="shared" si="493"/>
        <v>#DIV/0!</v>
      </c>
      <c r="U3338" s="110">
        <v>0</v>
      </c>
      <c r="W3338" s="110">
        <v>0</v>
      </c>
      <c r="X3338" s="110">
        <v>0</v>
      </c>
      <c r="Y3338" s="68" t="e">
        <f t="shared" si="490"/>
        <v>#DIV/0!</v>
      </c>
      <c r="Z3338" s="110">
        <v>0</v>
      </c>
      <c r="AA3338" s="282"/>
    </row>
    <row r="3339" spans="9:27">
      <c r="I3339" s="57" t="str">
        <f t="shared" si="494"/>
        <v>Wayne CenterTIPFeb-17</v>
      </c>
      <c r="J3339" s="57" t="s">
        <v>1875</v>
      </c>
      <c r="K3339" s="57" t="s">
        <v>768</v>
      </c>
      <c r="L3339" s="73">
        <v>42767</v>
      </c>
      <c r="M3339" s="110">
        <v>4</v>
      </c>
      <c r="N3339" s="110">
        <v>4</v>
      </c>
      <c r="O3339" s="68">
        <f t="shared" si="491"/>
        <v>1</v>
      </c>
      <c r="P3339" s="110">
        <v>20</v>
      </c>
      <c r="Q3339" s="280">
        <v>40</v>
      </c>
      <c r="R3339" s="278">
        <f t="shared" si="492"/>
        <v>0.5</v>
      </c>
      <c r="S3339" s="110">
        <v>40</v>
      </c>
      <c r="T3339" s="68">
        <f t="shared" si="493"/>
        <v>1</v>
      </c>
      <c r="U3339" s="110">
        <v>19</v>
      </c>
      <c r="W3339" s="110">
        <v>3</v>
      </c>
      <c r="X3339" s="110">
        <v>3</v>
      </c>
      <c r="Y3339" s="68">
        <f t="shared" si="490"/>
        <v>1</v>
      </c>
      <c r="Z3339" s="110">
        <v>1</v>
      </c>
      <c r="AA3339" s="282">
        <v>0.92</v>
      </c>
    </row>
    <row r="3340" spans="9:27">
      <c r="I3340" s="57" t="str">
        <f t="shared" si="494"/>
        <v>Adoptions TogetherTSTFeb-17</v>
      </c>
      <c r="J3340" s="57" t="s">
        <v>1876</v>
      </c>
      <c r="K3340" s="57" t="s">
        <v>1446</v>
      </c>
      <c r="L3340" s="73">
        <v>42767</v>
      </c>
      <c r="M3340" s="110">
        <v>0</v>
      </c>
      <c r="N3340" s="110">
        <v>0</v>
      </c>
      <c r="O3340" s="68" t="e">
        <f t="shared" si="491"/>
        <v>#DIV/0!</v>
      </c>
      <c r="P3340" s="110">
        <v>0</v>
      </c>
      <c r="Q3340" s="280">
        <v>0</v>
      </c>
      <c r="R3340" s="278" t="e">
        <f t="shared" si="492"/>
        <v>#DIV/0!</v>
      </c>
      <c r="S3340" s="110">
        <v>5</v>
      </c>
      <c r="T3340" s="68">
        <f t="shared" si="493"/>
        <v>0</v>
      </c>
      <c r="U3340" s="110">
        <v>0</v>
      </c>
      <c r="W3340" s="110">
        <v>0</v>
      </c>
      <c r="X3340" s="110">
        <v>0</v>
      </c>
      <c r="Y3340" s="68" t="e">
        <f t="shared" si="490"/>
        <v>#DIV/0!</v>
      </c>
      <c r="Z3340" s="110">
        <v>0</v>
      </c>
      <c r="AA3340" s="282"/>
    </row>
    <row r="3341" spans="9:27">
      <c r="I3341" s="57" t="str">
        <f t="shared" si="494"/>
        <v>ContemporaryTSTFeb-17</v>
      </c>
      <c r="J3341" s="57" t="s">
        <v>1877</v>
      </c>
      <c r="K3341" s="57" t="s">
        <v>1448</v>
      </c>
      <c r="L3341" s="73">
        <v>42767</v>
      </c>
      <c r="M3341" s="110">
        <v>10</v>
      </c>
      <c r="N3341" s="110">
        <v>5</v>
      </c>
      <c r="O3341" s="68">
        <f t="shared" si="491"/>
        <v>2</v>
      </c>
      <c r="P3341" s="110">
        <v>15</v>
      </c>
      <c r="Q3341" s="280">
        <v>30</v>
      </c>
      <c r="R3341" s="278">
        <f t="shared" si="492"/>
        <v>0.5</v>
      </c>
      <c r="S3341" s="110">
        <v>25</v>
      </c>
      <c r="T3341" s="68">
        <f t="shared" si="493"/>
        <v>1.2</v>
      </c>
      <c r="U3341" s="110">
        <v>15</v>
      </c>
      <c r="W3341" s="110">
        <v>0</v>
      </c>
      <c r="X3341" s="110">
        <v>0</v>
      </c>
      <c r="Y3341" s="68" t="e">
        <f t="shared" si="490"/>
        <v>#DIV/0!</v>
      </c>
      <c r="Z3341" s="110">
        <v>0</v>
      </c>
      <c r="AA3341" s="282">
        <v>0.6</v>
      </c>
    </row>
    <row r="3342" spans="9:27">
      <c r="I3342" s="57" t="str">
        <f t="shared" si="494"/>
        <v>Family MattersTSTFeb-17</v>
      </c>
      <c r="J3342" s="57" t="s">
        <v>1878</v>
      </c>
      <c r="K3342" s="57" t="s">
        <v>1450</v>
      </c>
      <c r="L3342" s="73">
        <v>42767</v>
      </c>
      <c r="M3342" s="110">
        <v>1</v>
      </c>
      <c r="N3342" s="110">
        <v>1</v>
      </c>
      <c r="O3342" s="68">
        <f t="shared" si="491"/>
        <v>1</v>
      </c>
      <c r="P3342" s="110">
        <v>0</v>
      </c>
      <c r="Q3342" s="280">
        <v>3</v>
      </c>
      <c r="R3342" s="278">
        <f t="shared" si="492"/>
        <v>0</v>
      </c>
      <c r="S3342" s="110">
        <v>2</v>
      </c>
      <c r="T3342" s="68">
        <f t="shared" si="493"/>
        <v>1.5</v>
      </c>
      <c r="U3342" s="110">
        <v>0</v>
      </c>
      <c r="W3342" s="110">
        <v>0</v>
      </c>
      <c r="X3342" s="110">
        <v>0</v>
      </c>
      <c r="Y3342" s="68" t="e">
        <f t="shared" si="490"/>
        <v>#DIV/0!</v>
      </c>
      <c r="Z3342" s="110">
        <v>0</v>
      </c>
      <c r="AA3342" s="282"/>
    </row>
    <row r="3343" spans="9:27">
      <c r="I3343" s="57" t="str">
        <f t="shared" si="494"/>
        <v>First Home CareTSTFeb-17</v>
      </c>
      <c r="J3343" s="57" t="s">
        <v>1879</v>
      </c>
      <c r="K3343" s="57" t="s">
        <v>1452</v>
      </c>
      <c r="L3343" s="73">
        <v>42767</v>
      </c>
      <c r="M3343" s="110">
        <v>6</v>
      </c>
      <c r="N3343" s="110">
        <v>3</v>
      </c>
      <c r="O3343" s="68">
        <f t="shared" si="491"/>
        <v>2</v>
      </c>
      <c r="P3343" s="110">
        <v>12</v>
      </c>
      <c r="Q3343" s="280">
        <v>18</v>
      </c>
      <c r="R3343" s="278">
        <f t="shared" si="492"/>
        <v>0.66666666666666663</v>
      </c>
      <c r="S3343" s="110">
        <v>15</v>
      </c>
      <c r="T3343" s="68">
        <f t="shared" si="493"/>
        <v>1.2</v>
      </c>
      <c r="U3343" s="110">
        <v>10</v>
      </c>
      <c r="W3343" s="110">
        <v>0</v>
      </c>
      <c r="X3343" s="110">
        <v>0</v>
      </c>
      <c r="Y3343" s="68" t="e">
        <f t="shared" si="490"/>
        <v>#DIV/0!</v>
      </c>
      <c r="Z3343" s="110">
        <v>2</v>
      </c>
      <c r="AA3343" s="282">
        <v>0.75</v>
      </c>
    </row>
    <row r="3344" spans="9:27">
      <c r="I3344" s="57" t="str">
        <f t="shared" si="494"/>
        <v>HillcrestTSTFeb-17</v>
      </c>
      <c r="J3344" s="57" t="s">
        <v>1880</v>
      </c>
      <c r="K3344" s="57" t="s">
        <v>1454</v>
      </c>
      <c r="L3344" s="73">
        <v>42767</v>
      </c>
      <c r="M3344" s="110">
        <v>2</v>
      </c>
      <c r="N3344" s="110">
        <v>2</v>
      </c>
      <c r="O3344" s="68">
        <f t="shared" si="491"/>
        <v>1</v>
      </c>
      <c r="P3344" s="110">
        <v>11</v>
      </c>
      <c r="Q3344" s="280">
        <v>6</v>
      </c>
      <c r="R3344" s="278">
        <f t="shared" si="492"/>
        <v>1.8333333333333333</v>
      </c>
      <c r="S3344" s="110">
        <v>10</v>
      </c>
      <c r="T3344" s="68">
        <f t="shared" si="493"/>
        <v>0.6</v>
      </c>
      <c r="U3344" s="110">
        <v>11</v>
      </c>
      <c r="W3344" s="110">
        <v>0</v>
      </c>
      <c r="X3344" s="110">
        <v>0</v>
      </c>
      <c r="Y3344" s="68" t="e">
        <f t="shared" si="490"/>
        <v>#DIV/0!</v>
      </c>
      <c r="Z3344" s="110">
        <v>0</v>
      </c>
      <c r="AA3344" s="282">
        <v>0.73</v>
      </c>
    </row>
    <row r="3345" spans="9:27">
      <c r="I3345" s="57" t="str">
        <f t="shared" si="494"/>
        <v>MD Family ResourcesTSTFeb-17</v>
      </c>
      <c r="J3345" s="57" t="s">
        <v>1881</v>
      </c>
      <c r="K3345" s="57" t="s">
        <v>1456</v>
      </c>
      <c r="L3345" s="73">
        <v>42767</v>
      </c>
      <c r="M3345" s="110">
        <v>3</v>
      </c>
      <c r="N3345" s="110">
        <v>6</v>
      </c>
      <c r="O3345" s="68">
        <f t="shared" si="491"/>
        <v>0.5</v>
      </c>
      <c r="P3345" s="110">
        <v>12</v>
      </c>
      <c r="Q3345" s="280">
        <v>9</v>
      </c>
      <c r="R3345" s="278">
        <f t="shared" si="492"/>
        <v>1.3333333333333333</v>
      </c>
      <c r="S3345" s="110">
        <v>10</v>
      </c>
      <c r="T3345" s="68">
        <f t="shared" si="493"/>
        <v>0.9</v>
      </c>
      <c r="U3345" s="110">
        <v>12</v>
      </c>
      <c r="W3345" s="110">
        <v>1</v>
      </c>
      <c r="X3345" s="110">
        <v>1</v>
      </c>
      <c r="Y3345" s="68">
        <f t="shared" si="490"/>
        <v>1</v>
      </c>
      <c r="Z3345" s="110">
        <v>0</v>
      </c>
      <c r="AA3345" s="282">
        <v>0.38</v>
      </c>
    </row>
    <row r="3346" spans="9:27">
      <c r="I3346" s="57" t="str">
        <f t="shared" si="494"/>
        <v>Adoptions TogetherAllFeb-17</v>
      </c>
      <c r="J3346" s="57" t="s">
        <v>1882</v>
      </c>
      <c r="K3346" s="57" t="s">
        <v>318</v>
      </c>
      <c r="L3346" s="73">
        <v>42767</v>
      </c>
      <c r="M3346" s="110">
        <v>0</v>
      </c>
      <c r="N3346" s="110">
        <v>0</v>
      </c>
      <c r="O3346" s="68" t="e">
        <f t="shared" si="491"/>
        <v>#DIV/0!</v>
      </c>
      <c r="P3346" s="110">
        <v>0</v>
      </c>
      <c r="Q3346" s="281">
        <v>0</v>
      </c>
      <c r="R3346" s="278" t="e">
        <f t="shared" si="492"/>
        <v>#DIV/0!</v>
      </c>
      <c r="S3346" s="110">
        <v>5</v>
      </c>
      <c r="T3346" s="68">
        <f t="shared" si="493"/>
        <v>0</v>
      </c>
      <c r="U3346" s="110">
        <v>0</v>
      </c>
      <c r="W3346" s="110">
        <v>0</v>
      </c>
      <c r="X3346" s="110">
        <v>0</v>
      </c>
      <c r="Y3346" s="68" t="e">
        <f t="shared" si="490"/>
        <v>#DIV/0!</v>
      </c>
      <c r="Z3346" s="110">
        <v>0</v>
      </c>
      <c r="AA3346" s="282" t="e">
        <v>#DIV/0!</v>
      </c>
    </row>
    <row r="3347" spans="9:27">
      <c r="I3347" s="57" t="str">
        <f t="shared" si="494"/>
        <v>Community ConnectionsAllFeb-17</v>
      </c>
      <c r="J3347" s="57" t="s">
        <v>1883</v>
      </c>
      <c r="K3347" s="57" t="s">
        <v>319</v>
      </c>
      <c r="L3347" s="73">
        <v>42767</v>
      </c>
      <c r="M3347" s="110">
        <v>13</v>
      </c>
      <c r="N3347" s="110">
        <v>14</v>
      </c>
      <c r="O3347" s="68">
        <f t="shared" si="491"/>
        <v>0.9285714285714286</v>
      </c>
      <c r="P3347" s="110">
        <v>143</v>
      </c>
      <c r="Q3347" s="281">
        <v>110</v>
      </c>
      <c r="R3347" s="278">
        <f t="shared" si="492"/>
        <v>1.3</v>
      </c>
      <c r="S3347" s="110">
        <v>112</v>
      </c>
      <c r="T3347" s="68">
        <f t="shared" si="493"/>
        <v>0.9821428571428571</v>
      </c>
      <c r="U3347" s="110">
        <v>140</v>
      </c>
      <c r="W3347" s="110">
        <v>0</v>
      </c>
      <c r="X3347" s="110">
        <v>0</v>
      </c>
      <c r="Y3347" s="68" t="e">
        <f t="shared" si="490"/>
        <v>#DIV/0!</v>
      </c>
      <c r="Z3347" s="110">
        <v>3</v>
      </c>
      <c r="AA3347" s="282">
        <v>0.65</v>
      </c>
    </row>
    <row r="3348" spans="9:27">
      <c r="I3348" s="57" t="str">
        <f t="shared" si="494"/>
        <v>ContemporaryAllFeb-17</v>
      </c>
      <c r="J3348" s="57" t="s">
        <v>1884</v>
      </c>
      <c r="K3348" s="57" t="s">
        <v>1244</v>
      </c>
      <c r="L3348" s="73">
        <v>42767</v>
      </c>
      <c r="M3348" s="110">
        <v>12</v>
      </c>
      <c r="N3348" s="110">
        <v>10</v>
      </c>
      <c r="O3348" s="68">
        <f t="shared" si="491"/>
        <v>1.2</v>
      </c>
      <c r="P3348" s="110">
        <v>20</v>
      </c>
      <c r="Q3348" s="281">
        <v>38</v>
      </c>
      <c r="R3348" s="278">
        <f t="shared" si="492"/>
        <v>0.52631578947368418</v>
      </c>
      <c r="S3348" s="110">
        <v>50</v>
      </c>
      <c r="T3348" s="68">
        <f t="shared" si="493"/>
        <v>0.76</v>
      </c>
      <c r="U3348" s="110">
        <v>20</v>
      </c>
      <c r="W3348" s="110">
        <v>0</v>
      </c>
      <c r="X3348" s="110">
        <v>2</v>
      </c>
      <c r="Y3348" s="68">
        <f t="shared" ref="Y3348:Y3411" si="495">W3348/X3348</f>
        <v>0</v>
      </c>
      <c r="Z3348" s="110">
        <v>0</v>
      </c>
      <c r="AA3348" s="282">
        <v>7.0000000000000007E-2</v>
      </c>
    </row>
    <row r="3349" spans="9:27">
      <c r="I3349" s="57" t="str">
        <f t="shared" si="494"/>
        <v>Family MattersAllFeb-17</v>
      </c>
      <c r="J3349" s="57" t="s">
        <v>1885</v>
      </c>
      <c r="K3349" s="57" t="s">
        <v>1624</v>
      </c>
      <c r="L3349" s="73">
        <v>42767</v>
      </c>
      <c r="M3349" s="110">
        <v>1</v>
      </c>
      <c r="N3349" s="110">
        <v>1</v>
      </c>
      <c r="O3349" s="68">
        <f t="shared" si="491"/>
        <v>1</v>
      </c>
      <c r="P3349" s="110">
        <v>0</v>
      </c>
      <c r="Q3349" s="281">
        <v>3</v>
      </c>
      <c r="R3349" s="278">
        <f t="shared" si="492"/>
        <v>0</v>
      </c>
      <c r="S3349" s="110">
        <v>2</v>
      </c>
      <c r="T3349" s="68">
        <f t="shared" si="493"/>
        <v>1.5</v>
      </c>
      <c r="U3349" s="110">
        <v>0</v>
      </c>
      <c r="W3349" s="110">
        <v>0</v>
      </c>
      <c r="X3349" s="110">
        <v>0</v>
      </c>
      <c r="Y3349" s="68" t="e">
        <f t="shared" si="495"/>
        <v>#DIV/0!</v>
      </c>
      <c r="Z3349" s="110">
        <v>0</v>
      </c>
      <c r="AA3349" s="282" t="e">
        <v>#DIV/0!</v>
      </c>
    </row>
    <row r="3350" spans="9:27">
      <c r="I3350" s="57" t="str">
        <f t="shared" si="494"/>
        <v>Federal CityAllFeb-17</v>
      </c>
      <c r="J3350" s="57" t="s">
        <v>1886</v>
      </c>
      <c r="K3350" s="57" t="s">
        <v>359</v>
      </c>
      <c r="L3350" s="73">
        <v>42767</v>
      </c>
      <c r="M3350" s="110">
        <v>1</v>
      </c>
      <c r="N3350" s="110">
        <v>1</v>
      </c>
      <c r="O3350" s="68">
        <f t="shared" si="491"/>
        <v>1</v>
      </c>
      <c r="P3350" s="110">
        <v>8</v>
      </c>
      <c r="Q3350" s="281">
        <v>5</v>
      </c>
      <c r="R3350" s="278">
        <f t="shared" si="492"/>
        <v>1.6</v>
      </c>
      <c r="S3350" s="110">
        <v>5</v>
      </c>
      <c r="T3350" s="68">
        <f t="shared" si="493"/>
        <v>1</v>
      </c>
      <c r="U3350" s="110">
        <v>6</v>
      </c>
      <c r="W3350" s="110">
        <v>0</v>
      </c>
      <c r="X3350" s="110">
        <v>3</v>
      </c>
      <c r="Y3350" s="68">
        <f t="shared" si="495"/>
        <v>0</v>
      </c>
      <c r="Z3350" s="110">
        <v>2</v>
      </c>
      <c r="AA3350" s="282" t="e">
        <v>#DIV/0!</v>
      </c>
    </row>
    <row r="3351" spans="9:27">
      <c r="I3351" s="57" t="str">
        <f t="shared" si="494"/>
        <v>First Home CareAllFeb-17</v>
      </c>
      <c r="J3351" s="57" t="s">
        <v>1887</v>
      </c>
      <c r="K3351" s="57" t="s">
        <v>323</v>
      </c>
      <c r="L3351" s="73">
        <v>42767</v>
      </c>
      <c r="M3351" s="110">
        <v>18</v>
      </c>
      <c r="N3351" s="110">
        <v>10</v>
      </c>
      <c r="O3351" s="68">
        <f t="shared" si="491"/>
        <v>1.8</v>
      </c>
      <c r="P3351" s="110">
        <v>30</v>
      </c>
      <c r="Q3351" s="281">
        <v>82</v>
      </c>
      <c r="R3351" s="278">
        <f t="shared" si="492"/>
        <v>0.36585365853658536</v>
      </c>
      <c r="S3351" s="110">
        <v>45</v>
      </c>
      <c r="T3351" s="68">
        <f t="shared" si="493"/>
        <v>1.8222222222222222</v>
      </c>
      <c r="U3351" s="110">
        <v>24</v>
      </c>
      <c r="W3351" s="110">
        <v>0</v>
      </c>
      <c r="X3351" s="110">
        <v>2</v>
      </c>
      <c r="Y3351" s="68">
        <f t="shared" si="495"/>
        <v>0</v>
      </c>
      <c r="Z3351" s="110">
        <v>6</v>
      </c>
      <c r="AA3351" s="282">
        <v>0.88500000000000001</v>
      </c>
    </row>
    <row r="3352" spans="9:27">
      <c r="I3352" s="57" t="str">
        <f t="shared" si="494"/>
        <v>FPSAllFeb-17</v>
      </c>
      <c r="J3352" s="57" t="s">
        <v>1888</v>
      </c>
      <c r="K3352" s="57" t="s">
        <v>355</v>
      </c>
      <c r="L3352" s="73">
        <v>42767</v>
      </c>
      <c r="M3352" s="110">
        <v>7</v>
      </c>
      <c r="N3352" s="110">
        <v>6</v>
      </c>
      <c r="O3352" s="68">
        <f t="shared" si="491"/>
        <v>1.1666666666666667</v>
      </c>
      <c r="P3352" s="110">
        <v>71</v>
      </c>
      <c r="Q3352" s="281">
        <v>105</v>
      </c>
      <c r="R3352" s="278">
        <f t="shared" si="492"/>
        <v>0.67619047619047623</v>
      </c>
      <c r="S3352" s="110">
        <v>90</v>
      </c>
      <c r="T3352" s="68">
        <f t="shared" si="493"/>
        <v>1.1666666666666667</v>
      </c>
      <c r="U3352" s="110">
        <v>70</v>
      </c>
      <c r="W3352" s="110">
        <v>0</v>
      </c>
      <c r="X3352" s="110">
        <v>0</v>
      </c>
      <c r="Y3352" s="68" t="e">
        <f t="shared" si="495"/>
        <v>#DIV/0!</v>
      </c>
      <c r="Z3352" s="110">
        <v>1</v>
      </c>
      <c r="AA3352" s="282">
        <v>0.12</v>
      </c>
    </row>
    <row r="3353" spans="9:27">
      <c r="I3353" s="57" t="str">
        <f t="shared" si="494"/>
        <v>Green DoorAllFeb-17</v>
      </c>
      <c r="J3353" s="57" t="s">
        <v>1889</v>
      </c>
      <c r="K3353" s="57" t="s">
        <v>895</v>
      </c>
      <c r="L3353" s="73">
        <v>42767</v>
      </c>
      <c r="M3353" s="110">
        <v>0</v>
      </c>
      <c r="N3353" s="110">
        <v>0</v>
      </c>
      <c r="O3353" s="68" t="e">
        <f t="shared" ref="O3353:O3416" si="496">M3353/N3353</f>
        <v>#DIV/0!</v>
      </c>
      <c r="P3353" s="110">
        <v>0</v>
      </c>
      <c r="Q3353" s="281">
        <v>0</v>
      </c>
      <c r="R3353" s="278" t="e">
        <f t="shared" ref="R3353:R3416" si="497">P3353/Q3353</f>
        <v>#DIV/0!</v>
      </c>
      <c r="S3353" s="110">
        <v>0</v>
      </c>
      <c r="T3353" s="68" t="e">
        <f t="shared" ref="T3353:T3416" si="498">Q3353/S3353</f>
        <v>#DIV/0!</v>
      </c>
      <c r="U3353" s="110">
        <v>0</v>
      </c>
      <c r="W3353" s="110">
        <v>0</v>
      </c>
      <c r="X3353" s="110">
        <v>0</v>
      </c>
      <c r="Y3353" s="68" t="e">
        <f t="shared" si="495"/>
        <v>#DIV/0!</v>
      </c>
      <c r="Z3353" s="110">
        <v>0</v>
      </c>
      <c r="AA3353" s="282" t="e">
        <v>#DIV/0!</v>
      </c>
    </row>
    <row r="3354" spans="9:27">
      <c r="I3354" s="57" t="str">
        <f t="shared" si="494"/>
        <v>HillcrestAllFeb-17</v>
      </c>
      <c r="J3354" s="57" t="s">
        <v>1890</v>
      </c>
      <c r="K3354" s="57" t="s">
        <v>331</v>
      </c>
      <c r="L3354" s="73">
        <v>42767</v>
      </c>
      <c r="M3354" s="110">
        <v>10</v>
      </c>
      <c r="N3354" s="110">
        <v>9</v>
      </c>
      <c r="O3354" s="68">
        <f t="shared" si="496"/>
        <v>1.1111111111111112</v>
      </c>
      <c r="P3354" s="110">
        <v>69</v>
      </c>
      <c r="Q3354" s="281">
        <v>72</v>
      </c>
      <c r="R3354" s="278">
        <f t="shared" si="497"/>
        <v>0.95833333333333337</v>
      </c>
      <c r="S3354" s="110">
        <v>80</v>
      </c>
      <c r="T3354" s="68">
        <f t="shared" si="498"/>
        <v>0.9</v>
      </c>
      <c r="U3354" s="110">
        <v>49</v>
      </c>
      <c r="W3354" s="110">
        <v>3</v>
      </c>
      <c r="X3354" s="110">
        <v>9</v>
      </c>
      <c r="Y3354" s="68">
        <f t="shared" si="495"/>
        <v>0.33333333333333331</v>
      </c>
      <c r="Z3354" s="110">
        <v>20</v>
      </c>
      <c r="AA3354" s="282">
        <v>0.66500000000000004</v>
      </c>
    </row>
    <row r="3355" spans="9:27">
      <c r="I3355" s="57" t="str">
        <f t="shared" si="494"/>
        <v>LAYCAllFeb-17</v>
      </c>
      <c r="J3355" s="57" t="s">
        <v>1891</v>
      </c>
      <c r="K3355" s="57" t="s">
        <v>337</v>
      </c>
      <c r="L3355" s="73">
        <v>42767</v>
      </c>
      <c r="M3355" s="110">
        <v>2</v>
      </c>
      <c r="N3355" s="110">
        <v>3</v>
      </c>
      <c r="O3355" s="68">
        <f t="shared" si="496"/>
        <v>0.66666666666666663</v>
      </c>
      <c r="P3355" s="110">
        <v>17</v>
      </c>
      <c r="Q3355" s="281">
        <v>18</v>
      </c>
      <c r="R3355" s="278">
        <f t="shared" si="497"/>
        <v>0.94444444444444442</v>
      </c>
      <c r="S3355" s="110">
        <v>30</v>
      </c>
      <c r="T3355" s="68">
        <f t="shared" si="498"/>
        <v>0.6</v>
      </c>
      <c r="U3355" s="110">
        <v>15</v>
      </c>
      <c r="W3355" s="110">
        <v>1</v>
      </c>
      <c r="X3355" s="110">
        <v>2</v>
      </c>
      <c r="Y3355" s="68">
        <f t="shared" si="495"/>
        <v>0.5</v>
      </c>
      <c r="Z3355" s="110">
        <v>2</v>
      </c>
      <c r="AA3355" s="282" t="e">
        <v>#DIV/0!</v>
      </c>
    </row>
    <row r="3356" spans="9:27">
      <c r="I3356" s="57" t="str">
        <f t="shared" si="494"/>
        <v>LESAllFeb-17</v>
      </c>
      <c r="J3356" s="57" t="s">
        <v>1892</v>
      </c>
      <c r="K3356" s="57" t="s">
        <v>357</v>
      </c>
      <c r="L3356" s="73">
        <v>42767</v>
      </c>
      <c r="M3356" s="110">
        <v>4</v>
      </c>
      <c r="N3356" s="110">
        <v>7</v>
      </c>
      <c r="O3356" s="68">
        <f t="shared" si="496"/>
        <v>0.5714285714285714</v>
      </c>
      <c r="P3356" s="110">
        <v>45</v>
      </c>
      <c r="Q3356" s="281">
        <v>40</v>
      </c>
      <c r="R3356" s="278">
        <f t="shared" si="497"/>
        <v>1.125</v>
      </c>
      <c r="S3356" s="110">
        <v>105</v>
      </c>
      <c r="T3356" s="68">
        <f t="shared" si="498"/>
        <v>0.38095238095238093</v>
      </c>
      <c r="U3356" s="110">
        <v>45</v>
      </c>
      <c r="W3356" s="110">
        <v>0</v>
      </c>
      <c r="X3356" s="110">
        <v>0</v>
      </c>
      <c r="Y3356" s="68" t="e">
        <f t="shared" si="495"/>
        <v>#DIV/0!</v>
      </c>
      <c r="Z3356" s="110">
        <v>0</v>
      </c>
      <c r="AA3356" s="282" t="e">
        <v>#DIV/0!</v>
      </c>
    </row>
    <row r="3357" spans="9:27">
      <c r="I3357" s="57" t="str">
        <f t="shared" si="494"/>
        <v>Marys CenterAllFeb-17</v>
      </c>
      <c r="J3357" s="57" t="s">
        <v>1893</v>
      </c>
      <c r="K3357" s="57" t="s">
        <v>341</v>
      </c>
      <c r="L3357" s="73">
        <v>42767</v>
      </c>
      <c r="M3357" s="110">
        <v>5</v>
      </c>
      <c r="N3357" s="110">
        <v>5</v>
      </c>
      <c r="O3357" s="68">
        <f t="shared" si="496"/>
        <v>1</v>
      </c>
      <c r="P3357" s="110">
        <v>20</v>
      </c>
      <c r="Q3357" s="281">
        <v>24</v>
      </c>
      <c r="R3357" s="278">
        <f t="shared" si="497"/>
        <v>0.83333333333333337</v>
      </c>
      <c r="S3357" s="110">
        <v>34</v>
      </c>
      <c r="T3357" s="68">
        <f t="shared" si="498"/>
        <v>0.70588235294117652</v>
      </c>
      <c r="U3357" s="110">
        <v>17</v>
      </c>
      <c r="W3357" s="110">
        <v>1</v>
      </c>
      <c r="X3357" s="110">
        <v>4</v>
      </c>
      <c r="Y3357" s="68">
        <f t="shared" si="495"/>
        <v>0.25</v>
      </c>
      <c r="Z3357" s="110">
        <v>3</v>
      </c>
      <c r="AA3357" s="282">
        <v>0.83</v>
      </c>
    </row>
    <row r="3358" spans="9:27">
      <c r="I3358" s="57" t="str">
        <f t="shared" si="494"/>
        <v>MBI HSAllFeb-17</v>
      </c>
      <c r="J3358" s="57" t="s">
        <v>1894</v>
      </c>
      <c r="K3358" s="57" t="s">
        <v>364</v>
      </c>
      <c r="L3358" s="73">
        <v>42767</v>
      </c>
      <c r="M3358" s="110">
        <v>10</v>
      </c>
      <c r="N3358" s="110">
        <v>15</v>
      </c>
      <c r="O3358" s="68">
        <f t="shared" si="496"/>
        <v>0.66666666666666663</v>
      </c>
      <c r="P3358" s="110">
        <v>116</v>
      </c>
      <c r="Q3358" s="281">
        <v>108</v>
      </c>
      <c r="R3358" s="278">
        <f t="shared" si="497"/>
        <v>1.0740740740740742</v>
      </c>
      <c r="S3358" s="110">
        <v>180</v>
      </c>
      <c r="T3358" s="68">
        <f t="shared" si="498"/>
        <v>0.6</v>
      </c>
      <c r="U3358" s="110">
        <v>114</v>
      </c>
      <c r="W3358" s="110">
        <v>2</v>
      </c>
      <c r="X3358" s="110">
        <v>5</v>
      </c>
      <c r="Y3358" s="68">
        <f t="shared" si="495"/>
        <v>0.4</v>
      </c>
      <c r="Z3358" s="110">
        <v>2</v>
      </c>
      <c r="AA3358" s="282">
        <v>0.42</v>
      </c>
    </row>
    <row r="3359" spans="9:27">
      <c r="I3359" s="57" t="str">
        <f t="shared" si="494"/>
        <v>MD Family ResourcesAllFeb-17</v>
      </c>
      <c r="J3359" s="57" t="s">
        <v>1895</v>
      </c>
      <c r="K3359" s="57" t="s">
        <v>510</v>
      </c>
      <c r="L3359" s="73">
        <v>42767</v>
      </c>
      <c r="M3359" s="110">
        <v>8</v>
      </c>
      <c r="N3359" s="110">
        <v>12</v>
      </c>
      <c r="O3359" s="68">
        <f t="shared" si="496"/>
        <v>0.66666666666666663</v>
      </c>
      <c r="P3359" s="110">
        <v>20</v>
      </c>
      <c r="Q3359" s="281">
        <v>24</v>
      </c>
      <c r="R3359" s="278">
        <f t="shared" si="497"/>
        <v>0.83333333333333337</v>
      </c>
      <c r="S3359" s="110">
        <v>26</v>
      </c>
      <c r="T3359" s="68">
        <f t="shared" si="498"/>
        <v>0.92307692307692313</v>
      </c>
      <c r="U3359" s="110">
        <v>18</v>
      </c>
      <c r="W3359" s="110">
        <v>1</v>
      </c>
      <c r="X3359" s="110">
        <v>1</v>
      </c>
      <c r="Y3359" s="68">
        <f t="shared" si="495"/>
        <v>1</v>
      </c>
      <c r="Z3359" s="110">
        <v>2</v>
      </c>
      <c r="AA3359" s="282">
        <v>0.5</v>
      </c>
    </row>
    <row r="3360" spans="9:27">
      <c r="I3360" s="57" t="str">
        <f t="shared" si="494"/>
        <v>PASSAllFeb-17</v>
      </c>
      <c r="J3360" s="57" t="s">
        <v>1896</v>
      </c>
      <c r="K3360" s="57" t="s">
        <v>342</v>
      </c>
      <c r="L3360" s="73">
        <v>42767</v>
      </c>
      <c r="M3360" s="110">
        <v>17</v>
      </c>
      <c r="N3360" s="110">
        <v>13</v>
      </c>
      <c r="O3360" s="68">
        <f t="shared" si="496"/>
        <v>1.3076923076923077</v>
      </c>
      <c r="P3360" s="110">
        <v>95</v>
      </c>
      <c r="Q3360" s="281">
        <v>148</v>
      </c>
      <c r="R3360" s="278">
        <f t="shared" si="497"/>
        <v>0.64189189189189189</v>
      </c>
      <c r="S3360" s="110">
        <v>92</v>
      </c>
      <c r="T3360" s="68">
        <f t="shared" si="498"/>
        <v>1.6086956521739131</v>
      </c>
      <c r="U3360" s="110">
        <v>82</v>
      </c>
      <c r="W3360" s="110">
        <v>8</v>
      </c>
      <c r="X3360" s="110">
        <v>11</v>
      </c>
      <c r="Y3360" s="68">
        <f t="shared" si="495"/>
        <v>0.72727272727272729</v>
      </c>
      <c r="Z3360" s="110">
        <v>13</v>
      </c>
      <c r="AA3360" s="282">
        <v>0.875</v>
      </c>
    </row>
    <row r="3361" spans="9:27">
      <c r="I3361" s="57" t="str">
        <f t="shared" si="494"/>
        <v>PIECEAllFeb-17</v>
      </c>
      <c r="J3361" s="57" t="s">
        <v>1897</v>
      </c>
      <c r="K3361" s="57" t="s">
        <v>345</v>
      </c>
      <c r="L3361" s="73">
        <v>42767</v>
      </c>
      <c r="M3361" s="110">
        <v>11</v>
      </c>
      <c r="N3361" s="110">
        <v>11</v>
      </c>
      <c r="O3361" s="68">
        <f t="shared" si="496"/>
        <v>1</v>
      </c>
      <c r="P3361" s="110">
        <v>40</v>
      </c>
      <c r="Q3361" s="281">
        <v>55</v>
      </c>
      <c r="R3361" s="278">
        <f t="shared" si="497"/>
        <v>0.72727272727272729</v>
      </c>
      <c r="S3361" s="110">
        <v>44</v>
      </c>
      <c r="T3361" s="68">
        <f t="shared" si="498"/>
        <v>1.25</v>
      </c>
      <c r="U3361" s="110">
        <v>36</v>
      </c>
      <c r="W3361" s="110">
        <v>0</v>
      </c>
      <c r="X3361" s="110">
        <v>0</v>
      </c>
      <c r="Y3361" s="68" t="e">
        <f t="shared" si="495"/>
        <v>#DIV/0!</v>
      </c>
      <c r="Z3361" s="110">
        <v>4</v>
      </c>
      <c r="AA3361" s="282">
        <v>0.66500000000000004</v>
      </c>
    </row>
    <row r="3362" spans="9:27">
      <c r="I3362" s="57" t="str">
        <f t="shared" si="494"/>
        <v>RiversideAllFeb-17</v>
      </c>
      <c r="J3362" s="57" t="s">
        <v>1898</v>
      </c>
      <c r="K3362" s="57" t="s">
        <v>362</v>
      </c>
      <c r="L3362" s="73">
        <v>42767</v>
      </c>
      <c r="M3362" s="110">
        <v>1</v>
      </c>
      <c r="N3362" s="110">
        <v>1</v>
      </c>
      <c r="O3362" s="68">
        <f t="shared" si="496"/>
        <v>1</v>
      </c>
      <c r="P3362" s="110">
        <v>4</v>
      </c>
      <c r="Q3362" s="281">
        <v>5</v>
      </c>
      <c r="R3362" s="278">
        <f t="shared" si="497"/>
        <v>0.8</v>
      </c>
      <c r="S3362" s="110">
        <v>10</v>
      </c>
      <c r="T3362" s="68">
        <f t="shared" si="498"/>
        <v>0.5</v>
      </c>
      <c r="U3362" s="110">
        <v>4</v>
      </c>
      <c r="W3362" s="110">
        <v>0</v>
      </c>
      <c r="X3362" s="110">
        <v>2</v>
      </c>
      <c r="Y3362" s="68">
        <f t="shared" si="495"/>
        <v>0</v>
      </c>
      <c r="Z3362" s="110">
        <v>0</v>
      </c>
      <c r="AA3362" s="282" t="e">
        <v>#DIV/0!</v>
      </c>
    </row>
    <row r="3363" spans="9:27">
      <c r="I3363" s="57" t="str">
        <f t="shared" si="494"/>
        <v>TFCCAllFeb-17</v>
      </c>
      <c r="J3363" s="57" t="s">
        <v>1899</v>
      </c>
      <c r="K3363" s="57" t="s">
        <v>366</v>
      </c>
      <c r="L3363" s="73">
        <v>42767</v>
      </c>
      <c r="M3363" s="110">
        <v>4</v>
      </c>
      <c r="N3363" s="110">
        <v>6</v>
      </c>
      <c r="O3363" s="68">
        <f t="shared" si="496"/>
        <v>0.66666666666666663</v>
      </c>
      <c r="P3363" s="110">
        <v>79</v>
      </c>
      <c r="Q3363" s="281">
        <v>40</v>
      </c>
      <c r="R3363" s="278">
        <f t="shared" si="497"/>
        <v>1.9750000000000001</v>
      </c>
      <c r="S3363" s="110">
        <v>50</v>
      </c>
      <c r="T3363" s="68">
        <f t="shared" si="498"/>
        <v>0.8</v>
      </c>
      <c r="U3363" s="110">
        <v>77</v>
      </c>
      <c r="W3363" s="110">
        <v>5</v>
      </c>
      <c r="X3363" s="110">
        <v>8</v>
      </c>
      <c r="Y3363" s="68">
        <f t="shared" si="495"/>
        <v>0.625</v>
      </c>
      <c r="Z3363" s="110">
        <v>2</v>
      </c>
      <c r="AA3363" s="282" t="e">
        <v>#DIV/0!</v>
      </c>
    </row>
    <row r="3364" spans="9:27">
      <c r="I3364" s="57" t="str">
        <f t="shared" si="494"/>
        <v>UniversalAllFeb-17</v>
      </c>
      <c r="J3364" s="57" t="s">
        <v>1900</v>
      </c>
      <c r="K3364" s="57" t="s">
        <v>348</v>
      </c>
      <c r="L3364" s="73">
        <v>42767</v>
      </c>
      <c r="M3364" s="110">
        <v>0</v>
      </c>
      <c r="N3364" s="110">
        <v>0</v>
      </c>
      <c r="O3364" s="68" t="e">
        <f t="shared" si="496"/>
        <v>#DIV/0!</v>
      </c>
      <c r="P3364" s="110">
        <v>0</v>
      </c>
      <c r="Q3364" s="281">
        <v>0</v>
      </c>
      <c r="R3364" s="278" t="e">
        <f t="shared" si="497"/>
        <v>#DIV/0!</v>
      </c>
      <c r="S3364" s="110">
        <v>0</v>
      </c>
      <c r="T3364" s="68" t="e">
        <f t="shared" si="498"/>
        <v>#DIV/0!</v>
      </c>
      <c r="U3364" s="110">
        <v>0</v>
      </c>
      <c r="W3364" s="110">
        <v>0</v>
      </c>
      <c r="X3364" s="110">
        <v>0</v>
      </c>
      <c r="Y3364" s="68" t="e">
        <f t="shared" si="495"/>
        <v>#DIV/0!</v>
      </c>
      <c r="Z3364" s="110">
        <v>0</v>
      </c>
      <c r="AA3364" s="282" t="e">
        <v>#DIV/0!</v>
      </c>
    </row>
    <row r="3365" spans="9:27">
      <c r="I3365" s="57" t="str">
        <f t="shared" si="494"/>
        <v>Wayne CenterAllFeb-17</v>
      </c>
      <c r="J3365" s="57" t="s">
        <v>1901</v>
      </c>
      <c r="K3365" s="57" t="s">
        <v>789</v>
      </c>
      <c r="L3365" s="73">
        <v>42767</v>
      </c>
      <c r="M3365" s="110">
        <v>4</v>
      </c>
      <c r="N3365" s="110">
        <v>4</v>
      </c>
      <c r="O3365" s="68">
        <f t="shared" si="496"/>
        <v>1</v>
      </c>
      <c r="P3365" s="110">
        <v>20</v>
      </c>
      <c r="Q3365" s="281">
        <v>40</v>
      </c>
      <c r="R3365" s="278">
        <f t="shared" si="497"/>
        <v>0.5</v>
      </c>
      <c r="S3365" s="110">
        <v>40</v>
      </c>
      <c r="T3365" s="68">
        <f t="shared" si="498"/>
        <v>1</v>
      </c>
      <c r="U3365" s="110">
        <v>19</v>
      </c>
      <c r="W3365" s="110">
        <v>3</v>
      </c>
      <c r="X3365" s="110">
        <v>3</v>
      </c>
      <c r="Y3365" s="68">
        <f t="shared" si="495"/>
        <v>1</v>
      </c>
      <c r="Z3365" s="110">
        <v>1</v>
      </c>
      <c r="AA3365" s="282">
        <v>0.92</v>
      </c>
    </row>
    <row r="3366" spans="9:27">
      <c r="I3366" s="57" t="str">
        <f t="shared" si="494"/>
        <v>Youth VillagesAllFeb-17</v>
      </c>
      <c r="J3366" s="57" t="s">
        <v>1902</v>
      </c>
      <c r="K3366" s="57" t="s">
        <v>352</v>
      </c>
      <c r="L3366" s="73">
        <v>42767</v>
      </c>
      <c r="M3366" s="110">
        <v>9</v>
      </c>
      <c r="N3366" s="110">
        <v>16</v>
      </c>
      <c r="O3366" s="68">
        <f t="shared" si="496"/>
        <v>0.5625</v>
      </c>
      <c r="P3366" s="110">
        <v>23</v>
      </c>
      <c r="Q3366" s="281">
        <v>24</v>
      </c>
      <c r="R3366" s="278">
        <f t="shared" si="497"/>
        <v>0.95833333333333337</v>
      </c>
      <c r="S3366" s="110">
        <v>48</v>
      </c>
      <c r="T3366" s="68">
        <f t="shared" si="498"/>
        <v>0.5</v>
      </c>
      <c r="U3366" s="110">
        <v>20</v>
      </c>
      <c r="W3366" s="110">
        <v>2</v>
      </c>
      <c r="X3366" s="110">
        <v>6</v>
      </c>
      <c r="Y3366" s="68">
        <f t="shared" si="495"/>
        <v>0.33333333333333331</v>
      </c>
      <c r="Z3366" s="110">
        <v>3</v>
      </c>
      <c r="AA3366" s="282">
        <v>0.77499999999999991</v>
      </c>
    </row>
    <row r="3367" spans="9:27">
      <c r="I3367" s="57" t="str">
        <f t="shared" si="494"/>
        <v>All A-CRA ProvidersA-CRAFeb-17</v>
      </c>
      <c r="J3367" s="57" t="s">
        <v>1903</v>
      </c>
      <c r="K3367" s="57" t="s">
        <v>379</v>
      </c>
      <c r="L3367" s="73">
        <v>42767</v>
      </c>
      <c r="M3367" s="110">
        <v>6</v>
      </c>
      <c r="N3367" s="110">
        <v>7</v>
      </c>
      <c r="O3367" s="68">
        <f t="shared" si="496"/>
        <v>0.8571428571428571</v>
      </c>
      <c r="P3367" s="110">
        <v>59</v>
      </c>
      <c r="Q3367" s="280">
        <v>58</v>
      </c>
      <c r="R3367" s="278">
        <f t="shared" si="497"/>
        <v>1.0172413793103448</v>
      </c>
      <c r="S3367" s="110">
        <v>75</v>
      </c>
      <c r="T3367" s="68">
        <f t="shared" si="498"/>
        <v>0.77333333333333332</v>
      </c>
      <c r="U3367" s="110">
        <v>43</v>
      </c>
      <c r="W3367" s="110">
        <v>1</v>
      </c>
      <c r="X3367" s="110">
        <v>13</v>
      </c>
      <c r="Y3367" s="68">
        <f t="shared" si="495"/>
        <v>7.6923076923076927E-2</v>
      </c>
      <c r="Z3367" s="110">
        <v>16</v>
      </c>
      <c r="AA3367" s="282"/>
    </row>
    <row r="3368" spans="9:27">
      <c r="I3368" s="57" t="str">
        <f t="shared" si="494"/>
        <v>All CPP-FV ProvidersCPP-FVFeb-17</v>
      </c>
      <c r="J3368" s="57" t="s">
        <v>1904</v>
      </c>
      <c r="K3368" s="57" t="s">
        <v>373</v>
      </c>
      <c r="L3368" s="73">
        <v>42767</v>
      </c>
      <c r="M3368" s="110">
        <v>6</v>
      </c>
      <c r="N3368" s="110">
        <v>6</v>
      </c>
      <c r="O3368" s="68">
        <f t="shared" si="496"/>
        <v>1</v>
      </c>
      <c r="P3368" s="110">
        <v>25</v>
      </c>
      <c r="Q3368" s="280">
        <v>30</v>
      </c>
      <c r="R3368" s="278">
        <f t="shared" si="497"/>
        <v>0.83333333333333337</v>
      </c>
      <c r="S3368" s="110">
        <v>32</v>
      </c>
      <c r="T3368" s="68">
        <f t="shared" si="498"/>
        <v>0.9375</v>
      </c>
      <c r="U3368" s="110">
        <v>23</v>
      </c>
      <c r="W3368" s="110">
        <v>0</v>
      </c>
      <c r="X3368" s="110">
        <v>0</v>
      </c>
      <c r="Y3368" s="68" t="e">
        <f t="shared" si="495"/>
        <v>#DIV/0!</v>
      </c>
      <c r="Z3368" s="110">
        <v>2</v>
      </c>
      <c r="AA3368" s="282">
        <v>0.38</v>
      </c>
    </row>
    <row r="3369" spans="9:27">
      <c r="I3369" s="57" t="str">
        <f t="shared" si="494"/>
        <v>All FFT ProvidersFFTFeb-17</v>
      </c>
      <c r="J3369" s="57" t="s">
        <v>1905</v>
      </c>
      <c r="K3369" s="57" t="s">
        <v>372</v>
      </c>
      <c r="L3369" s="73">
        <v>42767</v>
      </c>
      <c r="M3369" s="110">
        <v>11</v>
      </c>
      <c r="N3369" s="110">
        <v>13</v>
      </c>
      <c r="O3369" s="68">
        <f t="shared" si="496"/>
        <v>0.84615384615384615</v>
      </c>
      <c r="P3369" s="110">
        <v>60</v>
      </c>
      <c r="Q3369" s="280">
        <v>73</v>
      </c>
      <c r="R3369" s="278">
        <f t="shared" si="497"/>
        <v>0.82191780821917804</v>
      </c>
      <c r="S3369" s="110">
        <v>97</v>
      </c>
      <c r="T3369" s="68">
        <f t="shared" si="498"/>
        <v>0.75257731958762886</v>
      </c>
      <c r="U3369" s="110">
        <v>47</v>
      </c>
      <c r="V3369" s="282">
        <v>0.9966666666666667</v>
      </c>
      <c r="W3369" s="110">
        <v>7</v>
      </c>
      <c r="X3369" s="110">
        <v>10</v>
      </c>
      <c r="Y3369" s="68">
        <f t="shared" si="495"/>
        <v>0.7</v>
      </c>
      <c r="Z3369" s="110">
        <v>13</v>
      </c>
      <c r="AA3369" s="282">
        <v>0.9966666666666667</v>
      </c>
    </row>
    <row r="3370" spans="9:27">
      <c r="I3370" s="57" t="str">
        <f t="shared" si="494"/>
        <v>All MST ProvidersMSTFeb-17</v>
      </c>
      <c r="J3370" s="57" t="s">
        <v>1906</v>
      </c>
      <c r="K3370" s="57" t="s">
        <v>374</v>
      </c>
      <c r="L3370" s="73">
        <v>42767</v>
      </c>
      <c r="M3370" s="110">
        <v>6</v>
      </c>
      <c r="N3370" s="110">
        <v>12</v>
      </c>
      <c r="O3370" s="68">
        <f t="shared" si="496"/>
        <v>0.5</v>
      </c>
      <c r="P3370" s="110">
        <v>21</v>
      </c>
      <c r="Q3370" s="280">
        <v>18</v>
      </c>
      <c r="R3370" s="278">
        <f t="shared" si="497"/>
        <v>1.1666666666666667</v>
      </c>
      <c r="S3370" s="110">
        <v>40</v>
      </c>
      <c r="T3370" s="68">
        <f t="shared" si="498"/>
        <v>0.45</v>
      </c>
      <c r="U3370" s="110">
        <v>18</v>
      </c>
      <c r="W3370" s="110">
        <v>2</v>
      </c>
      <c r="X3370" s="110">
        <v>6</v>
      </c>
      <c r="Y3370" s="68">
        <f t="shared" si="495"/>
        <v>0.33333333333333331</v>
      </c>
      <c r="Z3370" s="110">
        <v>3</v>
      </c>
      <c r="AA3370" s="282"/>
    </row>
    <row r="3371" spans="9:27">
      <c r="I3371" s="57" t="str">
        <f t="shared" si="494"/>
        <v>All MST-PSB ProvidersMST-PSBFeb-17</v>
      </c>
      <c r="J3371" s="57" t="s">
        <v>1907</v>
      </c>
      <c r="K3371" s="57" t="s">
        <v>375</v>
      </c>
      <c r="L3371" s="73">
        <v>42767</v>
      </c>
      <c r="M3371" s="110">
        <v>3</v>
      </c>
      <c r="N3371" s="110">
        <v>4</v>
      </c>
      <c r="O3371" s="68">
        <f t="shared" si="496"/>
        <v>0.75</v>
      </c>
      <c r="P3371" s="110">
        <v>2</v>
      </c>
      <c r="Q3371" s="280">
        <v>6</v>
      </c>
      <c r="R3371" s="278">
        <f t="shared" si="497"/>
        <v>0.33333333333333331</v>
      </c>
      <c r="S3371" s="110">
        <v>8</v>
      </c>
      <c r="T3371" s="68">
        <f t="shared" si="498"/>
        <v>0.75</v>
      </c>
      <c r="U3371" s="110">
        <v>2</v>
      </c>
      <c r="V3371" s="282">
        <v>0.82</v>
      </c>
      <c r="W3371" s="110">
        <v>0</v>
      </c>
      <c r="X3371" s="110">
        <v>0</v>
      </c>
      <c r="Y3371" s="68" t="e">
        <f t="shared" si="495"/>
        <v>#DIV/0!</v>
      </c>
      <c r="Z3371" s="110">
        <v>0</v>
      </c>
      <c r="AA3371" s="282">
        <v>0.82</v>
      </c>
    </row>
    <row r="3372" spans="9:27">
      <c r="I3372" s="57" t="str">
        <f t="shared" si="494"/>
        <v>All PCIT ProvidersPCITFeb-17</v>
      </c>
      <c r="J3372" s="57" t="s">
        <v>1908</v>
      </c>
      <c r="K3372" s="57" t="s">
        <v>376</v>
      </c>
      <c r="L3372" s="73">
        <v>42767</v>
      </c>
      <c r="M3372" s="110">
        <v>10</v>
      </c>
      <c r="N3372" s="110">
        <v>10</v>
      </c>
      <c r="O3372" s="68">
        <f t="shared" si="496"/>
        <v>1</v>
      </c>
      <c r="P3372" s="110">
        <v>35</v>
      </c>
      <c r="Q3372" s="280">
        <v>49</v>
      </c>
      <c r="R3372" s="278">
        <f t="shared" si="497"/>
        <v>0.7142857142857143</v>
      </c>
      <c r="S3372" s="110">
        <v>46</v>
      </c>
      <c r="T3372" s="68">
        <f t="shared" si="498"/>
        <v>1.0652173913043479</v>
      </c>
      <c r="U3372" s="110">
        <v>30</v>
      </c>
      <c r="W3372" s="110">
        <v>1</v>
      </c>
      <c r="X3372" s="110">
        <v>4</v>
      </c>
      <c r="Y3372" s="68">
        <f t="shared" si="495"/>
        <v>0.25</v>
      </c>
      <c r="Z3372" s="110">
        <v>5</v>
      </c>
      <c r="AA3372" s="282">
        <v>0.8899999999999999</v>
      </c>
    </row>
    <row r="3373" spans="9:27">
      <c r="I3373" s="57" t="str">
        <f t="shared" si="494"/>
        <v>All TF-CBT ProvidersTF-CBTFeb-17</v>
      </c>
      <c r="J3373" s="57" t="s">
        <v>1909</v>
      </c>
      <c r="K3373" s="57" t="s">
        <v>377</v>
      </c>
      <c r="L3373" s="73">
        <v>42767</v>
      </c>
      <c r="M3373" s="110">
        <v>22</v>
      </c>
      <c r="N3373" s="110">
        <v>17</v>
      </c>
      <c r="O3373" s="68">
        <f t="shared" si="496"/>
        <v>1.2941176470588236</v>
      </c>
      <c r="P3373" s="110">
        <v>38</v>
      </c>
      <c r="Q3373" s="280">
        <v>100</v>
      </c>
      <c r="R3373" s="278">
        <f t="shared" si="497"/>
        <v>0.38</v>
      </c>
      <c r="S3373" s="110">
        <v>48</v>
      </c>
      <c r="T3373" s="68">
        <f t="shared" si="498"/>
        <v>2.0833333333333335</v>
      </c>
      <c r="U3373" s="110">
        <v>29</v>
      </c>
      <c r="W3373" s="110">
        <v>0</v>
      </c>
      <c r="X3373" s="110">
        <v>1</v>
      </c>
      <c r="Y3373" s="68">
        <f t="shared" si="495"/>
        <v>0</v>
      </c>
      <c r="Z3373" s="110">
        <v>9</v>
      </c>
      <c r="AA3373" s="282">
        <v>0.62750000000000006</v>
      </c>
    </row>
    <row r="3374" spans="9:27">
      <c r="I3374" s="57" t="str">
        <f t="shared" si="494"/>
        <v>All TIP ProvidersTIPFeb-17</v>
      </c>
      <c r="J3374" s="57" t="s">
        <v>1910</v>
      </c>
      <c r="K3374" s="57" t="s">
        <v>378</v>
      </c>
      <c r="L3374" s="73">
        <v>42767</v>
      </c>
      <c r="M3374" s="110">
        <v>51</v>
      </c>
      <c r="N3374" s="110">
        <v>58</v>
      </c>
      <c r="O3374" s="68">
        <f t="shared" si="496"/>
        <v>0.87931034482758619</v>
      </c>
      <c r="P3374" s="110">
        <v>530</v>
      </c>
      <c r="Q3374" s="280">
        <v>541</v>
      </c>
      <c r="R3374" s="278">
        <f t="shared" si="497"/>
        <v>0.97966728280961179</v>
      </c>
      <c r="S3374" s="110">
        <v>635</v>
      </c>
      <c r="T3374" s="68">
        <f t="shared" si="498"/>
        <v>0.85196850393700785</v>
      </c>
      <c r="U3374" s="110">
        <v>516</v>
      </c>
      <c r="W3374" s="110">
        <v>14</v>
      </c>
      <c r="X3374" s="110">
        <v>23</v>
      </c>
      <c r="Y3374" s="68">
        <f t="shared" si="495"/>
        <v>0.60869565217391308</v>
      </c>
      <c r="Z3374" s="110">
        <v>14</v>
      </c>
      <c r="AA3374" s="282">
        <v>0.44666666666666671</v>
      </c>
    </row>
    <row r="3375" spans="9:27">
      <c r="I3375" s="57" t="str">
        <f t="shared" si="494"/>
        <v>All TST ProvidersTSTFeb-17</v>
      </c>
      <c r="J3375" s="57" t="s">
        <v>1911</v>
      </c>
      <c r="K3375" s="57" t="s">
        <v>512</v>
      </c>
      <c r="L3375" s="73">
        <v>42767</v>
      </c>
      <c r="M3375" s="110">
        <v>22</v>
      </c>
      <c r="N3375" s="110">
        <v>17</v>
      </c>
      <c r="O3375" s="68">
        <f t="shared" si="496"/>
        <v>1.2941176470588236</v>
      </c>
      <c r="P3375" s="110">
        <v>50</v>
      </c>
      <c r="Q3375" s="281">
        <v>66</v>
      </c>
      <c r="R3375" s="278">
        <f t="shared" si="497"/>
        <v>0.75757575757575757</v>
      </c>
      <c r="S3375" s="110">
        <v>67</v>
      </c>
      <c r="T3375" s="68">
        <f t="shared" si="498"/>
        <v>0.9850746268656716</v>
      </c>
      <c r="U3375" s="110">
        <v>48</v>
      </c>
      <c r="W3375" s="110">
        <v>1</v>
      </c>
      <c r="X3375" s="110">
        <v>1</v>
      </c>
      <c r="Y3375" s="68">
        <f t="shared" si="495"/>
        <v>1</v>
      </c>
      <c r="Z3375" s="110">
        <v>2</v>
      </c>
      <c r="AA3375" s="282">
        <v>0.61499999999999999</v>
      </c>
    </row>
    <row r="3376" spans="9:27">
      <c r="I3376" s="57" t="str">
        <f t="shared" si="494"/>
        <v>AllAllFeb-17</v>
      </c>
      <c r="J3376" s="57" t="s">
        <v>1912</v>
      </c>
      <c r="K3376" s="57" t="s">
        <v>367</v>
      </c>
      <c r="L3376" s="73">
        <v>42767</v>
      </c>
      <c r="M3376" s="110">
        <v>137</v>
      </c>
      <c r="N3376" s="110">
        <v>144</v>
      </c>
      <c r="O3376" s="68">
        <f t="shared" si="496"/>
        <v>0.95138888888888884</v>
      </c>
      <c r="P3376" s="110">
        <v>820</v>
      </c>
      <c r="Q3376" s="280">
        <v>941</v>
      </c>
      <c r="R3376" s="278">
        <f t="shared" si="497"/>
        <v>0.87141339001062701</v>
      </c>
      <c r="S3376" s="110">
        <v>1048</v>
      </c>
      <c r="T3376" s="68">
        <f t="shared" si="498"/>
        <v>0.89790076335877866</v>
      </c>
      <c r="U3376" s="110">
        <v>756</v>
      </c>
      <c r="W3376" s="110">
        <v>26</v>
      </c>
      <c r="X3376" s="110">
        <v>58</v>
      </c>
      <c r="Y3376" s="68">
        <f t="shared" si="495"/>
        <v>0.44827586206896552</v>
      </c>
      <c r="Z3376" s="110">
        <v>64</v>
      </c>
      <c r="AA3376" s="282">
        <v>0.68226190476190485</v>
      </c>
    </row>
    <row r="3377" spans="9:27">
      <c r="I3377" s="57" t="str">
        <f>K3377&amp;"March-17"</f>
        <v>Federal CityA-CRAMarch-17</v>
      </c>
      <c r="J3377" s="57" t="s">
        <v>1913</v>
      </c>
      <c r="K3377" s="57" t="s">
        <v>360</v>
      </c>
      <c r="L3377" s="73">
        <v>42795</v>
      </c>
      <c r="M3377" s="110">
        <v>1</v>
      </c>
      <c r="N3377" s="110">
        <v>1</v>
      </c>
      <c r="O3377" s="68">
        <f t="shared" si="496"/>
        <v>1</v>
      </c>
      <c r="P3377" s="110">
        <v>7</v>
      </c>
      <c r="Q3377" s="124">
        <v>5</v>
      </c>
      <c r="R3377" s="278">
        <f t="shared" si="497"/>
        <v>1.4</v>
      </c>
      <c r="S3377" s="110">
        <v>5</v>
      </c>
      <c r="T3377" s="68">
        <f t="shared" si="498"/>
        <v>1</v>
      </c>
      <c r="U3377" s="110">
        <v>4</v>
      </c>
      <c r="W3377" s="110">
        <v>3</v>
      </c>
      <c r="X3377" s="110">
        <v>4</v>
      </c>
      <c r="Y3377" s="68">
        <f t="shared" si="495"/>
        <v>0.75</v>
      </c>
      <c r="Z3377" s="110">
        <v>3</v>
      </c>
      <c r="AA3377" s="282"/>
    </row>
    <row r="3378" spans="9:27">
      <c r="I3378" s="57" t="str">
        <f t="shared" ref="I3378:I3441" si="499">K3378&amp;"March-17"</f>
        <v>HillcrestA-CRAMarch-17</v>
      </c>
      <c r="J3378" s="57" t="s">
        <v>1914</v>
      </c>
      <c r="K3378" s="57" t="s">
        <v>336</v>
      </c>
      <c r="L3378" s="73">
        <v>42795</v>
      </c>
      <c r="M3378" s="110">
        <v>2</v>
      </c>
      <c r="N3378" s="110">
        <v>2</v>
      </c>
      <c r="O3378" s="68">
        <f t="shared" si="496"/>
        <v>1</v>
      </c>
      <c r="P3378" s="110">
        <v>37</v>
      </c>
      <c r="Q3378" s="124">
        <v>30</v>
      </c>
      <c r="R3378" s="278">
        <f t="shared" si="497"/>
        <v>1.2333333333333334</v>
      </c>
      <c r="S3378" s="110">
        <v>30</v>
      </c>
      <c r="T3378" s="68">
        <f t="shared" si="498"/>
        <v>1</v>
      </c>
      <c r="U3378" s="110">
        <v>29</v>
      </c>
      <c r="W3378" s="110">
        <v>0</v>
      </c>
      <c r="X3378" s="110">
        <v>1</v>
      </c>
      <c r="Y3378" s="68">
        <f t="shared" si="495"/>
        <v>0</v>
      </c>
      <c r="Z3378" s="110">
        <v>8</v>
      </c>
      <c r="AA3378" s="282"/>
    </row>
    <row r="3379" spans="9:27">
      <c r="I3379" s="57" t="str">
        <f t="shared" si="499"/>
        <v>LAYCA-CRAMarch-17</v>
      </c>
      <c r="J3379" s="57" t="s">
        <v>1915</v>
      </c>
      <c r="K3379" s="57" t="s">
        <v>339</v>
      </c>
      <c r="L3379" s="73">
        <v>42795</v>
      </c>
      <c r="M3379" s="110">
        <v>2</v>
      </c>
      <c r="N3379" s="110">
        <v>3</v>
      </c>
      <c r="O3379" s="68">
        <f t="shared" si="496"/>
        <v>0.66666666666666663</v>
      </c>
      <c r="P3379" s="110">
        <v>17</v>
      </c>
      <c r="Q3379" s="124">
        <v>18</v>
      </c>
      <c r="R3379" s="278">
        <f t="shared" si="497"/>
        <v>0.94444444444444442</v>
      </c>
      <c r="S3379" s="110">
        <v>30</v>
      </c>
      <c r="T3379" s="68">
        <f t="shared" si="498"/>
        <v>0.6</v>
      </c>
      <c r="U3379" s="110">
        <v>16</v>
      </c>
      <c r="W3379" s="110">
        <v>0</v>
      </c>
      <c r="X3379" s="110">
        <v>0</v>
      </c>
      <c r="Y3379" s="68" t="e">
        <f t="shared" si="495"/>
        <v>#DIV/0!</v>
      </c>
      <c r="Z3379" s="110">
        <v>1</v>
      </c>
      <c r="AA3379" s="282"/>
    </row>
    <row r="3380" spans="9:27">
      <c r="I3380" s="57" t="str">
        <f t="shared" si="499"/>
        <v>RiversideA-CRAMarch-17</v>
      </c>
      <c r="J3380" s="57" t="s">
        <v>1916</v>
      </c>
      <c r="K3380" s="57" t="s">
        <v>361</v>
      </c>
      <c r="L3380" s="73">
        <v>42795</v>
      </c>
      <c r="M3380" s="110">
        <v>1</v>
      </c>
      <c r="N3380" s="110">
        <v>1</v>
      </c>
      <c r="O3380" s="68">
        <f t="shared" si="496"/>
        <v>1</v>
      </c>
      <c r="P3380" s="110">
        <v>6</v>
      </c>
      <c r="Q3380" s="124">
        <v>5</v>
      </c>
      <c r="R3380" s="278">
        <f t="shared" si="497"/>
        <v>1.2</v>
      </c>
      <c r="S3380" s="110">
        <v>10</v>
      </c>
      <c r="T3380" s="68">
        <f t="shared" si="498"/>
        <v>0.5</v>
      </c>
      <c r="U3380" s="110">
        <v>4</v>
      </c>
      <c r="W3380" s="110">
        <v>0</v>
      </c>
      <c r="X3380" s="110">
        <v>0</v>
      </c>
      <c r="Y3380" s="68" t="e">
        <f t="shared" si="495"/>
        <v>#DIV/0!</v>
      </c>
      <c r="Z3380" s="110">
        <v>2</v>
      </c>
      <c r="AA3380" s="282"/>
    </row>
    <row r="3381" spans="9:27">
      <c r="I3381" s="57" t="str">
        <f t="shared" si="499"/>
        <v>Adoptions TogetherCPP-FVMarch-17</v>
      </c>
      <c r="J3381" s="57" t="s">
        <v>1917</v>
      </c>
      <c r="K3381" s="57" t="s">
        <v>317</v>
      </c>
      <c r="L3381" s="73">
        <v>42795</v>
      </c>
      <c r="M3381" s="110">
        <v>0</v>
      </c>
      <c r="N3381" s="110">
        <v>0</v>
      </c>
      <c r="O3381" s="68" t="e">
        <f t="shared" si="496"/>
        <v>#DIV/0!</v>
      </c>
      <c r="P3381" s="110">
        <v>0</v>
      </c>
      <c r="Q3381" s="124">
        <v>0</v>
      </c>
      <c r="R3381" s="278" t="e">
        <f t="shared" si="497"/>
        <v>#DIV/0!</v>
      </c>
      <c r="S3381" s="110">
        <v>0</v>
      </c>
      <c r="T3381" s="68" t="e">
        <f t="shared" si="498"/>
        <v>#DIV/0!</v>
      </c>
      <c r="U3381" s="110">
        <v>0</v>
      </c>
      <c r="W3381" s="110">
        <v>0</v>
      </c>
      <c r="X3381" s="110">
        <v>0</v>
      </c>
      <c r="Y3381" s="68" t="e">
        <f t="shared" si="495"/>
        <v>#DIV/0!</v>
      </c>
      <c r="Z3381" s="110">
        <v>0</v>
      </c>
      <c r="AA3381" s="282"/>
    </row>
    <row r="3382" spans="9:27">
      <c r="I3382" s="57" t="str">
        <f t="shared" si="499"/>
        <v>PIECECPP-FVMarch-17</v>
      </c>
      <c r="J3382" s="57" t="s">
        <v>1918</v>
      </c>
      <c r="K3382" s="57" t="s">
        <v>346</v>
      </c>
      <c r="L3382" s="73">
        <v>42795</v>
      </c>
      <c r="M3382" s="110">
        <v>6</v>
      </c>
      <c r="N3382" s="110">
        <v>6</v>
      </c>
      <c r="O3382" s="68">
        <f t="shared" si="496"/>
        <v>1</v>
      </c>
      <c r="P3382" s="110">
        <v>26</v>
      </c>
      <c r="Q3382" s="124">
        <v>30</v>
      </c>
      <c r="R3382" s="278">
        <f t="shared" si="497"/>
        <v>0.8666666666666667</v>
      </c>
      <c r="S3382" s="110">
        <v>32</v>
      </c>
      <c r="T3382" s="68">
        <f t="shared" si="498"/>
        <v>0.9375</v>
      </c>
      <c r="U3382" s="110">
        <v>24</v>
      </c>
      <c r="W3382" s="110">
        <v>0</v>
      </c>
      <c r="X3382" s="110">
        <v>1</v>
      </c>
      <c r="Y3382" s="68">
        <f t="shared" si="495"/>
        <v>0</v>
      </c>
      <c r="Z3382" s="110">
        <v>2</v>
      </c>
      <c r="AA3382" s="282">
        <v>0.46</v>
      </c>
    </row>
    <row r="3383" spans="9:27">
      <c r="I3383" s="57" t="str">
        <f t="shared" si="499"/>
        <v>First Home CareFFTMarch-17</v>
      </c>
      <c r="J3383" s="57" t="s">
        <v>1919</v>
      </c>
      <c r="K3383" s="57" t="s">
        <v>325</v>
      </c>
      <c r="L3383" s="73">
        <v>42795</v>
      </c>
      <c r="M3383" s="110">
        <v>3</v>
      </c>
      <c r="N3383" s="110">
        <v>3</v>
      </c>
      <c r="O3383" s="68">
        <f t="shared" si="496"/>
        <v>1</v>
      </c>
      <c r="P3383" s="110">
        <v>10</v>
      </c>
      <c r="Q3383" s="124">
        <v>17</v>
      </c>
      <c r="R3383" s="278">
        <f t="shared" si="497"/>
        <v>0.58823529411764708</v>
      </c>
      <c r="S3383" s="110">
        <v>20</v>
      </c>
      <c r="T3383" s="68">
        <f t="shared" si="498"/>
        <v>0.85</v>
      </c>
      <c r="U3383" s="110">
        <v>6</v>
      </c>
      <c r="V3383" s="282">
        <v>0.95</v>
      </c>
      <c r="W3383" s="110">
        <v>2</v>
      </c>
      <c r="X3383" s="110">
        <v>2</v>
      </c>
      <c r="Y3383" s="68">
        <f t="shared" si="495"/>
        <v>1</v>
      </c>
      <c r="Z3383" s="110">
        <v>4</v>
      </c>
      <c r="AA3383" s="282">
        <v>0.95</v>
      </c>
    </row>
    <row r="3384" spans="9:27">
      <c r="I3384" s="57" t="str">
        <f t="shared" si="499"/>
        <v>HillcrestFFTMarch-17</v>
      </c>
      <c r="J3384" s="57" t="s">
        <v>1920</v>
      </c>
      <c r="K3384" s="57" t="s">
        <v>335</v>
      </c>
      <c r="L3384" s="73">
        <v>42795</v>
      </c>
      <c r="M3384" s="110">
        <v>3</v>
      </c>
      <c r="N3384" s="110">
        <v>3</v>
      </c>
      <c r="O3384" s="68">
        <f t="shared" si="496"/>
        <v>1</v>
      </c>
      <c r="P3384" s="110">
        <v>17</v>
      </c>
      <c r="Q3384" s="124">
        <v>21</v>
      </c>
      <c r="R3384" s="278">
        <f t="shared" si="497"/>
        <v>0.80952380952380953</v>
      </c>
      <c r="S3384" s="110">
        <v>30</v>
      </c>
      <c r="T3384" s="68">
        <f t="shared" si="498"/>
        <v>0.7</v>
      </c>
      <c r="U3384" s="110">
        <v>12</v>
      </c>
      <c r="V3384" s="282">
        <v>0.98</v>
      </c>
      <c r="W3384" s="110">
        <v>1</v>
      </c>
      <c r="X3384" s="110">
        <v>3</v>
      </c>
      <c r="Y3384" s="68">
        <f t="shared" si="495"/>
        <v>0.33333333333333331</v>
      </c>
      <c r="Z3384" s="110">
        <v>5</v>
      </c>
      <c r="AA3384" s="282">
        <v>0.98</v>
      </c>
    </row>
    <row r="3385" spans="9:27">
      <c r="I3385" s="57" t="str">
        <f t="shared" si="499"/>
        <v>PASSFFTMarch-17</v>
      </c>
      <c r="J3385" s="57" t="s">
        <v>1921</v>
      </c>
      <c r="K3385" s="57" t="s">
        <v>343</v>
      </c>
      <c r="L3385" s="73">
        <v>42795</v>
      </c>
      <c r="M3385" s="110">
        <v>5</v>
      </c>
      <c r="N3385" s="110">
        <v>7</v>
      </c>
      <c r="O3385" s="68">
        <f t="shared" si="496"/>
        <v>0.7142857142857143</v>
      </c>
      <c r="P3385" s="110">
        <v>38</v>
      </c>
      <c r="Q3385" s="124">
        <v>32</v>
      </c>
      <c r="R3385" s="278">
        <f t="shared" si="497"/>
        <v>1.1875</v>
      </c>
      <c r="S3385" s="110">
        <v>47</v>
      </c>
      <c r="T3385" s="68">
        <f t="shared" si="498"/>
        <v>0.68085106382978722</v>
      </c>
      <c r="U3385" s="110">
        <v>31</v>
      </c>
      <c r="V3385" s="282">
        <v>1.1200000000000001</v>
      </c>
      <c r="W3385" s="110">
        <v>3</v>
      </c>
      <c r="X3385" s="110">
        <v>5</v>
      </c>
      <c r="Y3385" s="68">
        <f t="shared" si="495"/>
        <v>0.6</v>
      </c>
      <c r="Z3385" s="110">
        <v>7</v>
      </c>
      <c r="AA3385" s="282">
        <v>1.1200000000000001</v>
      </c>
    </row>
    <row r="3386" spans="9:27">
      <c r="I3386" s="57" t="str">
        <f t="shared" si="499"/>
        <v>Youth VillagesMSTMarch-17</v>
      </c>
      <c r="J3386" s="57" t="s">
        <v>1922</v>
      </c>
      <c r="K3386" s="57" t="s">
        <v>353</v>
      </c>
      <c r="L3386" s="73">
        <v>42795</v>
      </c>
      <c r="M3386" s="110">
        <v>6</v>
      </c>
      <c r="N3386" s="110">
        <v>12</v>
      </c>
      <c r="O3386" s="68">
        <f t="shared" si="496"/>
        <v>0.5</v>
      </c>
      <c r="P3386" s="110">
        <v>20</v>
      </c>
      <c r="Q3386" s="124">
        <v>32</v>
      </c>
      <c r="R3386" s="278">
        <f t="shared" si="497"/>
        <v>0.625</v>
      </c>
      <c r="S3386" s="110">
        <v>40</v>
      </c>
      <c r="T3386" s="68">
        <f t="shared" si="498"/>
        <v>0.8</v>
      </c>
      <c r="U3386" s="110">
        <v>19</v>
      </c>
      <c r="V3386" s="282">
        <v>0.73</v>
      </c>
      <c r="W3386" s="110">
        <v>0</v>
      </c>
      <c r="X3386" s="110">
        <v>4</v>
      </c>
      <c r="Y3386" s="68">
        <f t="shared" si="495"/>
        <v>0</v>
      </c>
      <c r="Z3386" s="110">
        <v>1</v>
      </c>
      <c r="AA3386" s="282">
        <v>0.73</v>
      </c>
    </row>
    <row r="3387" spans="9:27">
      <c r="I3387" s="57" t="str">
        <f t="shared" si="499"/>
        <v>Youth VillagesMST-PSBMarch-17</v>
      </c>
      <c r="J3387" s="57" t="s">
        <v>1923</v>
      </c>
      <c r="K3387" s="57" t="s">
        <v>354</v>
      </c>
      <c r="L3387" s="73">
        <v>42795</v>
      </c>
      <c r="M3387" s="110">
        <v>4</v>
      </c>
      <c r="N3387" s="110">
        <v>4</v>
      </c>
      <c r="O3387" s="68">
        <f t="shared" si="496"/>
        <v>1</v>
      </c>
      <c r="P3387" s="110">
        <v>3</v>
      </c>
      <c r="Q3387" s="124">
        <v>8</v>
      </c>
      <c r="R3387" s="278">
        <f t="shared" si="497"/>
        <v>0.375</v>
      </c>
      <c r="S3387" s="110">
        <v>8</v>
      </c>
      <c r="T3387" s="68">
        <f t="shared" si="498"/>
        <v>1</v>
      </c>
      <c r="U3387" s="110">
        <v>3</v>
      </c>
      <c r="V3387" s="282">
        <v>0.85</v>
      </c>
      <c r="W3387" s="110">
        <v>0</v>
      </c>
      <c r="X3387" s="110">
        <v>0</v>
      </c>
      <c r="Y3387" s="68" t="e">
        <f t="shared" si="495"/>
        <v>#DIV/0!</v>
      </c>
      <c r="Z3387" s="110">
        <v>0</v>
      </c>
      <c r="AA3387" s="282">
        <v>0.85</v>
      </c>
    </row>
    <row r="3388" spans="9:27">
      <c r="I3388" s="57" t="str">
        <f t="shared" si="499"/>
        <v>Marys CenterPCITMarch-17</v>
      </c>
      <c r="J3388" s="57" t="s">
        <v>1924</v>
      </c>
      <c r="K3388" s="57" t="s">
        <v>340</v>
      </c>
      <c r="L3388" s="73">
        <v>42795</v>
      </c>
      <c r="M3388" s="110">
        <v>5</v>
      </c>
      <c r="N3388" s="110">
        <v>5</v>
      </c>
      <c r="O3388" s="68">
        <f t="shared" si="496"/>
        <v>1</v>
      </c>
      <c r="P3388" s="110">
        <v>32</v>
      </c>
      <c r="Q3388" s="124">
        <v>24</v>
      </c>
      <c r="R3388" s="278">
        <f t="shared" si="497"/>
        <v>1.3333333333333333</v>
      </c>
      <c r="S3388" s="110">
        <v>34</v>
      </c>
      <c r="T3388" s="68">
        <f t="shared" si="498"/>
        <v>0.70588235294117652</v>
      </c>
      <c r="U3388" s="110">
        <v>24</v>
      </c>
      <c r="W3388" s="110">
        <v>1</v>
      </c>
      <c r="X3388" s="110">
        <v>4</v>
      </c>
      <c r="Y3388" s="68">
        <f t="shared" si="495"/>
        <v>0.25</v>
      </c>
      <c r="Z3388" s="110">
        <v>8</v>
      </c>
      <c r="AA3388" s="282">
        <v>0.83</v>
      </c>
    </row>
    <row r="3389" spans="9:27">
      <c r="I3389" s="57" t="str">
        <f t="shared" si="499"/>
        <v>PIECEPCITMarch-17</v>
      </c>
      <c r="J3389" s="57" t="s">
        <v>1925</v>
      </c>
      <c r="K3389" s="57" t="s">
        <v>347</v>
      </c>
      <c r="L3389" s="73">
        <v>42795</v>
      </c>
      <c r="M3389" s="110">
        <v>5</v>
      </c>
      <c r="N3389" s="110">
        <v>5</v>
      </c>
      <c r="O3389" s="68">
        <f t="shared" si="496"/>
        <v>1</v>
      </c>
      <c r="P3389" s="110">
        <v>19</v>
      </c>
      <c r="Q3389" s="124">
        <v>25</v>
      </c>
      <c r="R3389" s="278">
        <f t="shared" si="497"/>
        <v>0.76</v>
      </c>
      <c r="S3389" s="110">
        <v>12</v>
      </c>
      <c r="T3389" s="68">
        <f t="shared" si="498"/>
        <v>2.0833333333333335</v>
      </c>
      <c r="U3389" s="110">
        <v>16</v>
      </c>
      <c r="W3389" s="110">
        <v>1</v>
      </c>
      <c r="X3389" s="110">
        <v>4</v>
      </c>
      <c r="Y3389" s="68">
        <f t="shared" si="495"/>
        <v>0.25</v>
      </c>
      <c r="Z3389" s="110">
        <v>3</v>
      </c>
      <c r="AA3389" s="282">
        <v>0.95</v>
      </c>
    </row>
    <row r="3390" spans="9:27">
      <c r="I3390" s="57" t="str">
        <f t="shared" si="499"/>
        <v>Community ConnectionsTF-CBTMarch-17</v>
      </c>
      <c r="J3390" s="57" t="s">
        <v>1926</v>
      </c>
      <c r="K3390" s="57" t="s">
        <v>320</v>
      </c>
      <c r="L3390" s="73">
        <v>42795</v>
      </c>
      <c r="M3390" s="110">
        <v>4</v>
      </c>
      <c r="N3390" s="110">
        <v>5</v>
      </c>
      <c r="O3390" s="68">
        <f t="shared" si="496"/>
        <v>0.8</v>
      </c>
      <c r="P3390" s="110">
        <v>11</v>
      </c>
      <c r="Q3390" s="124">
        <v>20</v>
      </c>
      <c r="R3390" s="278">
        <f t="shared" si="497"/>
        <v>0.55000000000000004</v>
      </c>
      <c r="S3390" s="110">
        <v>12</v>
      </c>
      <c r="T3390" s="68">
        <f t="shared" si="498"/>
        <v>1.6666666666666667</v>
      </c>
      <c r="U3390" s="110">
        <v>5</v>
      </c>
      <c r="W3390" s="110">
        <v>4</v>
      </c>
      <c r="X3390" s="110">
        <v>4</v>
      </c>
      <c r="Y3390" s="68">
        <f t="shared" si="495"/>
        <v>1</v>
      </c>
      <c r="Z3390" s="110">
        <v>6</v>
      </c>
      <c r="AA3390" s="282">
        <v>0.69</v>
      </c>
    </row>
    <row r="3391" spans="9:27">
      <c r="I3391" s="57" t="str">
        <f t="shared" si="499"/>
        <v>First Home CareTF-CBTMarch-17</v>
      </c>
      <c r="J3391" s="57" t="s">
        <v>1927</v>
      </c>
      <c r="K3391" s="57" t="s">
        <v>324</v>
      </c>
      <c r="L3391" s="73">
        <v>42795</v>
      </c>
      <c r="M3391" s="110">
        <v>10</v>
      </c>
      <c r="N3391" s="110">
        <v>4</v>
      </c>
      <c r="O3391" s="68">
        <f t="shared" si="496"/>
        <v>2.5</v>
      </c>
      <c r="P3391" s="110">
        <v>9</v>
      </c>
      <c r="Q3391" s="124">
        <v>50</v>
      </c>
      <c r="R3391" s="278">
        <f t="shared" si="497"/>
        <v>0.18</v>
      </c>
      <c r="S3391" s="110">
        <v>10</v>
      </c>
      <c r="T3391" s="68">
        <f t="shared" si="498"/>
        <v>5</v>
      </c>
      <c r="U3391" s="110">
        <v>8</v>
      </c>
      <c r="W3391" s="110">
        <v>0</v>
      </c>
      <c r="X3391" s="110">
        <v>1</v>
      </c>
      <c r="Y3391" s="68">
        <f t="shared" si="495"/>
        <v>0</v>
      </c>
      <c r="Z3391" s="110">
        <v>1</v>
      </c>
      <c r="AA3391" s="282">
        <v>0.9</v>
      </c>
    </row>
    <row r="3392" spans="9:27">
      <c r="I3392" s="57" t="str">
        <f t="shared" si="499"/>
        <v>HillcrestTF-CBTMarch-17</v>
      </c>
      <c r="J3392" s="57" t="s">
        <v>1928</v>
      </c>
      <c r="K3392" s="57" t="s">
        <v>332</v>
      </c>
      <c r="L3392" s="73">
        <v>42795</v>
      </c>
      <c r="M3392" s="110">
        <v>2</v>
      </c>
      <c r="N3392" s="110">
        <v>2</v>
      </c>
      <c r="O3392" s="68">
        <f t="shared" si="496"/>
        <v>1</v>
      </c>
      <c r="P3392" s="110">
        <v>11</v>
      </c>
      <c r="Q3392" s="124">
        <v>10</v>
      </c>
      <c r="R3392" s="278">
        <f t="shared" si="497"/>
        <v>1.1000000000000001</v>
      </c>
      <c r="S3392" s="110">
        <v>10</v>
      </c>
      <c r="T3392" s="68">
        <f t="shared" si="498"/>
        <v>1</v>
      </c>
      <c r="U3392" s="110">
        <v>11</v>
      </c>
      <c r="W3392" s="110">
        <v>1</v>
      </c>
      <c r="X3392" s="110">
        <v>1</v>
      </c>
      <c r="Y3392" s="68">
        <f t="shared" si="495"/>
        <v>1</v>
      </c>
      <c r="Z3392" s="110">
        <v>0</v>
      </c>
      <c r="AA3392" s="282">
        <v>0.33</v>
      </c>
    </row>
    <row r="3393" spans="9:27">
      <c r="I3393" s="57" t="str">
        <f t="shared" si="499"/>
        <v>MD Family ResourcesTF-CBTMarch-17</v>
      </c>
      <c r="J3393" s="57" t="s">
        <v>1929</v>
      </c>
      <c r="K3393" s="57" t="s">
        <v>509</v>
      </c>
      <c r="L3393" s="73">
        <v>42795</v>
      </c>
      <c r="M3393" s="110">
        <v>7</v>
      </c>
      <c r="N3393" s="110">
        <v>6</v>
      </c>
      <c r="O3393" s="68">
        <f t="shared" si="496"/>
        <v>1.1666666666666667</v>
      </c>
      <c r="P3393" s="110">
        <v>13</v>
      </c>
      <c r="Q3393" s="124">
        <v>21</v>
      </c>
      <c r="R3393" s="278">
        <f t="shared" si="497"/>
        <v>0.61904761904761907</v>
      </c>
      <c r="S3393" s="110">
        <v>16</v>
      </c>
      <c r="T3393" s="68">
        <f t="shared" si="498"/>
        <v>1.3125</v>
      </c>
      <c r="U3393" s="110">
        <v>8</v>
      </c>
      <c r="W3393" s="110">
        <v>4</v>
      </c>
      <c r="X3393" s="110">
        <v>4</v>
      </c>
      <c r="Y3393" s="68">
        <f t="shared" si="495"/>
        <v>1</v>
      </c>
      <c r="Z3393" s="110">
        <v>5</v>
      </c>
      <c r="AA3393" s="282">
        <v>0.65</v>
      </c>
    </row>
    <row r="3394" spans="9:27">
      <c r="I3394" s="57" t="str">
        <f t="shared" si="499"/>
        <v>UniversalTF-CBTMarch-17</v>
      </c>
      <c r="J3394" s="57" t="s">
        <v>1930</v>
      </c>
      <c r="K3394" s="57" t="s">
        <v>349</v>
      </c>
      <c r="L3394" s="73">
        <v>42795</v>
      </c>
      <c r="M3394" s="110">
        <v>0</v>
      </c>
      <c r="N3394" s="110">
        <v>0</v>
      </c>
      <c r="O3394" s="68" t="e">
        <f t="shared" si="496"/>
        <v>#DIV/0!</v>
      </c>
      <c r="P3394" s="110">
        <v>0</v>
      </c>
      <c r="Q3394" s="124">
        <v>0</v>
      </c>
      <c r="R3394" s="278" t="e">
        <f t="shared" si="497"/>
        <v>#DIV/0!</v>
      </c>
      <c r="S3394" s="110">
        <v>0</v>
      </c>
      <c r="T3394" s="68" t="e">
        <f t="shared" si="498"/>
        <v>#DIV/0!</v>
      </c>
      <c r="U3394" s="110">
        <v>0</v>
      </c>
      <c r="W3394" s="110">
        <v>0</v>
      </c>
      <c r="X3394" s="110">
        <v>0</v>
      </c>
      <c r="Y3394" s="68" t="e">
        <f t="shared" si="495"/>
        <v>#DIV/0!</v>
      </c>
      <c r="Z3394" s="110">
        <v>0</v>
      </c>
      <c r="AA3394" s="282"/>
    </row>
    <row r="3395" spans="9:27">
      <c r="I3395" s="57" t="str">
        <f t="shared" si="499"/>
        <v>Community ConnectionsTIPMarch-17</v>
      </c>
      <c r="J3395" s="57" t="s">
        <v>1931</v>
      </c>
      <c r="K3395" s="57" t="s">
        <v>322</v>
      </c>
      <c r="L3395" s="73">
        <v>42795</v>
      </c>
      <c r="M3395" s="110">
        <v>9</v>
      </c>
      <c r="N3395" s="110">
        <v>9</v>
      </c>
      <c r="O3395" s="68">
        <f t="shared" si="496"/>
        <v>1</v>
      </c>
      <c r="P3395" s="110">
        <v>137</v>
      </c>
      <c r="Q3395" s="124">
        <v>90</v>
      </c>
      <c r="R3395" s="278">
        <f t="shared" si="497"/>
        <v>1.5222222222222221</v>
      </c>
      <c r="S3395" s="110">
        <v>100</v>
      </c>
      <c r="T3395" s="68">
        <f t="shared" si="498"/>
        <v>0.9</v>
      </c>
      <c r="U3395" s="110">
        <v>134</v>
      </c>
      <c r="W3395" s="110">
        <v>0</v>
      </c>
      <c r="X3395" s="110">
        <v>0</v>
      </c>
      <c r="Y3395" s="68" t="e">
        <f t="shared" si="495"/>
        <v>#DIV/0!</v>
      </c>
      <c r="Z3395" s="110">
        <v>3</v>
      </c>
      <c r="AA3395" s="282">
        <v>0.44</v>
      </c>
    </row>
    <row r="3396" spans="9:27">
      <c r="I3396" s="57" t="str">
        <f t="shared" si="499"/>
        <v>ContemporaryTIPMarch-17</v>
      </c>
      <c r="J3396" s="57" t="s">
        <v>1932</v>
      </c>
      <c r="K3396" s="57" t="s">
        <v>1231</v>
      </c>
      <c r="L3396" s="73">
        <v>42795</v>
      </c>
      <c r="M3396" s="110">
        <v>2</v>
      </c>
      <c r="N3396" s="110">
        <v>5</v>
      </c>
      <c r="O3396" s="68">
        <f t="shared" si="496"/>
        <v>0.4</v>
      </c>
      <c r="P3396" s="110">
        <v>5</v>
      </c>
      <c r="Q3396" s="124">
        <v>8</v>
      </c>
      <c r="R3396" s="278">
        <f t="shared" si="497"/>
        <v>0.625</v>
      </c>
      <c r="S3396" s="110">
        <v>25</v>
      </c>
      <c r="T3396" s="68">
        <f t="shared" si="498"/>
        <v>0.32</v>
      </c>
      <c r="U3396" s="110">
        <v>4</v>
      </c>
      <c r="W3396" s="110">
        <v>0</v>
      </c>
      <c r="X3396" s="110">
        <v>1</v>
      </c>
      <c r="Y3396" s="68">
        <f t="shared" si="495"/>
        <v>0</v>
      </c>
      <c r="Z3396" s="110">
        <v>1</v>
      </c>
      <c r="AA3396" s="282">
        <v>0.18</v>
      </c>
    </row>
    <row r="3397" spans="9:27">
      <c r="I3397" s="57" t="str">
        <f t="shared" si="499"/>
        <v>FPSTIPMarch-17</v>
      </c>
      <c r="J3397" s="57" t="s">
        <v>1933</v>
      </c>
      <c r="K3397" s="57" t="s">
        <v>356</v>
      </c>
      <c r="L3397" s="73">
        <v>42795</v>
      </c>
      <c r="M3397" s="110">
        <v>7</v>
      </c>
      <c r="N3397" s="110">
        <v>6</v>
      </c>
      <c r="O3397" s="68">
        <f t="shared" si="496"/>
        <v>1.1666666666666667</v>
      </c>
      <c r="P3397" s="110">
        <v>72</v>
      </c>
      <c r="Q3397" s="124">
        <v>105</v>
      </c>
      <c r="R3397" s="278">
        <f t="shared" si="497"/>
        <v>0.68571428571428572</v>
      </c>
      <c r="S3397" s="110">
        <v>90</v>
      </c>
      <c r="T3397" s="68">
        <f t="shared" si="498"/>
        <v>1.1666666666666667</v>
      </c>
      <c r="U3397" s="110">
        <v>71</v>
      </c>
      <c r="W3397" s="110">
        <v>0</v>
      </c>
      <c r="X3397" s="110">
        <v>0</v>
      </c>
      <c r="Y3397" s="68" t="e">
        <f t="shared" si="495"/>
        <v>#DIV/0!</v>
      </c>
      <c r="Z3397" s="110">
        <v>1</v>
      </c>
      <c r="AA3397" s="282">
        <v>0.11</v>
      </c>
    </row>
    <row r="3398" spans="9:27">
      <c r="I3398" s="57" t="str">
        <f t="shared" si="499"/>
        <v>Green DoorTIPMarch-17</v>
      </c>
      <c r="J3398" s="57" t="s">
        <v>1934</v>
      </c>
      <c r="K3398" s="57" t="s">
        <v>882</v>
      </c>
      <c r="L3398" s="73">
        <v>42795</v>
      </c>
      <c r="M3398" s="110">
        <v>0</v>
      </c>
      <c r="N3398" s="110">
        <v>0</v>
      </c>
      <c r="O3398" s="68" t="e">
        <f t="shared" si="496"/>
        <v>#DIV/0!</v>
      </c>
      <c r="P3398" s="110">
        <v>0</v>
      </c>
      <c r="Q3398" s="124">
        <v>0</v>
      </c>
      <c r="R3398" s="278" t="e">
        <f t="shared" si="497"/>
        <v>#DIV/0!</v>
      </c>
      <c r="S3398" s="110">
        <v>0</v>
      </c>
      <c r="T3398" s="68" t="e">
        <f t="shared" si="498"/>
        <v>#DIV/0!</v>
      </c>
      <c r="U3398" s="110">
        <v>0</v>
      </c>
      <c r="W3398" s="110">
        <v>0</v>
      </c>
      <c r="X3398" s="110">
        <v>0</v>
      </c>
      <c r="Y3398" s="68" t="e">
        <f t="shared" si="495"/>
        <v>#DIV/0!</v>
      </c>
      <c r="Z3398" s="110">
        <v>0</v>
      </c>
      <c r="AA3398" s="282"/>
    </row>
    <row r="3399" spans="9:27">
      <c r="I3399" s="57" t="str">
        <f t="shared" si="499"/>
        <v>LESTIPMarch-17</v>
      </c>
      <c r="J3399" s="57" t="s">
        <v>1935</v>
      </c>
      <c r="K3399" s="57" t="s">
        <v>358</v>
      </c>
      <c r="L3399" s="73">
        <v>42795</v>
      </c>
      <c r="M3399" s="110">
        <v>7</v>
      </c>
      <c r="N3399" s="110">
        <v>7</v>
      </c>
      <c r="O3399" s="68">
        <f t="shared" si="496"/>
        <v>1</v>
      </c>
      <c r="P3399" s="110">
        <v>39</v>
      </c>
      <c r="Q3399" s="124">
        <v>50</v>
      </c>
      <c r="R3399" s="278">
        <f t="shared" si="497"/>
        <v>0.78</v>
      </c>
      <c r="S3399" s="110">
        <v>105</v>
      </c>
      <c r="T3399" s="68">
        <f t="shared" si="498"/>
        <v>0.47619047619047616</v>
      </c>
      <c r="U3399" s="110">
        <v>32</v>
      </c>
      <c r="W3399" s="110">
        <v>1</v>
      </c>
      <c r="X3399" s="110">
        <v>1</v>
      </c>
      <c r="Y3399" s="68">
        <f t="shared" si="495"/>
        <v>1</v>
      </c>
      <c r="Z3399" s="110">
        <v>7</v>
      </c>
      <c r="AA3399" s="282">
        <v>0.46</v>
      </c>
    </row>
    <row r="3400" spans="9:27">
      <c r="I3400" s="57" t="str">
        <f t="shared" si="499"/>
        <v>MBI HSTIPMarch-17</v>
      </c>
      <c r="J3400" s="57" t="s">
        <v>1936</v>
      </c>
      <c r="K3400" s="57" t="s">
        <v>363</v>
      </c>
      <c r="L3400" s="73">
        <v>42795</v>
      </c>
      <c r="M3400" s="110">
        <v>10</v>
      </c>
      <c r="N3400" s="110">
        <v>15</v>
      </c>
      <c r="O3400" s="68">
        <f t="shared" si="496"/>
        <v>0.66666666666666663</v>
      </c>
      <c r="P3400" s="110">
        <v>117</v>
      </c>
      <c r="Q3400" s="124">
        <v>112</v>
      </c>
      <c r="R3400" s="278">
        <f t="shared" si="497"/>
        <v>1.0446428571428572</v>
      </c>
      <c r="S3400" s="110">
        <v>180</v>
      </c>
      <c r="T3400" s="68">
        <f t="shared" si="498"/>
        <v>0.62222222222222223</v>
      </c>
      <c r="U3400" s="110">
        <v>109</v>
      </c>
      <c r="W3400" s="110">
        <v>0</v>
      </c>
      <c r="X3400" s="110">
        <v>0</v>
      </c>
      <c r="Y3400" s="68" t="e">
        <f t="shared" si="495"/>
        <v>#DIV/0!</v>
      </c>
      <c r="Z3400" s="110">
        <v>8</v>
      </c>
      <c r="AA3400" s="282">
        <v>0.66</v>
      </c>
    </row>
    <row r="3401" spans="9:27">
      <c r="I3401" s="57" t="str">
        <f t="shared" si="499"/>
        <v>PASSTIPMarch-17</v>
      </c>
      <c r="J3401" s="57" t="s">
        <v>1937</v>
      </c>
      <c r="K3401" s="57" t="s">
        <v>344</v>
      </c>
      <c r="L3401" s="73">
        <v>42795</v>
      </c>
      <c r="M3401" s="110">
        <v>11</v>
      </c>
      <c r="N3401" s="110">
        <v>6</v>
      </c>
      <c r="O3401" s="68">
        <f t="shared" si="496"/>
        <v>1.8333333333333333</v>
      </c>
      <c r="P3401" s="110">
        <v>60</v>
      </c>
      <c r="Q3401" s="124">
        <v>110</v>
      </c>
      <c r="R3401" s="278">
        <f t="shared" si="497"/>
        <v>0.54545454545454541</v>
      </c>
      <c r="S3401" s="110">
        <v>45</v>
      </c>
      <c r="T3401" s="68">
        <f t="shared" si="498"/>
        <v>2.4444444444444446</v>
      </c>
      <c r="U3401" s="110">
        <v>50</v>
      </c>
      <c r="W3401" s="110">
        <v>7</v>
      </c>
      <c r="X3401" s="110">
        <v>11</v>
      </c>
      <c r="Y3401" s="68">
        <f t="shared" si="495"/>
        <v>0.63636363636363635</v>
      </c>
      <c r="Z3401" s="110">
        <v>10</v>
      </c>
      <c r="AA3401" s="282">
        <v>0.56999999999999995</v>
      </c>
    </row>
    <row r="3402" spans="9:27">
      <c r="I3402" s="57" t="str">
        <f t="shared" si="499"/>
        <v>TFCCTIPMarch-17</v>
      </c>
      <c r="J3402" s="57" t="s">
        <v>1938</v>
      </c>
      <c r="K3402" s="57" t="s">
        <v>365</v>
      </c>
      <c r="L3402" s="73">
        <v>42795</v>
      </c>
      <c r="M3402" s="110">
        <v>3</v>
      </c>
      <c r="N3402" s="110">
        <v>6</v>
      </c>
      <c r="O3402" s="68">
        <f t="shared" si="496"/>
        <v>0.5</v>
      </c>
      <c r="P3402" s="110">
        <v>71</v>
      </c>
      <c r="Q3402" s="124">
        <v>30</v>
      </c>
      <c r="R3402" s="278">
        <f t="shared" si="497"/>
        <v>2.3666666666666667</v>
      </c>
      <c r="S3402" s="110">
        <v>50</v>
      </c>
      <c r="T3402" s="68">
        <f t="shared" si="498"/>
        <v>0.6</v>
      </c>
      <c r="U3402" s="110">
        <v>71</v>
      </c>
      <c r="W3402" s="110">
        <v>0</v>
      </c>
      <c r="X3402" s="110">
        <v>2</v>
      </c>
      <c r="Y3402" s="68">
        <f t="shared" si="495"/>
        <v>0</v>
      </c>
      <c r="Z3402" s="110">
        <v>0</v>
      </c>
      <c r="AA3402" s="282"/>
    </row>
    <row r="3403" spans="9:27">
      <c r="I3403" s="57" t="str">
        <f t="shared" si="499"/>
        <v>UniversalTIPMarch-17</v>
      </c>
      <c r="J3403" s="57" t="s">
        <v>1939</v>
      </c>
      <c r="K3403" s="57" t="s">
        <v>351</v>
      </c>
      <c r="L3403" s="73">
        <v>42795</v>
      </c>
      <c r="M3403" s="110">
        <v>0</v>
      </c>
      <c r="N3403" s="110">
        <v>0</v>
      </c>
      <c r="O3403" s="68" t="e">
        <f t="shared" si="496"/>
        <v>#DIV/0!</v>
      </c>
      <c r="P3403" s="110">
        <v>0</v>
      </c>
      <c r="Q3403" s="124">
        <v>0</v>
      </c>
      <c r="R3403" s="278" t="e">
        <f t="shared" si="497"/>
        <v>#DIV/0!</v>
      </c>
      <c r="S3403" s="110">
        <v>0</v>
      </c>
      <c r="T3403" s="68" t="e">
        <f t="shared" si="498"/>
        <v>#DIV/0!</v>
      </c>
      <c r="U3403" s="110">
        <v>0</v>
      </c>
      <c r="W3403" s="110">
        <v>0</v>
      </c>
      <c r="X3403" s="110">
        <v>0</v>
      </c>
      <c r="Y3403" s="68" t="e">
        <f t="shared" si="495"/>
        <v>#DIV/0!</v>
      </c>
      <c r="Z3403" s="110">
        <v>0</v>
      </c>
      <c r="AA3403" s="282"/>
    </row>
    <row r="3404" spans="9:27">
      <c r="I3404" s="57" t="str">
        <f t="shared" si="499"/>
        <v>Wayne CenterTIPMarch-17</v>
      </c>
      <c r="J3404" s="57" t="s">
        <v>1940</v>
      </c>
      <c r="K3404" s="57" t="s">
        <v>768</v>
      </c>
      <c r="L3404" s="73">
        <v>42795</v>
      </c>
      <c r="M3404" s="110">
        <v>4</v>
      </c>
      <c r="N3404" s="110">
        <v>4</v>
      </c>
      <c r="O3404" s="68">
        <f t="shared" si="496"/>
        <v>1</v>
      </c>
      <c r="P3404" s="110">
        <v>18</v>
      </c>
      <c r="Q3404" s="124">
        <v>40</v>
      </c>
      <c r="R3404" s="278">
        <f t="shared" si="497"/>
        <v>0.45</v>
      </c>
      <c r="S3404" s="110">
        <v>40</v>
      </c>
      <c r="T3404" s="68">
        <f t="shared" si="498"/>
        <v>1</v>
      </c>
      <c r="U3404" s="110">
        <v>12</v>
      </c>
      <c r="W3404" s="110">
        <v>2</v>
      </c>
      <c r="X3404" s="110">
        <v>2</v>
      </c>
      <c r="Y3404" s="68">
        <f t="shared" si="495"/>
        <v>1</v>
      </c>
      <c r="Z3404" s="110">
        <v>6</v>
      </c>
      <c r="AA3404" s="282">
        <v>1</v>
      </c>
    </row>
    <row r="3405" spans="9:27">
      <c r="I3405" s="57" t="str">
        <f t="shared" si="499"/>
        <v>Adoptions TogetherTSTMarch-17</v>
      </c>
      <c r="J3405" s="57" t="s">
        <v>1941</v>
      </c>
      <c r="K3405" s="57" t="s">
        <v>1446</v>
      </c>
      <c r="L3405" s="73">
        <v>42795</v>
      </c>
      <c r="M3405" s="110">
        <v>0</v>
      </c>
      <c r="N3405" s="110">
        <v>0</v>
      </c>
      <c r="O3405" s="68" t="e">
        <f t="shared" si="496"/>
        <v>#DIV/0!</v>
      </c>
      <c r="P3405" s="110">
        <v>0</v>
      </c>
      <c r="Q3405" s="124">
        <v>0</v>
      </c>
      <c r="R3405" s="278" t="e">
        <f t="shared" si="497"/>
        <v>#DIV/0!</v>
      </c>
      <c r="S3405" s="110">
        <v>5</v>
      </c>
      <c r="T3405" s="68">
        <f t="shared" si="498"/>
        <v>0</v>
      </c>
      <c r="U3405" s="110">
        <v>0</v>
      </c>
      <c r="W3405" s="110">
        <v>0</v>
      </c>
      <c r="X3405" s="110">
        <v>0</v>
      </c>
      <c r="Y3405" s="68" t="e">
        <f t="shared" si="495"/>
        <v>#DIV/0!</v>
      </c>
      <c r="Z3405" s="110">
        <v>0</v>
      </c>
      <c r="AA3405" s="282"/>
    </row>
    <row r="3406" spans="9:27">
      <c r="I3406" s="57" t="str">
        <f t="shared" si="499"/>
        <v>ContemporaryTSTMarch-17</v>
      </c>
      <c r="J3406" s="57" t="s">
        <v>1942</v>
      </c>
      <c r="K3406" s="57" t="s">
        <v>1448</v>
      </c>
      <c r="L3406" s="73">
        <v>42795</v>
      </c>
      <c r="M3406" s="110">
        <v>10</v>
      </c>
      <c r="N3406" s="110">
        <v>5</v>
      </c>
      <c r="O3406" s="68">
        <f t="shared" si="496"/>
        <v>2</v>
      </c>
      <c r="P3406" s="110">
        <v>15</v>
      </c>
      <c r="Q3406" s="124">
        <v>30</v>
      </c>
      <c r="R3406" s="278">
        <f t="shared" si="497"/>
        <v>0.5</v>
      </c>
      <c r="S3406" s="110">
        <v>25</v>
      </c>
      <c r="T3406" s="68">
        <f t="shared" si="498"/>
        <v>1.2</v>
      </c>
      <c r="U3406" s="110">
        <v>15</v>
      </c>
      <c r="W3406" s="110">
        <v>0</v>
      </c>
      <c r="X3406" s="110">
        <v>0</v>
      </c>
      <c r="Y3406" s="68" t="e">
        <f t="shared" si="495"/>
        <v>#DIV/0!</v>
      </c>
      <c r="Z3406" s="110">
        <v>0</v>
      </c>
      <c r="AA3406" s="282">
        <v>0.6</v>
      </c>
    </row>
    <row r="3407" spans="9:27">
      <c r="I3407" s="57" t="str">
        <f t="shared" si="499"/>
        <v>Family MattersTSTMarch-17</v>
      </c>
      <c r="J3407" s="57" t="s">
        <v>1943</v>
      </c>
      <c r="K3407" s="57" t="s">
        <v>1450</v>
      </c>
      <c r="L3407" s="73">
        <v>42795</v>
      </c>
      <c r="M3407" s="110">
        <v>1</v>
      </c>
      <c r="N3407" s="110">
        <v>1</v>
      </c>
      <c r="O3407" s="68">
        <f t="shared" si="496"/>
        <v>1</v>
      </c>
      <c r="P3407" s="110">
        <v>1</v>
      </c>
      <c r="Q3407" s="124">
        <v>3</v>
      </c>
      <c r="R3407" s="278">
        <f t="shared" si="497"/>
        <v>0.33333333333333331</v>
      </c>
      <c r="S3407" s="110">
        <v>2</v>
      </c>
      <c r="T3407" s="68">
        <f t="shared" si="498"/>
        <v>1.5</v>
      </c>
      <c r="U3407" s="110">
        <v>1</v>
      </c>
      <c r="W3407" s="110">
        <v>1</v>
      </c>
      <c r="X3407" s="110">
        <v>1</v>
      </c>
      <c r="Y3407" s="68">
        <f t="shared" si="495"/>
        <v>1</v>
      </c>
      <c r="Z3407" s="110">
        <v>0</v>
      </c>
      <c r="AA3407" s="282">
        <v>0.5</v>
      </c>
    </row>
    <row r="3408" spans="9:27">
      <c r="I3408" s="57" t="str">
        <f t="shared" si="499"/>
        <v>First Home CareTSTMarch-17</v>
      </c>
      <c r="J3408" s="57" t="s">
        <v>1944</v>
      </c>
      <c r="K3408" s="57" t="s">
        <v>1452</v>
      </c>
      <c r="L3408" s="73">
        <v>42795</v>
      </c>
      <c r="M3408" s="110">
        <v>6</v>
      </c>
      <c r="N3408" s="110">
        <v>3</v>
      </c>
      <c r="O3408" s="68">
        <f t="shared" si="496"/>
        <v>2</v>
      </c>
      <c r="P3408" s="110">
        <v>10</v>
      </c>
      <c r="Q3408" s="124">
        <v>18</v>
      </c>
      <c r="R3408" s="278">
        <f t="shared" si="497"/>
        <v>0.55555555555555558</v>
      </c>
      <c r="S3408" s="110">
        <v>15</v>
      </c>
      <c r="T3408" s="68">
        <f t="shared" si="498"/>
        <v>1.2</v>
      </c>
      <c r="U3408" s="110">
        <v>10</v>
      </c>
      <c r="W3408" s="110">
        <v>1</v>
      </c>
      <c r="X3408" s="110">
        <v>1</v>
      </c>
      <c r="Y3408" s="68">
        <f t="shared" si="495"/>
        <v>1</v>
      </c>
      <c r="Z3408" s="110">
        <v>0</v>
      </c>
      <c r="AA3408" s="282">
        <v>0.67</v>
      </c>
    </row>
    <row r="3409" spans="9:27">
      <c r="I3409" s="57" t="str">
        <f t="shared" si="499"/>
        <v>HillcrestTSTMarch-17</v>
      </c>
      <c r="J3409" s="57" t="s">
        <v>1945</v>
      </c>
      <c r="K3409" s="57" t="s">
        <v>1454</v>
      </c>
      <c r="L3409" s="73">
        <v>42795</v>
      </c>
      <c r="M3409" s="110">
        <v>2</v>
      </c>
      <c r="N3409" s="110">
        <v>2</v>
      </c>
      <c r="O3409" s="68">
        <f t="shared" si="496"/>
        <v>1</v>
      </c>
      <c r="P3409" s="110">
        <v>11</v>
      </c>
      <c r="Q3409" s="124">
        <v>6</v>
      </c>
      <c r="R3409" s="278">
        <f t="shared" si="497"/>
        <v>1.8333333333333333</v>
      </c>
      <c r="S3409" s="110">
        <v>10</v>
      </c>
      <c r="T3409" s="68">
        <f t="shared" si="498"/>
        <v>0.6</v>
      </c>
      <c r="U3409" s="110">
        <v>11</v>
      </c>
      <c r="W3409" s="110">
        <v>0</v>
      </c>
      <c r="X3409" s="110">
        <v>0</v>
      </c>
      <c r="Y3409" s="68" t="e">
        <f t="shared" si="495"/>
        <v>#DIV/0!</v>
      </c>
      <c r="Z3409" s="110">
        <v>0</v>
      </c>
      <c r="AA3409" s="282">
        <v>0.73</v>
      </c>
    </row>
    <row r="3410" spans="9:27">
      <c r="I3410" s="57" t="str">
        <f t="shared" si="499"/>
        <v>MD Family ResourcesTSTMarch-17</v>
      </c>
      <c r="J3410" s="57" t="s">
        <v>1946</v>
      </c>
      <c r="K3410" s="57" t="s">
        <v>1456</v>
      </c>
      <c r="L3410" s="73">
        <v>42795</v>
      </c>
      <c r="M3410" s="110">
        <v>3</v>
      </c>
      <c r="N3410" s="110">
        <v>6</v>
      </c>
      <c r="O3410" s="68">
        <f t="shared" si="496"/>
        <v>0.5</v>
      </c>
      <c r="P3410" s="110">
        <v>12</v>
      </c>
      <c r="Q3410" s="124">
        <v>9</v>
      </c>
      <c r="R3410" s="278">
        <f t="shared" si="497"/>
        <v>1.3333333333333333</v>
      </c>
      <c r="S3410" s="110">
        <v>10</v>
      </c>
      <c r="T3410" s="68">
        <f t="shared" si="498"/>
        <v>0.9</v>
      </c>
      <c r="U3410" s="110">
        <v>10</v>
      </c>
      <c r="W3410" s="110">
        <v>1</v>
      </c>
      <c r="X3410" s="110">
        <v>1</v>
      </c>
      <c r="Y3410" s="68">
        <f t="shared" si="495"/>
        <v>1</v>
      </c>
      <c r="Z3410" s="110">
        <v>2</v>
      </c>
      <c r="AA3410" s="282">
        <v>0.36</v>
      </c>
    </row>
    <row r="3411" spans="9:27">
      <c r="I3411" s="57" t="str">
        <f t="shared" si="499"/>
        <v>Adoptions TogetherAllMarch-17</v>
      </c>
      <c r="J3411" s="57" t="s">
        <v>1947</v>
      </c>
      <c r="K3411" s="57" t="s">
        <v>318</v>
      </c>
      <c r="L3411" s="73">
        <v>42795</v>
      </c>
      <c r="M3411" s="110">
        <v>0</v>
      </c>
      <c r="N3411" s="110">
        <v>0</v>
      </c>
      <c r="O3411" s="68" t="e">
        <f t="shared" si="496"/>
        <v>#DIV/0!</v>
      </c>
      <c r="P3411" s="110">
        <v>0</v>
      </c>
      <c r="Q3411" s="110">
        <v>0</v>
      </c>
      <c r="R3411" s="278" t="e">
        <f t="shared" si="497"/>
        <v>#DIV/0!</v>
      </c>
      <c r="S3411" s="110">
        <v>5</v>
      </c>
      <c r="T3411" s="68">
        <f t="shared" si="498"/>
        <v>0</v>
      </c>
      <c r="U3411" s="110">
        <v>0</v>
      </c>
      <c r="W3411" s="110">
        <v>0</v>
      </c>
      <c r="X3411" s="110">
        <v>0</v>
      </c>
      <c r="Y3411" s="68" t="e">
        <f t="shared" si="495"/>
        <v>#DIV/0!</v>
      </c>
      <c r="Z3411" s="110">
        <v>0</v>
      </c>
      <c r="AA3411" s="282" t="e">
        <v>#DIV/0!</v>
      </c>
    </row>
    <row r="3412" spans="9:27">
      <c r="I3412" s="57" t="str">
        <f t="shared" si="499"/>
        <v>Community ConnectionsAllMarch-17</v>
      </c>
      <c r="J3412" s="57" t="s">
        <v>1948</v>
      </c>
      <c r="K3412" s="57" t="s">
        <v>319</v>
      </c>
      <c r="L3412" s="73">
        <v>42795</v>
      </c>
      <c r="M3412" s="110">
        <v>13</v>
      </c>
      <c r="N3412" s="110">
        <v>14</v>
      </c>
      <c r="O3412" s="68">
        <f t="shared" si="496"/>
        <v>0.9285714285714286</v>
      </c>
      <c r="P3412" s="110">
        <v>148</v>
      </c>
      <c r="Q3412" s="110">
        <v>110</v>
      </c>
      <c r="R3412" s="278">
        <f t="shared" si="497"/>
        <v>1.3454545454545455</v>
      </c>
      <c r="S3412" s="110">
        <v>112</v>
      </c>
      <c r="T3412" s="68">
        <f t="shared" si="498"/>
        <v>0.9821428571428571</v>
      </c>
      <c r="U3412" s="110">
        <v>139</v>
      </c>
      <c r="W3412" s="110">
        <v>4</v>
      </c>
      <c r="X3412" s="110">
        <v>4</v>
      </c>
      <c r="Y3412" s="68">
        <f t="shared" ref="Y3412:Y3475" si="500">W3412/X3412</f>
        <v>1</v>
      </c>
      <c r="Z3412" s="110">
        <v>9</v>
      </c>
      <c r="AA3412" s="282">
        <v>0.56499999999999995</v>
      </c>
    </row>
    <row r="3413" spans="9:27">
      <c r="I3413" s="57" t="str">
        <f t="shared" si="499"/>
        <v>ContemporaryAllMarch-17</v>
      </c>
      <c r="J3413" s="57" t="s">
        <v>1949</v>
      </c>
      <c r="K3413" s="57" t="s">
        <v>1244</v>
      </c>
      <c r="L3413" s="73">
        <v>42795</v>
      </c>
      <c r="M3413" s="110">
        <v>12</v>
      </c>
      <c r="N3413" s="110">
        <v>10</v>
      </c>
      <c r="O3413" s="68">
        <f t="shared" si="496"/>
        <v>1.2</v>
      </c>
      <c r="P3413" s="110">
        <v>20</v>
      </c>
      <c r="Q3413" s="110">
        <v>38</v>
      </c>
      <c r="R3413" s="278">
        <f t="shared" si="497"/>
        <v>0.52631578947368418</v>
      </c>
      <c r="S3413" s="110">
        <v>50</v>
      </c>
      <c r="T3413" s="68">
        <f t="shared" si="498"/>
        <v>0.76</v>
      </c>
      <c r="U3413" s="110">
        <v>19</v>
      </c>
      <c r="W3413" s="110">
        <v>0</v>
      </c>
      <c r="X3413" s="110">
        <v>1</v>
      </c>
      <c r="Y3413" s="68">
        <f t="shared" si="500"/>
        <v>0</v>
      </c>
      <c r="Z3413" s="110">
        <v>1</v>
      </c>
      <c r="AA3413" s="282">
        <v>0.18</v>
      </c>
    </row>
    <row r="3414" spans="9:27">
      <c r="I3414" s="57" t="str">
        <f t="shared" si="499"/>
        <v>Family MattersAllMarch-17</v>
      </c>
      <c r="J3414" s="57" t="s">
        <v>1950</v>
      </c>
      <c r="K3414" s="57" t="s">
        <v>1624</v>
      </c>
      <c r="L3414" s="73">
        <v>42795</v>
      </c>
      <c r="M3414" s="110">
        <v>1</v>
      </c>
      <c r="N3414" s="110">
        <v>1</v>
      </c>
      <c r="O3414" s="68">
        <f t="shared" si="496"/>
        <v>1</v>
      </c>
      <c r="P3414" s="110">
        <v>1</v>
      </c>
      <c r="Q3414" s="110">
        <v>3</v>
      </c>
      <c r="R3414" s="278">
        <f t="shared" si="497"/>
        <v>0.33333333333333331</v>
      </c>
      <c r="S3414" s="110">
        <v>2</v>
      </c>
      <c r="T3414" s="68">
        <f t="shared" si="498"/>
        <v>1.5</v>
      </c>
      <c r="U3414" s="110">
        <v>1</v>
      </c>
      <c r="W3414" s="110">
        <v>1</v>
      </c>
      <c r="X3414" s="110">
        <v>1</v>
      </c>
      <c r="Y3414" s="68">
        <f t="shared" si="500"/>
        <v>1</v>
      </c>
      <c r="Z3414" s="110">
        <v>0</v>
      </c>
      <c r="AA3414" s="282" t="e">
        <v>#DIV/0!</v>
      </c>
    </row>
    <row r="3415" spans="9:27">
      <c r="I3415" s="57" t="str">
        <f t="shared" si="499"/>
        <v>Federal CityAllMarch-17</v>
      </c>
      <c r="J3415" s="57" t="s">
        <v>1951</v>
      </c>
      <c r="K3415" s="57" t="s">
        <v>359</v>
      </c>
      <c r="L3415" s="73">
        <v>42795</v>
      </c>
      <c r="M3415" s="110">
        <v>1</v>
      </c>
      <c r="N3415" s="110">
        <v>1</v>
      </c>
      <c r="O3415" s="68">
        <f t="shared" si="496"/>
        <v>1</v>
      </c>
      <c r="P3415" s="110">
        <v>7</v>
      </c>
      <c r="Q3415" s="110">
        <v>5</v>
      </c>
      <c r="R3415" s="278">
        <f t="shared" si="497"/>
        <v>1.4</v>
      </c>
      <c r="S3415" s="110">
        <v>5</v>
      </c>
      <c r="T3415" s="68">
        <f t="shared" si="498"/>
        <v>1</v>
      </c>
      <c r="U3415" s="110">
        <v>4</v>
      </c>
      <c r="W3415" s="110">
        <v>3</v>
      </c>
      <c r="X3415" s="110">
        <v>4</v>
      </c>
      <c r="Y3415" s="68">
        <f t="shared" si="500"/>
        <v>0.75</v>
      </c>
      <c r="Z3415" s="110">
        <v>3</v>
      </c>
      <c r="AA3415" s="282" t="e">
        <v>#DIV/0!</v>
      </c>
    </row>
    <row r="3416" spans="9:27">
      <c r="I3416" s="57" t="str">
        <f t="shared" si="499"/>
        <v>First Home CareAllMarch-17</v>
      </c>
      <c r="J3416" s="57" t="s">
        <v>1952</v>
      </c>
      <c r="K3416" s="57" t="s">
        <v>323</v>
      </c>
      <c r="L3416" s="73">
        <v>42795</v>
      </c>
      <c r="M3416" s="110">
        <v>19</v>
      </c>
      <c r="N3416" s="110">
        <v>10</v>
      </c>
      <c r="O3416" s="68">
        <f t="shared" si="496"/>
        <v>1.9</v>
      </c>
      <c r="P3416" s="110">
        <v>29</v>
      </c>
      <c r="Q3416" s="110">
        <v>85</v>
      </c>
      <c r="R3416" s="278">
        <f t="shared" si="497"/>
        <v>0.3411764705882353</v>
      </c>
      <c r="S3416" s="110">
        <v>45</v>
      </c>
      <c r="T3416" s="68">
        <f t="shared" si="498"/>
        <v>1.8888888888888888</v>
      </c>
      <c r="U3416" s="110">
        <v>24</v>
      </c>
      <c r="W3416" s="110">
        <v>3</v>
      </c>
      <c r="X3416" s="110">
        <v>4</v>
      </c>
      <c r="Y3416" s="68">
        <f t="shared" si="500"/>
        <v>0.75</v>
      </c>
      <c r="Z3416" s="110">
        <v>5</v>
      </c>
      <c r="AA3416" s="282">
        <v>0.92500000000000004</v>
      </c>
    </row>
    <row r="3417" spans="9:27">
      <c r="I3417" s="57" t="str">
        <f t="shared" si="499"/>
        <v>FPSAllMarch-17</v>
      </c>
      <c r="J3417" s="57" t="s">
        <v>1953</v>
      </c>
      <c r="K3417" s="57" t="s">
        <v>355</v>
      </c>
      <c r="L3417" s="73">
        <v>42795</v>
      </c>
      <c r="M3417" s="110">
        <v>7</v>
      </c>
      <c r="N3417" s="110">
        <v>6</v>
      </c>
      <c r="O3417" s="68">
        <f t="shared" ref="O3417:O3480" si="501">M3417/N3417</f>
        <v>1.1666666666666667</v>
      </c>
      <c r="P3417" s="110">
        <v>72</v>
      </c>
      <c r="Q3417" s="110">
        <v>105</v>
      </c>
      <c r="R3417" s="278">
        <f t="shared" ref="R3417:R3480" si="502">P3417/Q3417</f>
        <v>0.68571428571428572</v>
      </c>
      <c r="S3417" s="110">
        <v>90</v>
      </c>
      <c r="T3417" s="68">
        <f t="shared" ref="T3417:T3480" si="503">Q3417/S3417</f>
        <v>1.1666666666666667</v>
      </c>
      <c r="U3417" s="110">
        <v>71</v>
      </c>
      <c r="W3417" s="110">
        <v>0</v>
      </c>
      <c r="X3417" s="110">
        <v>0</v>
      </c>
      <c r="Y3417" s="68" t="e">
        <f t="shared" si="500"/>
        <v>#DIV/0!</v>
      </c>
      <c r="Z3417" s="110">
        <v>1</v>
      </c>
      <c r="AA3417" s="282">
        <v>0.11</v>
      </c>
    </row>
    <row r="3418" spans="9:27">
      <c r="I3418" s="57" t="str">
        <f t="shared" si="499"/>
        <v>Green DoorAllMarch-17</v>
      </c>
      <c r="J3418" s="57" t="s">
        <v>1954</v>
      </c>
      <c r="K3418" s="57" t="s">
        <v>895</v>
      </c>
      <c r="L3418" s="73">
        <v>42795</v>
      </c>
      <c r="M3418" s="110">
        <v>0</v>
      </c>
      <c r="N3418" s="110">
        <v>0</v>
      </c>
      <c r="O3418" s="68" t="e">
        <f t="shared" si="501"/>
        <v>#DIV/0!</v>
      </c>
      <c r="P3418" s="110">
        <v>0</v>
      </c>
      <c r="Q3418" s="110">
        <v>0</v>
      </c>
      <c r="R3418" s="278" t="e">
        <f t="shared" si="502"/>
        <v>#DIV/0!</v>
      </c>
      <c r="S3418" s="110">
        <v>0</v>
      </c>
      <c r="T3418" s="68" t="e">
        <f t="shared" si="503"/>
        <v>#DIV/0!</v>
      </c>
      <c r="U3418" s="110">
        <v>0</v>
      </c>
      <c r="W3418" s="110">
        <v>0</v>
      </c>
      <c r="X3418" s="110">
        <v>0</v>
      </c>
      <c r="Y3418" s="68" t="e">
        <f t="shared" si="500"/>
        <v>#DIV/0!</v>
      </c>
      <c r="Z3418" s="110">
        <v>0</v>
      </c>
      <c r="AA3418" s="282" t="e">
        <v>#DIV/0!</v>
      </c>
    </row>
    <row r="3419" spans="9:27">
      <c r="I3419" s="57" t="str">
        <f t="shared" si="499"/>
        <v>HillcrestAllMarch-17</v>
      </c>
      <c r="J3419" s="57" t="s">
        <v>1955</v>
      </c>
      <c r="K3419" s="57" t="s">
        <v>331</v>
      </c>
      <c r="L3419" s="73">
        <v>42795</v>
      </c>
      <c r="M3419" s="110">
        <v>9</v>
      </c>
      <c r="N3419" s="110">
        <v>9</v>
      </c>
      <c r="O3419" s="68">
        <f t="shared" si="501"/>
        <v>1</v>
      </c>
      <c r="P3419" s="110">
        <v>76</v>
      </c>
      <c r="Q3419" s="110">
        <v>67</v>
      </c>
      <c r="R3419" s="278">
        <f t="shared" si="502"/>
        <v>1.1343283582089552</v>
      </c>
      <c r="S3419" s="110">
        <v>80</v>
      </c>
      <c r="T3419" s="68">
        <f t="shared" si="503"/>
        <v>0.83750000000000002</v>
      </c>
      <c r="U3419" s="110">
        <v>63</v>
      </c>
      <c r="W3419" s="110">
        <v>2</v>
      </c>
      <c r="X3419" s="110">
        <v>5</v>
      </c>
      <c r="Y3419" s="68">
        <f t="shared" si="500"/>
        <v>0.4</v>
      </c>
      <c r="Z3419" s="110">
        <v>13</v>
      </c>
      <c r="AA3419" s="282">
        <v>0.65500000000000003</v>
      </c>
    </row>
    <row r="3420" spans="9:27">
      <c r="I3420" s="57" t="str">
        <f t="shared" si="499"/>
        <v>LAYCAllMarch-17</v>
      </c>
      <c r="J3420" s="57" t="s">
        <v>1956</v>
      </c>
      <c r="K3420" s="57" t="s">
        <v>337</v>
      </c>
      <c r="L3420" s="73">
        <v>42795</v>
      </c>
      <c r="M3420" s="110">
        <v>2</v>
      </c>
      <c r="N3420" s="110">
        <v>3</v>
      </c>
      <c r="O3420" s="68">
        <f t="shared" si="501"/>
        <v>0.66666666666666663</v>
      </c>
      <c r="P3420" s="110">
        <v>17</v>
      </c>
      <c r="Q3420" s="110">
        <v>18</v>
      </c>
      <c r="R3420" s="278">
        <f t="shared" si="502"/>
        <v>0.94444444444444442</v>
      </c>
      <c r="S3420" s="110">
        <v>30</v>
      </c>
      <c r="T3420" s="68">
        <f t="shared" si="503"/>
        <v>0.6</v>
      </c>
      <c r="U3420" s="110">
        <v>16</v>
      </c>
      <c r="W3420" s="110">
        <v>0</v>
      </c>
      <c r="X3420" s="110">
        <v>0</v>
      </c>
      <c r="Y3420" s="68" t="e">
        <f t="shared" si="500"/>
        <v>#DIV/0!</v>
      </c>
      <c r="Z3420" s="110">
        <v>1</v>
      </c>
      <c r="AA3420" s="282" t="e">
        <v>#DIV/0!</v>
      </c>
    </row>
    <row r="3421" spans="9:27">
      <c r="I3421" s="57" t="str">
        <f t="shared" si="499"/>
        <v>LESAllMarch-17</v>
      </c>
      <c r="J3421" s="57" t="s">
        <v>1957</v>
      </c>
      <c r="K3421" s="57" t="s">
        <v>357</v>
      </c>
      <c r="L3421" s="73">
        <v>42795</v>
      </c>
      <c r="M3421" s="110">
        <v>7</v>
      </c>
      <c r="N3421" s="110">
        <v>7</v>
      </c>
      <c r="O3421" s="68">
        <f t="shared" si="501"/>
        <v>1</v>
      </c>
      <c r="P3421" s="110">
        <v>39</v>
      </c>
      <c r="Q3421" s="110">
        <v>50</v>
      </c>
      <c r="R3421" s="278">
        <f t="shared" si="502"/>
        <v>0.78</v>
      </c>
      <c r="S3421" s="110">
        <v>105</v>
      </c>
      <c r="T3421" s="68">
        <f t="shared" si="503"/>
        <v>0.47619047619047616</v>
      </c>
      <c r="U3421" s="110">
        <v>32</v>
      </c>
      <c r="W3421" s="110">
        <v>1</v>
      </c>
      <c r="X3421" s="110">
        <v>1</v>
      </c>
      <c r="Y3421" s="68">
        <f t="shared" si="500"/>
        <v>1</v>
      </c>
      <c r="Z3421" s="110">
        <v>7</v>
      </c>
      <c r="AA3421" s="282">
        <v>0.46</v>
      </c>
    </row>
    <row r="3422" spans="9:27">
      <c r="I3422" s="57" t="str">
        <f t="shared" si="499"/>
        <v>Marys CenterAllMarch-17</v>
      </c>
      <c r="J3422" s="57" t="s">
        <v>1958</v>
      </c>
      <c r="K3422" s="57" t="s">
        <v>341</v>
      </c>
      <c r="L3422" s="73">
        <v>42795</v>
      </c>
      <c r="M3422" s="110">
        <v>5</v>
      </c>
      <c r="N3422" s="110">
        <v>5</v>
      </c>
      <c r="O3422" s="68">
        <f t="shared" si="501"/>
        <v>1</v>
      </c>
      <c r="P3422" s="110">
        <v>32</v>
      </c>
      <c r="Q3422" s="110">
        <v>24</v>
      </c>
      <c r="R3422" s="278">
        <f t="shared" si="502"/>
        <v>1.3333333333333333</v>
      </c>
      <c r="S3422" s="110">
        <v>34</v>
      </c>
      <c r="T3422" s="68">
        <f t="shared" si="503"/>
        <v>0.70588235294117652</v>
      </c>
      <c r="U3422" s="110">
        <v>24</v>
      </c>
      <c r="W3422" s="110">
        <v>1</v>
      </c>
      <c r="X3422" s="110">
        <v>4</v>
      </c>
      <c r="Y3422" s="68">
        <f t="shared" si="500"/>
        <v>0.25</v>
      </c>
      <c r="Z3422" s="110">
        <v>8</v>
      </c>
      <c r="AA3422" s="282">
        <v>0.83</v>
      </c>
    </row>
    <row r="3423" spans="9:27">
      <c r="I3423" s="57" t="str">
        <f t="shared" si="499"/>
        <v>MBI HSAllMarch-17</v>
      </c>
      <c r="J3423" s="57" t="s">
        <v>1959</v>
      </c>
      <c r="K3423" s="57" t="s">
        <v>364</v>
      </c>
      <c r="L3423" s="73">
        <v>42795</v>
      </c>
      <c r="M3423" s="110">
        <v>10</v>
      </c>
      <c r="N3423" s="110">
        <v>15</v>
      </c>
      <c r="O3423" s="68">
        <f t="shared" si="501"/>
        <v>0.66666666666666663</v>
      </c>
      <c r="P3423" s="110">
        <v>117</v>
      </c>
      <c r="Q3423" s="110">
        <v>112</v>
      </c>
      <c r="R3423" s="278">
        <f t="shared" si="502"/>
        <v>1.0446428571428572</v>
      </c>
      <c r="S3423" s="110">
        <v>180</v>
      </c>
      <c r="T3423" s="68">
        <f t="shared" si="503"/>
        <v>0.62222222222222223</v>
      </c>
      <c r="U3423" s="110">
        <v>109</v>
      </c>
      <c r="W3423" s="110">
        <v>0</v>
      </c>
      <c r="X3423" s="110">
        <v>0</v>
      </c>
      <c r="Y3423" s="68" t="e">
        <f t="shared" si="500"/>
        <v>#DIV/0!</v>
      </c>
      <c r="Z3423" s="110">
        <v>8</v>
      </c>
      <c r="AA3423" s="282">
        <v>0.66</v>
      </c>
    </row>
    <row r="3424" spans="9:27">
      <c r="I3424" s="57" t="str">
        <f t="shared" si="499"/>
        <v>MD Family ResourcesAllMarch-17</v>
      </c>
      <c r="J3424" s="57" t="s">
        <v>1960</v>
      </c>
      <c r="K3424" s="57" t="s">
        <v>510</v>
      </c>
      <c r="L3424" s="73">
        <v>42795</v>
      </c>
      <c r="M3424" s="110">
        <v>10</v>
      </c>
      <c r="N3424" s="110">
        <v>12</v>
      </c>
      <c r="O3424" s="68">
        <f t="shared" si="501"/>
        <v>0.83333333333333337</v>
      </c>
      <c r="P3424" s="110">
        <v>25</v>
      </c>
      <c r="Q3424" s="110">
        <v>30</v>
      </c>
      <c r="R3424" s="278">
        <f t="shared" si="502"/>
        <v>0.83333333333333337</v>
      </c>
      <c r="S3424" s="110">
        <v>26</v>
      </c>
      <c r="T3424" s="68">
        <f t="shared" si="503"/>
        <v>1.1538461538461537</v>
      </c>
      <c r="U3424" s="110">
        <v>18</v>
      </c>
      <c r="W3424" s="110">
        <v>5</v>
      </c>
      <c r="X3424" s="110">
        <v>5</v>
      </c>
      <c r="Y3424" s="68">
        <f t="shared" si="500"/>
        <v>1</v>
      </c>
      <c r="Z3424" s="110">
        <v>7</v>
      </c>
      <c r="AA3424" s="282">
        <v>0.65</v>
      </c>
    </row>
    <row r="3425" spans="9:27">
      <c r="I3425" s="57" t="str">
        <f t="shared" si="499"/>
        <v>PASSAllMarch-17</v>
      </c>
      <c r="J3425" s="57" t="s">
        <v>1961</v>
      </c>
      <c r="K3425" s="57" t="s">
        <v>342</v>
      </c>
      <c r="L3425" s="73">
        <v>42795</v>
      </c>
      <c r="M3425" s="110">
        <v>16</v>
      </c>
      <c r="N3425" s="110">
        <v>13</v>
      </c>
      <c r="O3425" s="68">
        <f t="shared" si="501"/>
        <v>1.2307692307692308</v>
      </c>
      <c r="P3425" s="110">
        <v>98</v>
      </c>
      <c r="Q3425" s="110">
        <v>142</v>
      </c>
      <c r="R3425" s="278">
        <f t="shared" si="502"/>
        <v>0.6901408450704225</v>
      </c>
      <c r="S3425" s="110">
        <v>92</v>
      </c>
      <c r="T3425" s="68">
        <f t="shared" si="503"/>
        <v>1.5434782608695652</v>
      </c>
      <c r="U3425" s="110">
        <v>81</v>
      </c>
      <c r="W3425" s="110">
        <v>10</v>
      </c>
      <c r="X3425" s="110">
        <v>16</v>
      </c>
      <c r="Y3425" s="68">
        <f t="shared" si="500"/>
        <v>0.625</v>
      </c>
      <c r="Z3425" s="110">
        <v>17</v>
      </c>
      <c r="AA3425" s="282">
        <v>0.84499999999999997</v>
      </c>
    </row>
    <row r="3426" spans="9:27">
      <c r="I3426" s="57" t="str">
        <f t="shared" si="499"/>
        <v>PIECEAllMarch-17</v>
      </c>
      <c r="J3426" s="57" t="s">
        <v>1962</v>
      </c>
      <c r="K3426" s="57" t="s">
        <v>345</v>
      </c>
      <c r="L3426" s="73">
        <v>42795</v>
      </c>
      <c r="M3426" s="110">
        <v>11</v>
      </c>
      <c r="N3426" s="110">
        <v>11</v>
      </c>
      <c r="O3426" s="68">
        <f t="shared" si="501"/>
        <v>1</v>
      </c>
      <c r="P3426" s="110">
        <v>45</v>
      </c>
      <c r="Q3426" s="110">
        <v>55</v>
      </c>
      <c r="R3426" s="278">
        <f t="shared" si="502"/>
        <v>0.81818181818181823</v>
      </c>
      <c r="S3426" s="110">
        <v>44</v>
      </c>
      <c r="T3426" s="68">
        <f t="shared" si="503"/>
        <v>1.25</v>
      </c>
      <c r="U3426" s="110">
        <v>40</v>
      </c>
      <c r="W3426" s="110">
        <v>1</v>
      </c>
      <c r="X3426" s="110">
        <v>5</v>
      </c>
      <c r="Y3426" s="68">
        <f t="shared" si="500"/>
        <v>0.2</v>
      </c>
      <c r="Z3426" s="110">
        <v>5</v>
      </c>
      <c r="AA3426" s="282">
        <v>0.70499999999999996</v>
      </c>
    </row>
    <row r="3427" spans="9:27">
      <c r="I3427" s="57" t="str">
        <f t="shared" si="499"/>
        <v>RiversideAllMarch-17</v>
      </c>
      <c r="J3427" s="57" t="s">
        <v>1963</v>
      </c>
      <c r="K3427" s="57" t="s">
        <v>362</v>
      </c>
      <c r="L3427" s="73">
        <v>42795</v>
      </c>
      <c r="M3427" s="110">
        <v>1</v>
      </c>
      <c r="N3427" s="110">
        <v>1</v>
      </c>
      <c r="O3427" s="68">
        <f t="shared" si="501"/>
        <v>1</v>
      </c>
      <c r="P3427" s="110">
        <v>6</v>
      </c>
      <c r="Q3427" s="110">
        <v>5</v>
      </c>
      <c r="R3427" s="278">
        <f t="shared" si="502"/>
        <v>1.2</v>
      </c>
      <c r="S3427" s="110">
        <v>10</v>
      </c>
      <c r="T3427" s="68">
        <f t="shared" si="503"/>
        <v>0.5</v>
      </c>
      <c r="U3427" s="110">
        <v>4</v>
      </c>
      <c r="W3427" s="110">
        <v>0</v>
      </c>
      <c r="X3427" s="110">
        <v>0</v>
      </c>
      <c r="Y3427" s="68" t="e">
        <f t="shared" si="500"/>
        <v>#DIV/0!</v>
      </c>
      <c r="Z3427" s="110">
        <v>2</v>
      </c>
      <c r="AA3427" s="282" t="e">
        <v>#DIV/0!</v>
      </c>
    </row>
    <row r="3428" spans="9:27">
      <c r="I3428" s="57" t="str">
        <f t="shared" si="499"/>
        <v>TFCCAllMarch-17</v>
      </c>
      <c r="J3428" s="57" t="s">
        <v>1964</v>
      </c>
      <c r="K3428" s="57" t="s">
        <v>366</v>
      </c>
      <c r="L3428" s="73">
        <v>42795</v>
      </c>
      <c r="M3428" s="110">
        <v>3</v>
      </c>
      <c r="N3428" s="110">
        <v>6</v>
      </c>
      <c r="O3428" s="68">
        <f t="shared" si="501"/>
        <v>0.5</v>
      </c>
      <c r="P3428" s="110">
        <v>71</v>
      </c>
      <c r="Q3428" s="110">
        <v>30</v>
      </c>
      <c r="R3428" s="278">
        <f t="shared" si="502"/>
        <v>2.3666666666666667</v>
      </c>
      <c r="S3428" s="110">
        <v>50</v>
      </c>
      <c r="T3428" s="68">
        <f t="shared" si="503"/>
        <v>0.6</v>
      </c>
      <c r="U3428" s="110">
        <v>71</v>
      </c>
      <c r="W3428" s="110">
        <v>0</v>
      </c>
      <c r="X3428" s="110">
        <v>2</v>
      </c>
      <c r="Y3428" s="68">
        <f t="shared" si="500"/>
        <v>0</v>
      </c>
      <c r="Z3428" s="110">
        <v>0</v>
      </c>
      <c r="AA3428" s="282" t="e">
        <v>#DIV/0!</v>
      </c>
    </row>
    <row r="3429" spans="9:27">
      <c r="I3429" s="57" t="str">
        <f t="shared" si="499"/>
        <v>UniversalAllMarch-17</v>
      </c>
      <c r="J3429" s="57" t="s">
        <v>1965</v>
      </c>
      <c r="K3429" s="57" t="s">
        <v>348</v>
      </c>
      <c r="L3429" s="73">
        <v>42795</v>
      </c>
      <c r="M3429" s="110">
        <v>0</v>
      </c>
      <c r="N3429" s="110">
        <v>0</v>
      </c>
      <c r="O3429" s="68" t="e">
        <f t="shared" si="501"/>
        <v>#DIV/0!</v>
      </c>
      <c r="P3429" s="110">
        <v>0</v>
      </c>
      <c r="Q3429" s="110">
        <v>0</v>
      </c>
      <c r="R3429" s="278" t="e">
        <f t="shared" si="502"/>
        <v>#DIV/0!</v>
      </c>
      <c r="S3429" s="110">
        <v>0</v>
      </c>
      <c r="T3429" s="68" t="e">
        <f t="shared" si="503"/>
        <v>#DIV/0!</v>
      </c>
      <c r="U3429" s="110">
        <v>0</v>
      </c>
      <c r="W3429" s="110">
        <v>0</v>
      </c>
      <c r="X3429" s="110">
        <v>0</v>
      </c>
      <c r="Y3429" s="68" t="e">
        <f t="shared" si="500"/>
        <v>#DIV/0!</v>
      </c>
      <c r="Z3429" s="110">
        <v>0</v>
      </c>
      <c r="AA3429" s="282" t="e">
        <v>#DIV/0!</v>
      </c>
    </row>
    <row r="3430" spans="9:27">
      <c r="I3430" s="57" t="str">
        <f t="shared" si="499"/>
        <v>Wayne CenterAllMarch-17</v>
      </c>
      <c r="J3430" s="57" t="s">
        <v>1966</v>
      </c>
      <c r="K3430" s="57" t="s">
        <v>789</v>
      </c>
      <c r="L3430" s="73">
        <v>42795</v>
      </c>
      <c r="M3430" s="110">
        <v>4</v>
      </c>
      <c r="N3430" s="110">
        <v>4</v>
      </c>
      <c r="O3430" s="68">
        <f t="shared" si="501"/>
        <v>1</v>
      </c>
      <c r="P3430" s="110">
        <v>18</v>
      </c>
      <c r="Q3430" s="110">
        <v>40</v>
      </c>
      <c r="R3430" s="278">
        <f t="shared" si="502"/>
        <v>0.45</v>
      </c>
      <c r="S3430" s="110">
        <v>40</v>
      </c>
      <c r="T3430" s="68">
        <f t="shared" si="503"/>
        <v>1</v>
      </c>
      <c r="U3430" s="110">
        <v>12</v>
      </c>
      <c r="W3430" s="110">
        <v>2</v>
      </c>
      <c r="X3430" s="110">
        <v>2</v>
      </c>
      <c r="Y3430" s="68">
        <f t="shared" si="500"/>
        <v>1</v>
      </c>
      <c r="Z3430" s="110">
        <v>6</v>
      </c>
      <c r="AA3430" s="282">
        <v>1</v>
      </c>
    </row>
    <row r="3431" spans="9:27">
      <c r="I3431" s="57" t="str">
        <f t="shared" si="499"/>
        <v>Youth VillagesAllMarch-17</v>
      </c>
      <c r="J3431" s="57" t="s">
        <v>1967</v>
      </c>
      <c r="K3431" s="57" t="s">
        <v>352</v>
      </c>
      <c r="L3431" s="73">
        <v>42795</v>
      </c>
      <c r="M3431" s="110">
        <v>10</v>
      </c>
      <c r="N3431" s="110">
        <v>16</v>
      </c>
      <c r="O3431" s="68">
        <f t="shared" si="501"/>
        <v>0.625</v>
      </c>
      <c r="P3431" s="110">
        <v>23</v>
      </c>
      <c r="Q3431" s="110">
        <v>40</v>
      </c>
      <c r="R3431" s="278">
        <f t="shared" si="502"/>
        <v>0.57499999999999996</v>
      </c>
      <c r="S3431" s="110">
        <v>48</v>
      </c>
      <c r="T3431" s="68">
        <f t="shared" si="503"/>
        <v>0.83333333333333337</v>
      </c>
      <c r="U3431" s="110">
        <v>22</v>
      </c>
      <c r="W3431" s="110">
        <v>0</v>
      </c>
      <c r="X3431" s="110">
        <v>4</v>
      </c>
      <c r="Y3431" s="68">
        <f t="shared" si="500"/>
        <v>0</v>
      </c>
      <c r="Z3431" s="110">
        <v>1</v>
      </c>
      <c r="AA3431" s="282">
        <v>0.79</v>
      </c>
    </row>
    <row r="3432" spans="9:27">
      <c r="I3432" s="57" t="str">
        <f t="shared" si="499"/>
        <v>All A-CRA ProvidersA-CRAMarch-17</v>
      </c>
      <c r="J3432" s="57" t="s">
        <v>1968</v>
      </c>
      <c r="K3432" s="57" t="s">
        <v>379</v>
      </c>
      <c r="L3432" s="73">
        <v>42795</v>
      </c>
      <c r="M3432" s="110">
        <v>6</v>
      </c>
      <c r="N3432" s="110">
        <v>7</v>
      </c>
      <c r="O3432" s="68">
        <f t="shared" si="501"/>
        <v>0.8571428571428571</v>
      </c>
      <c r="P3432" s="110">
        <v>67</v>
      </c>
      <c r="Q3432" s="124">
        <v>58</v>
      </c>
      <c r="R3432" s="278">
        <f t="shared" si="502"/>
        <v>1.1551724137931034</v>
      </c>
      <c r="S3432" s="110">
        <v>75</v>
      </c>
      <c r="T3432" s="68">
        <f t="shared" si="503"/>
        <v>0.77333333333333332</v>
      </c>
      <c r="U3432" s="110">
        <v>53</v>
      </c>
      <c r="W3432" s="110">
        <v>3</v>
      </c>
      <c r="X3432" s="110">
        <v>5</v>
      </c>
      <c r="Y3432" s="68">
        <f t="shared" si="500"/>
        <v>0.6</v>
      </c>
      <c r="Z3432" s="110">
        <v>14</v>
      </c>
      <c r="AA3432" s="282"/>
    </row>
    <row r="3433" spans="9:27">
      <c r="I3433" s="57" t="str">
        <f t="shared" si="499"/>
        <v>All CPP-FV ProvidersCPP-FVMarch-17</v>
      </c>
      <c r="J3433" s="57" t="s">
        <v>1969</v>
      </c>
      <c r="K3433" s="57" t="s">
        <v>373</v>
      </c>
      <c r="L3433" s="73">
        <v>42795</v>
      </c>
      <c r="M3433" s="110">
        <v>6</v>
      </c>
      <c r="N3433" s="110">
        <v>6</v>
      </c>
      <c r="O3433" s="68">
        <f t="shared" si="501"/>
        <v>1</v>
      </c>
      <c r="P3433" s="110">
        <v>26</v>
      </c>
      <c r="Q3433" s="124">
        <v>30</v>
      </c>
      <c r="R3433" s="278">
        <f t="shared" si="502"/>
        <v>0.8666666666666667</v>
      </c>
      <c r="S3433" s="110">
        <v>32</v>
      </c>
      <c r="T3433" s="68">
        <f t="shared" si="503"/>
        <v>0.9375</v>
      </c>
      <c r="U3433" s="110">
        <v>24</v>
      </c>
      <c r="W3433" s="110">
        <v>0</v>
      </c>
      <c r="X3433" s="110">
        <v>1</v>
      </c>
      <c r="Y3433" s="68">
        <f t="shared" si="500"/>
        <v>0</v>
      </c>
      <c r="Z3433" s="110">
        <v>2</v>
      </c>
      <c r="AA3433" s="282">
        <v>0.46</v>
      </c>
    </row>
    <row r="3434" spans="9:27">
      <c r="I3434" s="57" t="str">
        <f t="shared" si="499"/>
        <v>All FFT ProvidersFFTMarch-17</v>
      </c>
      <c r="J3434" s="57" t="s">
        <v>1970</v>
      </c>
      <c r="K3434" s="57" t="s">
        <v>372</v>
      </c>
      <c r="L3434" s="73">
        <v>42795</v>
      </c>
      <c r="M3434" s="110">
        <v>11</v>
      </c>
      <c r="N3434" s="110">
        <v>13</v>
      </c>
      <c r="O3434" s="68">
        <f t="shared" si="501"/>
        <v>0.84615384615384615</v>
      </c>
      <c r="P3434" s="110">
        <v>65</v>
      </c>
      <c r="Q3434" s="124">
        <v>70</v>
      </c>
      <c r="R3434" s="278">
        <f t="shared" si="502"/>
        <v>0.9285714285714286</v>
      </c>
      <c r="S3434" s="110">
        <v>97</v>
      </c>
      <c r="T3434" s="68">
        <f t="shared" si="503"/>
        <v>0.72164948453608246</v>
      </c>
      <c r="U3434" s="110">
        <v>49</v>
      </c>
      <c r="V3434" s="282">
        <v>1.0166666666666666</v>
      </c>
      <c r="W3434" s="110">
        <v>6</v>
      </c>
      <c r="X3434" s="110">
        <v>10</v>
      </c>
      <c r="Y3434" s="68">
        <f t="shared" si="500"/>
        <v>0.6</v>
      </c>
      <c r="Z3434" s="110">
        <v>16</v>
      </c>
      <c r="AA3434" s="282">
        <v>1.0166666666666666</v>
      </c>
    </row>
    <row r="3435" spans="9:27">
      <c r="I3435" s="57" t="str">
        <f t="shared" si="499"/>
        <v>All MST ProvidersMSTMarch-17</v>
      </c>
      <c r="J3435" s="57" t="s">
        <v>1971</v>
      </c>
      <c r="K3435" s="57" t="s">
        <v>374</v>
      </c>
      <c r="L3435" s="73">
        <v>42795</v>
      </c>
      <c r="M3435" s="110">
        <v>6</v>
      </c>
      <c r="N3435" s="110">
        <v>12</v>
      </c>
      <c r="O3435" s="68">
        <f t="shared" si="501"/>
        <v>0.5</v>
      </c>
      <c r="P3435" s="110">
        <v>20</v>
      </c>
      <c r="Q3435" s="124">
        <v>32</v>
      </c>
      <c r="R3435" s="278">
        <f t="shared" si="502"/>
        <v>0.625</v>
      </c>
      <c r="S3435" s="110">
        <v>40</v>
      </c>
      <c r="T3435" s="68">
        <f t="shared" si="503"/>
        <v>0.8</v>
      </c>
      <c r="U3435" s="110">
        <v>19</v>
      </c>
      <c r="V3435" s="282">
        <v>0.73</v>
      </c>
      <c r="W3435" s="110">
        <v>0</v>
      </c>
      <c r="X3435" s="110">
        <v>4</v>
      </c>
      <c r="Y3435" s="68">
        <f t="shared" si="500"/>
        <v>0</v>
      </c>
      <c r="Z3435" s="110">
        <v>1</v>
      </c>
      <c r="AA3435" s="282">
        <v>0.73</v>
      </c>
    </row>
    <row r="3436" spans="9:27">
      <c r="I3436" s="57" t="str">
        <f t="shared" si="499"/>
        <v>All MST-PSB ProvidersMST-PSBMarch-17</v>
      </c>
      <c r="J3436" s="57" t="s">
        <v>1972</v>
      </c>
      <c r="K3436" s="57" t="s">
        <v>375</v>
      </c>
      <c r="L3436" s="73">
        <v>42795</v>
      </c>
      <c r="M3436" s="110">
        <v>4</v>
      </c>
      <c r="N3436" s="110">
        <v>4</v>
      </c>
      <c r="O3436" s="68">
        <f t="shared" si="501"/>
        <v>1</v>
      </c>
      <c r="P3436" s="110">
        <v>3</v>
      </c>
      <c r="Q3436" s="124">
        <v>8</v>
      </c>
      <c r="R3436" s="278">
        <f t="shared" si="502"/>
        <v>0.375</v>
      </c>
      <c r="S3436" s="110">
        <v>8</v>
      </c>
      <c r="T3436" s="68">
        <f t="shared" si="503"/>
        <v>1</v>
      </c>
      <c r="U3436" s="110">
        <v>3</v>
      </c>
      <c r="V3436" s="282">
        <v>0.85</v>
      </c>
      <c r="W3436" s="110">
        <v>0</v>
      </c>
      <c r="X3436" s="110">
        <v>0</v>
      </c>
      <c r="Y3436" s="68" t="e">
        <f t="shared" si="500"/>
        <v>#DIV/0!</v>
      </c>
      <c r="Z3436" s="110">
        <v>0</v>
      </c>
      <c r="AA3436" s="282">
        <v>0.85</v>
      </c>
    </row>
    <row r="3437" spans="9:27">
      <c r="I3437" s="57" t="str">
        <f t="shared" si="499"/>
        <v>All PCIT ProvidersPCITMarch-17</v>
      </c>
      <c r="J3437" s="57" t="s">
        <v>1973</v>
      </c>
      <c r="K3437" s="57" t="s">
        <v>376</v>
      </c>
      <c r="L3437" s="73">
        <v>42795</v>
      </c>
      <c r="M3437" s="110">
        <v>10</v>
      </c>
      <c r="N3437" s="110">
        <v>10</v>
      </c>
      <c r="O3437" s="68">
        <f t="shared" si="501"/>
        <v>1</v>
      </c>
      <c r="P3437" s="110">
        <v>51</v>
      </c>
      <c r="Q3437" s="124">
        <v>49</v>
      </c>
      <c r="R3437" s="278">
        <f t="shared" si="502"/>
        <v>1.0408163265306123</v>
      </c>
      <c r="S3437" s="110">
        <v>46</v>
      </c>
      <c r="T3437" s="68">
        <f t="shared" si="503"/>
        <v>1.0652173913043479</v>
      </c>
      <c r="U3437" s="110">
        <v>40</v>
      </c>
      <c r="W3437" s="110">
        <v>2</v>
      </c>
      <c r="X3437" s="110">
        <v>8</v>
      </c>
      <c r="Y3437" s="68">
        <f t="shared" si="500"/>
        <v>0.25</v>
      </c>
      <c r="Z3437" s="110">
        <v>11</v>
      </c>
      <c r="AA3437" s="282">
        <v>0.8899999999999999</v>
      </c>
    </row>
    <row r="3438" spans="9:27">
      <c r="I3438" s="57" t="str">
        <f t="shared" si="499"/>
        <v>All TF-CBT ProvidersTF-CBTMarch-17</v>
      </c>
      <c r="J3438" s="57" t="s">
        <v>1974</v>
      </c>
      <c r="K3438" s="57" t="s">
        <v>377</v>
      </c>
      <c r="L3438" s="73">
        <v>42795</v>
      </c>
      <c r="M3438" s="110">
        <v>23</v>
      </c>
      <c r="N3438" s="110">
        <v>17</v>
      </c>
      <c r="O3438" s="68">
        <f t="shared" si="501"/>
        <v>1.3529411764705883</v>
      </c>
      <c r="P3438" s="110">
        <v>44</v>
      </c>
      <c r="Q3438" s="124">
        <v>101</v>
      </c>
      <c r="R3438" s="278">
        <f t="shared" si="502"/>
        <v>0.43564356435643564</v>
      </c>
      <c r="S3438" s="110">
        <v>48</v>
      </c>
      <c r="T3438" s="68">
        <f t="shared" si="503"/>
        <v>2.1041666666666665</v>
      </c>
      <c r="U3438" s="110">
        <v>32</v>
      </c>
      <c r="W3438" s="110">
        <v>9</v>
      </c>
      <c r="X3438" s="110">
        <v>10</v>
      </c>
      <c r="Y3438" s="68">
        <f t="shared" si="500"/>
        <v>0.9</v>
      </c>
      <c r="Z3438" s="110">
        <v>12</v>
      </c>
      <c r="AA3438" s="282">
        <v>0.64249999999999996</v>
      </c>
    </row>
    <row r="3439" spans="9:27">
      <c r="I3439" s="57" t="str">
        <f t="shared" si="499"/>
        <v>All TIP ProvidersTIPMarch-17</v>
      </c>
      <c r="J3439" s="57" t="s">
        <v>1975</v>
      </c>
      <c r="K3439" s="57" t="s">
        <v>378</v>
      </c>
      <c r="L3439" s="73">
        <v>42795</v>
      </c>
      <c r="M3439" s="110">
        <v>53</v>
      </c>
      <c r="N3439" s="110">
        <v>58</v>
      </c>
      <c r="O3439" s="68">
        <f t="shared" si="501"/>
        <v>0.91379310344827591</v>
      </c>
      <c r="P3439" s="110">
        <v>519</v>
      </c>
      <c r="Q3439" s="124">
        <v>545</v>
      </c>
      <c r="R3439" s="278">
        <f t="shared" si="502"/>
        <v>0.95229357798165137</v>
      </c>
      <c r="S3439" s="110">
        <v>635</v>
      </c>
      <c r="T3439" s="68">
        <f t="shared" si="503"/>
        <v>0.8582677165354331</v>
      </c>
      <c r="U3439" s="110">
        <v>483</v>
      </c>
      <c r="W3439" s="110">
        <v>10</v>
      </c>
      <c r="X3439" s="110">
        <v>17</v>
      </c>
      <c r="Y3439" s="68">
        <f t="shared" si="500"/>
        <v>0.58823529411764708</v>
      </c>
      <c r="Z3439" s="110">
        <v>36</v>
      </c>
      <c r="AA3439" s="282">
        <v>0.48857142857142855</v>
      </c>
    </row>
    <row r="3440" spans="9:27">
      <c r="I3440" s="57" t="str">
        <f t="shared" si="499"/>
        <v>All TST ProvidersTSTMarch-17</v>
      </c>
      <c r="J3440" s="57" t="s">
        <v>1976</v>
      </c>
      <c r="K3440" s="57" t="s">
        <v>512</v>
      </c>
      <c r="L3440" s="73">
        <v>42795</v>
      </c>
      <c r="M3440" s="110">
        <v>22</v>
      </c>
      <c r="N3440" s="110">
        <v>17</v>
      </c>
      <c r="O3440" s="68">
        <f t="shared" si="501"/>
        <v>1.2941176470588236</v>
      </c>
      <c r="P3440" s="110">
        <v>49</v>
      </c>
      <c r="Q3440" s="110">
        <v>66</v>
      </c>
      <c r="R3440" s="278">
        <f t="shared" si="502"/>
        <v>0.74242424242424243</v>
      </c>
      <c r="S3440" s="110">
        <v>67</v>
      </c>
      <c r="T3440" s="68">
        <f t="shared" si="503"/>
        <v>0.9850746268656716</v>
      </c>
      <c r="U3440" s="110">
        <v>47</v>
      </c>
      <c r="W3440" s="110">
        <v>3</v>
      </c>
      <c r="X3440" s="110">
        <v>3</v>
      </c>
      <c r="Y3440" s="68">
        <f t="shared" si="500"/>
        <v>1</v>
      </c>
      <c r="Z3440" s="110">
        <v>2</v>
      </c>
      <c r="AA3440" s="282">
        <v>0.57199999999999995</v>
      </c>
    </row>
    <row r="3441" spans="9:27">
      <c r="I3441" s="57" t="str">
        <f t="shared" si="499"/>
        <v>AllAllMarch-17</v>
      </c>
      <c r="J3441" s="57" t="s">
        <v>1977</v>
      </c>
      <c r="K3441" s="57" t="s">
        <v>367</v>
      </c>
      <c r="L3441" s="73">
        <v>42795</v>
      </c>
      <c r="M3441" s="110">
        <v>141</v>
      </c>
      <c r="N3441" s="110">
        <v>144</v>
      </c>
      <c r="O3441" s="68">
        <f t="shared" si="501"/>
        <v>0.97916666666666663</v>
      </c>
      <c r="P3441" s="110">
        <v>844</v>
      </c>
      <c r="Q3441" s="124">
        <v>954</v>
      </c>
      <c r="R3441" s="278">
        <f t="shared" si="502"/>
        <v>0.88469601677148846</v>
      </c>
      <c r="S3441" s="110">
        <v>1048</v>
      </c>
      <c r="T3441" s="68">
        <f t="shared" si="503"/>
        <v>0.91030534351145043</v>
      </c>
      <c r="U3441" s="110">
        <v>750</v>
      </c>
      <c r="W3441" s="110">
        <v>33</v>
      </c>
      <c r="X3441" s="110">
        <v>58</v>
      </c>
      <c r="Y3441" s="68">
        <f t="shared" si="500"/>
        <v>0.56896551724137934</v>
      </c>
      <c r="Z3441" s="110">
        <v>94</v>
      </c>
      <c r="AA3441" s="282">
        <v>0.70621726190476186</v>
      </c>
    </row>
    <row r="3442" spans="9:27">
      <c r="I3442" s="57" t="str">
        <f>K3442&amp;"April-17"</f>
        <v>Federal CityA-CRAApril-17</v>
      </c>
      <c r="J3442" t="s">
        <v>1978</v>
      </c>
      <c r="K3442" t="s">
        <v>360</v>
      </c>
      <c r="L3442" s="73">
        <v>42826</v>
      </c>
      <c r="M3442" s="110">
        <v>1</v>
      </c>
      <c r="N3442" s="110">
        <v>1</v>
      </c>
      <c r="O3442" s="68">
        <f t="shared" si="501"/>
        <v>1</v>
      </c>
      <c r="P3442" s="110">
        <v>5</v>
      </c>
      <c r="Q3442" s="110">
        <v>5</v>
      </c>
      <c r="R3442" s="278">
        <f t="shared" si="502"/>
        <v>1</v>
      </c>
      <c r="S3442" s="110">
        <v>5</v>
      </c>
      <c r="T3442" s="68">
        <f t="shared" si="503"/>
        <v>1</v>
      </c>
      <c r="U3442" s="110">
        <v>3</v>
      </c>
      <c r="W3442" s="110">
        <v>2</v>
      </c>
      <c r="X3442" s="110">
        <v>3</v>
      </c>
      <c r="Y3442" s="68">
        <f t="shared" si="500"/>
        <v>0.66666666666666663</v>
      </c>
      <c r="Z3442" s="110">
        <v>2</v>
      </c>
      <c r="AA3442" s="282"/>
    </row>
    <row r="3443" spans="9:27">
      <c r="I3443" s="57" t="str">
        <f t="shared" ref="I3443:I3506" si="504">K3443&amp;"April-17"</f>
        <v>HillcrestA-CRAApril-17</v>
      </c>
      <c r="J3443" t="s">
        <v>1979</v>
      </c>
      <c r="K3443" t="s">
        <v>336</v>
      </c>
      <c r="L3443" s="73">
        <v>42826</v>
      </c>
      <c r="M3443" s="110">
        <v>2</v>
      </c>
      <c r="N3443" s="110">
        <v>2</v>
      </c>
      <c r="O3443" s="68">
        <f t="shared" si="501"/>
        <v>1</v>
      </c>
      <c r="P3443" s="110">
        <v>51</v>
      </c>
      <c r="Q3443" s="110">
        <v>30</v>
      </c>
      <c r="R3443" s="278">
        <f t="shared" si="502"/>
        <v>1.7</v>
      </c>
      <c r="S3443" s="110">
        <v>30</v>
      </c>
      <c r="T3443" s="68">
        <f t="shared" si="503"/>
        <v>1</v>
      </c>
      <c r="U3443" s="110">
        <v>33</v>
      </c>
      <c r="W3443" s="110">
        <v>0</v>
      </c>
      <c r="X3443" s="110">
        <v>4</v>
      </c>
      <c r="Y3443" s="68">
        <f t="shared" si="500"/>
        <v>0</v>
      </c>
      <c r="Z3443" s="110">
        <v>18</v>
      </c>
      <c r="AA3443" s="282"/>
    </row>
    <row r="3444" spans="9:27">
      <c r="I3444" s="57" t="str">
        <f t="shared" si="504"/>
        <v>LAYCA-CRAApril-17</v>
      </c>
      <c r="J3444" t="s">
        <v>1980</v>
      </c>
      <c r="K3444" t="s">
        <v>339</v>
      </c>
      <c r="L3444" s="73">
        <v>42826</v>
      </c>
      <c r="M3444" s="110">
        <v>2</v>
      </c>
      <c r="N3444" s="110">
        <v>3</v>
      </c>
      <c r="O3444" s="68">
        <f t="shared" si="501"/>
        <v>0.66666666666666663</v>
      </c>
      <c r="P3444" s="110">
        <v>19</v>
      </c>
      <c r="Q3444" s="110">
        <v>18</v>
      </c>
      <c r="R3444" s="278">
        <f t="shared" si="502"/>
        <v>1.0555555555555556</v>
      </c>
      <c r="S3444" s="110">
        <v>30</v>
      </c>
      <c r="T3444" s="68">
        <f t="shared" si="503"/>
        <v>0.6</v>
      </c>
      <c r="U3444" s="110">
        <v>17</v>
      </c>
      <c r="W3444" s="110">
        <v>0</v>
      </c>
      <c r="X3444" s="110">
        <v>0</v>
      </c>
      <c r="Y3444" s="68" t="e">
        <f t="shared" si="500"/>
        <v>#DIV/0!</v>
      </c>
      <c r="Z3444" s="110">
        <v>2</v>
      </c>
      <c r="AA3444" s="282"/>
    </row>
    <row r="3445" spans="9:27">
      <c r="I3445" s="57" t="str">
        <f t="shared" si="504"/>
        <v>RiversideA-CRAApril-17</v>
      </c>
      <c r="J3445" t="s">
        <v>1981</v>
      </c>
      <c r="K3445" t="s">
        <v>361</v>
      </c>
      <c r="L3445" s="73">
        <v>42826</v>
      </c>
      <c r="M3445" s="110">
        <v>1</v>
      </c>
      <c r="N3445" s="110">
        <v>1</v>
      </c>
      <c r="O3445" s="68">
        <f t="shared" si="501"/>
        <v>1</v>
      </c>
      <c r="P3445" s="110">
        <v>7</v>
      </c>
      <c r="Q3445" s="110">
        <v>5</v>
      </c>
      <c r="R3445" s="278">
        <f t="shared" si="502"/>
        <v>1.4</v>
      </c>
      <c r="S3445" s="110">
        <v>10</v>
      </c>
      <c r="T3445" s="68">
        <f t="shared" si="503"/>
        <v>0.5</v>
      </c>
      <c r="U3445" s="110">
        <v>5</v>
      </c>
      <c r="W3445" s="110">
        <v>1</v>
      </c>
      <c r="X3445" s="110">
        <v>1</v>
      </c>
      <c r="Y3445" s="68">
        <f t="shared" si="500"/>
        <v>1</v>
      </c>
      <c r="Z3445" s="110">
        <v>2</v>
      </c>
      <c r="AA3445" s="282"/>
    </row>
    <row r="3446" spans="9:27">
      <c r="I3446" s="57" t="str">
        <f t="shared" si="504"/>
        <v>Adoptions TogetherCPP-FVApril-17</v>
      </c>
      <c r="J3446" t="s">
        <v>1982</v>
      </c>
      <c r="K3446" t="s">
        <v>317</v>
      </c>
      <c r="L3446" s="73">
        <v>42826</v>
      </c>
      <c r="M3446" s="110">
        <v>0</v>
      </c>
      <c r="N3446" s="110">
        <v>0</v>
      </c>
      <c r="O3446" s="68" t="e">
        <f t="shared" si="501"/>
        <v>#DIV/0!</v>
      </c>
      <c r="P3446" s="110">
        <v>0</v>
      </c>
      <c r="Q3446" s="110">
        <v>0</v>
      </c>
      <c r="R3446" s="278" t="e">
        <f t="shared" si="502"/>
        <v>#DIV/0!</v>
      </c>
      <c r="S3446" s="110">
        <v>0</v>
      </c>
      <c r="T3446" s="68" t="e">
        <f t="shared" si="503"/>
        <v>#DIV/0!</v>
      </c>
      <c r="U3446" s="110">
        <v>0</v>
      </c>
      <c r="W3446" s="110">
        <v>0</v>
      </c>
      <c r="X3446" s="110">
        <v>0</v>
      </c>
      <c r="Y3446" s="68" t="e">
        <f t="shared" si="500"/>
        <v>#DIV/0!</v>
      </c>
      <c r="Z3446" s="110">
        <v>0</v>
      </c>
      <c r="AA3446" s="282"/>
    </row>
    <row r="3447" spans="9:27">
      <c r="I3447" s="57" t="str">
        <f t="shared" si="504"/>
        <v>PIECECPP-FVApril-17</v>
      </c>
      <c r="J3447" t="s">
        <v>1983</v>
      </c>
      <c r="K3447" t="s">
        <v>346</v>
      </c>
      <c r="L3447" s="73">
        <v>42826</v>
      </c>
      <c r="M3447" s="110">
        <v>6</v>
      </c>
      <c r="N3447" s="110">
        <v>6</v>
      </c>
      <c r="O3447" s="68">
        <f t="shared" si="501"/>
        <v>1</v>
      </c>
      <c r="P3447" s="110">
        <v>27</v>
      </c>
      <c r="Q3447" s="110">
        <v>30</v>
      </c>
      <c r="R3447" s="278">
        <f t="shared" si="502"/>
        <v>0.9</v>
      </c>
      <c r="S3447" s="110">
        <v>32</v>
      </c>
      <c r="T3447" s="68">
        <f t="shared" si="503"/>
        <v>0.9375</v>
      </c>
      <c r="U3447" s="110">
        <v>26</v>
      </c>
      <c r="W3447" s="110">
        <v>0</v>
      </c>
      <c r="X3447" s="110">
        <v>0</v>
      </c>
      <c r="Y3447" s="68" t="e">
        <f t="shared" si="500"/>
        <v>#DIV/0!</v>
      </c>
      <c r="Z3447" s="110">
        <v>1</v>
      </c>
      <c r="AA3447" s="282">
        <v>0.37</v>
      </c>
    </row>
    <row r="3448" spans="9:27">
      <c r="I3448" s="57" t="str">
        <f t="shared" si="504"/>
        <v>First Home CareFFTApril-17</v>
      </c>
      <c r="J3448" t="s">
        <v>1984</v>
      </c>
      <c r="K3448" t="s">
        <v>325</v>
      </c>
      <c r="L3448" s="73">
        <v>42826</v>
      </c>
      <c r="M3448" s="110">
        <v>2</v>
      </c>
      <c r="N3448" s="110">
        <v>3</v>
      </c>
      <c r="O3448" s="68">
        <f t="shared" si="501"/>
        <v>0.66666666666666663</v>
      </c>
      <c r="P3448" s="110">
        <v>12</v>
      </c>
      <c r="Q3448" s="110">
        <v>14</v>
      </c>
      <c r="R3448" s="278">
        <f t="shared" si="502"/>
        <v>0.8571428571428571</v>
      </c>
      <c r="S3448" s="110">
        <v>20</v>
      </c>
      <c r="T3448" s="68">
        <f t="shared" si="503"/>
        <v>0.7</v>
      </c>
      <c r="U3448" s="110">
        <v>11</v>
      </c>
      <c r="V3448" s="282">
        <v>1.05</v>
      </c>
      <c r="W3448" s="110">
        <v>1</v>
      </c>
      <c r="X3448" s="110">
        <v>2</v>
      </c>
      <c r="Y3448" s="68">
        <f t="shared" si="500"/>
        <v>0.5</v>
      </c>
      <c r="Z3448" s="110">
        <v>1</v>
      </c>
      <c r="AA3448" s="282">
        <v>1.05</v>
      </c>
    </row>
    <row r="3449" spans="9:27">
      <c r="I3449" s="57" t="str">
        <f t="shared" si="504"/>
        <v>HillcrestFFTApril-17</v>
      </c>
      <c r="J3449" t="s">
        <v>1985</v>
      </c>
      <c r="K3449" t="s">
        <v>335</v>
      </c>
      <c r="L3449" s="73">
        <v>42826</v>
      </c>
      <c r="M3449" s="110">
        <v>1</v>
      </c>
      <c r="N3449" s="110">
        <v>3</v>
      </c>
      <c r="O3449" s="68">
        <f t="shared" si="501"/>
        <v>0.33333333333333331</v>
      </c>
      <c r="P3449" s="110">
        <v>16</v>
      </c>
      <c r="Q3449" s="110">
        <v>17</v>
      </c>
      <c r="R3449" s="278">
        <f t="shared" si="502"/>
        <v>0.94117647058823528</v>
      </c>
      <c r="S3449" s="110">
        <v>30</v>
      </c>
      <c r="T3449" s="68">
        <f t="shared" si="503"/>
        <v>0.56666666666666665</v>
      </c>
      <c r="U3449" s="110">
        <v>14</v>
      </c>
      <c r="V3449" s="282">
        <v>0.8</v>
      </c>
      <c r="W3449" s="110">
        <v>2</v>
      </c>
      <c r="X3449" s="110">
        <v>3</v>
      </c>
      <c r="Y3449" s="68">
        <f t="shared" si="500"/>
        <v>0.66666666666666663</v>
      </c>
      <c r="Z3449" s="110">
        <v>2</v>
      </c>
      <c r="AA3449" s="282">
        <v>0.8</v>
      </c>
    </row>
    <row r="3450" spans="9:27">
      <c r="I3450" s="57" t="str">
        <f t="shared" si="504"/>
        <v>PASSFFTApril-17</v>
      </c>
      <c r="J3450" t="s">
        <v>1986</v>
      </c>
      <c r="K3450" t="s">
        <v>343</v>
      </c>
      <c r="L3450" s="73">
        <v>42826</v>
      </c>
      <c r="M3450" s="110">
        <v>5</v>
      </c>
      <c r="N3450" s="110">
        <v>7</v>
      </c>
      <c r="O3450" s="68">
        <f t="shared" si="501"/>
        <v>0.7142857142857143</v>
      </c>
      <c r="P3450" s="110">
        <v>29</v>
      </c>
      <c r="Q3450" s="110">
        <v>38</v>
      </c>
      <c r="R3450" s="278">
        <f t="shared" si="502"/>
        <v>0.76315789473684215</v>
      </c>
      <c r="S3450" s="110">
        <v>47</v>
      </c>
      <c r="T3450" s="68">
        <f t="shared" si="503"/>
        <v>0.80851063829787229</v>
      </c>
      <c r="U3450" s="110">
        <v>25</v>
      </c>
      <c r="V3450" s="282">
        <v>0.95</v>
      </c>
      <c r="W3450" s="110">
        <v>9</v>
      </c>
      <c r="X3450" s="110">
        <v>11</v>
      </c>
      <c r="Y3450" s="68">
        <f t="shared" si="500"/>
        <v>0.81818181818181823</v>
      </c>
      <c r="Z3450" s="110">
        <v>4</v>
      </c>
      <c r="AA3450" s="282">
        <v>0.95</v>
      </c>
    </row>
    <row r="3451" spans="9:27">
      <c r="I3451" s="57" t="str">
        <f t="shared" si="504"/>
        <v>Youth VillagesMSTApril-17</v>
      </c>
      <c r="J3451" t="s">
        <v>1987</v>
      </c>
      <c r="K3451" t="s">
        <v>353</v>
      </c>
      <c r="L3451" s="73">
        <v>42826</v>
      </c>
      <c r="M3451" s="110">
        <v>5</v>
      </c>
      <c r="N3451" s="110">
        <v>12</v>
      </c>
      <c r="O3451" s="68">
        <f t="shared" si="501"/>
        <v>0.41666666666666669</v>
      </c>
      <c r="P3451" s="110">
        <v>9</v>
      </c>
      <c r="Q3451" s="110">
        <v>18</v>
      </c>
      <c r="R3451" s="278">
        <f t="shared" si="502"/>
        <v>0.5</v>
      </c>
      <c r="S3451" s="110">
        <v>40</v>
      </c>
      <c r="T3451" s="68">
        <f t="shared" si="503"/>
        <v>0.45</v>
      </c>
      <c r="U3451" s="110">
        <v>8</v>
      </c>
      <c r="V3451" s="282">
        <v>0.84</v>
      </c>
      <c r="W3451" s="110">
        <v>2</v>
      </c>
      <c r="X3451" s="110">
        <v>4</v>
      </c>
      <c r="Y3451" s="68">
        <f t="shared" si="500"/>
        <v>0.5</v>
      </c>
      <c r="Z3451" s="110">
        <v>1</v>
      </c>
      <c r="AA3451" s="282">
        <v>0.84</v>
      </c>
    </row>
    <row r="3452" spans="9:27">
      <c r="I3452" s="57" t="str">
        <f t="shared" si="504"/>
        <v>Youth VillagesMST-PSBApril-17</v>
      </c>
      <c r="J3452" t="s">
        <v>1988</v>
      </c>
      <c r="K3452" t="s">
        <v>354</v>
      </c>
      <c r="L3452" s="73">
        <v>42826</v>
      </c>
      <c r="M3452" s="110">
        <v>3</v>
      </c>
      <c r="N3452" s="110">
        <v>4</v>
      </c>
      <c r="O3452" s="68">
        <f t="shared" si="501"/>
        <v>0.75</v>
      </c>
      <c r="P3452" s="110">
        <v>2</v>
      </c>
      <c r="Q3452" s="110">
        <v>6</v>
      </c>
      <c r="R3452" s="278">
        <f t="shared" si="502"/>
        <v>0.33333333333333331</v>
      </c>
      <c r="S3452" s="110">
        <v>8</v>
      </c>
      <c r="T3452" s="68">
        <f t="shared" si="503"/>
        <v>0.75</v>
      </c>
      <c r="U3452" s="110">
        <v>2</v>
      </c>
      <c r="V3452" s="282">
        <v>0.76</v>
      </c>
      <c r="W3452" s="110">
        <v>0</v>
      </c>
      <c r="X3452" s="110">
        <v>0</v>
      </c>
      <c r="Y3452" s="68" t="e">
        <f t="shared" si="500"/>
        <v>#DIV/0!</v>
      </c>
      <c r="Z3452" s="110">
        <v>0</v>
      </c>
      <c r="AA3452" s="282">
        <v>0.76</v>
      </c>
    </row>
    <row r="3453" spans="9:27">
      <c r="I3453" s="57" t="str">
        <f t="shared" si="504"/>
        <v>Marys CenterPCITApril-17</v>
      </c>
      <c r="J3453" t="s">
        <v>1989</v>
      </c>
      <c r="K3453" t="s">
        <v>340</v>
      </c>
      <c r="L3453" s="73">
        <v>42826</v>
      </c>
      <c r="M3453" s="110">
        <v>5</v>
      </c>
      <c r="N3453" s="110">
        <v>5</v>
      </c>
      <c r="O3453" s="68">
        <f t="shared" si="501"/>
        <v>1</v>
      </c>
      <c r="P3453" s="110">
        <v>41</v>
      </c>
      <c r="Q3453" s="110">
        <v>24</v>
      </c>
      <c r="R3453" s="278">
        <f t="shared" si="502"/>
        <v>1.7083333333333333</v>
      </c>
      <c r="S3453" s="110">
        <v>34</v>
      </c>
      <c r="T3453" s="68">
        <f t="shared" si="503"/>
        <v>0.70588235294117652</v>
      </c>
      <c r="U3453" s="110">
        <v>32</v>
      </c>
      <c r="W3453" s="110">
        <v>3</v>
      </c>
      <c r="X3453" s="110">
        <v>3</v>
      </c>
      <c r="Y3453" s="68">
        <f t="shared" si="500"/>
        <v>1</v>
      </c>
      <c r="Z3453" s="110">
        <v>9</v>
      </c>
      <c r="AA3453" s="282">
        <v>0.83</v>
      </c>
    </row>
    <row r="3454" spans="9:27">
      <c r="I3454" s="57" t="str">
        <f t="shared" si="504"/>
        <v>PIECEPCITApril-17</v>
      </c>
      <c r="J3454" t="s">
        <v>1990</v>
      </c>
      <c r="K3454" t="s">
        <v>347</v>
      </c>
      <c r="L3454" s="73">
        <v>42826</v>
      </c>
      <c r="M3454" s="110">
        <v>5</v>
      </c>
      <c r="N3454" s="110">
        <v>5</v>
      </c>
      <c r="O3454" s="68">
        <f t="shared" si="501"/>
        <v>1</v>
      </c>
      <c r="P3454" s="110">
        <v>27</v>
      </c>
      <c r="Q3454" s="110">
        <v>25</v>
      </c>
      <c r="R3454" s="278">
        <f t="shared" si="502"/>
        <v>1.08</v>
      </c>
      <c r="S3454" s="110">
        <v>12</v>
      </c>
      <c r="T3454" s="68">
        <f t="shared" si="503"/>
        <v>2.0833333333333335</v>
      </c>
      <c r="U3454" s="110">
        <v>26</v>
      </c>
      <c r="W3454" s="110">
        <v>0</v>
      </c>
      <c r="X3454" s="110">
        <v>0</v>
      </c>
      <c r="Y3454" s="68" t="e">
        <f t="shared" si="500"/>
        <v>#DIV/0!</v>
      </c>
      <c r="Z3454" s="110">
        <v>1</v>
      </c>
      <c r="AA3454" s="282">
        <v>0.95</v>
      </c>
    </row>
    <row r="3455" spans="9:27">
      <c r="I3455" s="57" t="str">
        <f t="shared" si="504"/>
        <v>Community ConnectionsTF-CBTApril-17</v>
      </c>
      <c r="J3455" t="s">
        <v>1991</v>
      </c>
      <c r="K3455" t="s">
        <v>320</v>
      </c>
      <c r="L3455" s="73">
        <v>42826</v>
      </c>
      <c r="M3455" s="110">
        <v>8</v>
      </c>
      <c r="N3455" s="110">
        <v>5</v>
      </c>
      <c r="O3455" s="68">
        <f t="shared" si="501"/>
        <v>1.6</v>
      </c>
      <c r="P3455" s="110">
        <v>10</v>
      </c>
      <c r="Q3455" s="110">
        <v>20</v>
      </c>
      <c r="R3455" s="278">
        <f t="shared" si="502"/>
        <v>0.5</v>
      </c>
      <c r="S3455" s="110">
        <v>12</v>
      </c>
      <c r="T3455" s="68">
        <f t="shared" si="503"/>
        <v>1.6666666666666667</v>
      </c>
      <c r="U3455" s="110">
        <v>10</v>
      </c>
      <c r="W3455" s="110">
        <v>0</v>
      </c>
      <c r="X3455" s="110">
        <v>1</v>
      </c>
      <c r="Y3455" s="68">
        <f t="shared" si="500"/>
        <v>0</v>
      </c>
      <c r="Z3455" s="110">
        <v>0</v>
      </c>
      <c r="AA3455" s="282">
        <v>0.73</v>
      </c>
    </row>
    <row r="3456" spans="9:27">
      <c r="I3456" s="57" t="str">
        <f t="shared" si="504"/>
        <v>First Home CareTF-CBTApril-17</v>
      </c>
      <c r="J3456" t="s">
        <v>1992</v>
      </c>
      <c r="K3456" t="s">
        <v>324</v>
      </c>
      <c r="L3456" s="73">
        <v>42826</v>
      </c>
      <c r="M3456" s="110">
        <v>10</v>
      </c>
      <c r="N3456" s="110">
        <v>4</v>
      </c>
      <c r="O3456" s="68">
        <f t="shared" si="501"/>
        <v>2.5</v>
      </c>
      <c r="P3456" s="110">
        <v>9</v>
      </c>
      <c r="Q3456" s="110">
        <v>50</v>
      </c>
      <c r="R3456" s="278">
        <f t="shared" si="502"/>
        <v>0.18</v>
      </c>
      <c r="S3456" s="110">
        <v>10</v>
      </c>
      <c r="T3456" s="68">
        <f t="shared" si="503"/>
        <v>5</v>
      </c>
      <c r="U3456" s="110">
        <v>8</v>
      </c>
      <c r="W3456" s="110">
        <v>0</v>
      </c>
      <c r="X3456" s="110">
        <v>0</v>
      </c>
      <c r="Y3456" s="68" t="e">
        <f t="shared" si="500"/>
        <v>#DIV/0!</v>
      </c>
      <c r="Z3456" s="110">
        <v>1</v>
      </c>
      <c r="AA3456" s="282">
        <v>1</v>
      </c>
    </row>
    <row r="3457" spans="9:27">
      <c r="I3457" s="57" t="str">
        <f t="shared" si="504"/>
        <v>HillcrestTF-CBTApril-17</v>
      </c>
      <c r="J3457" t="s">
        <v>1993</v>
      </c>
      <c r="K3457" t="s">
        <v>332</v>
      </c>
      <c r="L3457" s="73">
        <v>42826</v>
      </c>
      <c r="M3457" s="110">
        <v>2</v>
      </c>
      <c r="N3457" s="110">
        <v>2</v>
      </c>
      <c r="O3457" s="68">
        <f t="shared" si="501"/>
        <v>1</v>
      </c>
      <c r="P3457" s="110">
        <v>11</v>
      </c>
      <c r="Q3457" s="110">
        <v>10</v>
      </c>
      <c r="R3457" s="278">
        <f t="shared" si="502"/>
        <v>1.1000000000000001</v>
      </c>
      <c r="S3457" s="110">
        <v>10</v>
      </c>
      <c r="T3457" s="68">
        <f t="shared" si="503"/>
        <v>1</v>
      </c>
      <c r="U3457" s="110">
        <v>11</v>
      </c>
      <c r="W3457" s="110">
        <v>0</v>
      </c>
      <c r="X3457" s="110">
        <v>0</v>
      </c>
      <c r="Y3457" s="68" t="e">
        <f t="shared" si="500"/>
        <v>#DIV/0!</v>
      </c>
      <c r="Z3457" s="110">
        <v>0</v>
      </c>
      <c r="AA3457" s="282">
        <v>0.36</v>
      </c>
    </row>
    <row r="3458" spans="9:27">
      <c r="I3458" s="57" t="str">
        <f t="shared" si="504"/>
        <v>MD Family ResourcesTF-CBTApril-17</v>
      </c>
      <c r="J3458" t="s">
        <v>1994</v>
      </c>
      <c r="K3458" t="s">
        <v>509</v>
      </c>
      <c r="L3458" s="73">
        <v>42826</v>
      </c>
      <c r="M3458" s="110">
        <v>11</v>
      </c>
      <c r="N3458" s="110">
        <v>6</v>
      </c>
      <c r="O3458" s="68">
        <f t="shared" si="501"/>
        <v>1.8333333333333333</v>
      </c>
      <c r="P3458" s="110">
        <v>15</v>
      </c>
      <c r="Q3458" s="110">
        <v>15</v>
      </c>
      <c r="R3458" s="278">
        <f t="shared" si="502"/>
        <v>1</v>
      </c>
      <c r="S3458" s="110">
        <v>16</v>
      </c>
      <c r="T3458" s="68">
        <f t="shared" si="503"/>
        <v>0.9375</v>
      </c>
      <c r="U3458" s="110">
        <v>12</v>
      </c>
      <c r="W3458" s="110">
        <v>0</v>
      </c>
      <c r="X3458" s="110">
        <v>0</v>
      </c>
      <c r="Y3458" s="68" t="e">
        <f t="shared" si="500"/>
        <v>#DIV/0!</v>
      </c>
      <c r="Z3458" s="110">
        <v>3</v>
      </c>
      <c r="AA3458" s="282">
        <v>0.88</v>
      </c>
    </row>
    <row r="3459" spans="9:27">
      <c r="I3459" s="57" t="str">
        <f t="shared" si="504"/>
        <v>UniversalTF-CBTApril-17</v>
      </c>
      <c r="J3459" t="s">
        <v>1995</v>
      </c>
      <c r="K3459" t="s">
        <v>349</v>
      </c>
      <c r="L3459" s="73">
        <v>42826</v>
      </c>
      <c r="M3459" s="110">
        <v>0</v>
      </c>
      <c r="N3459" s="110">
        <v>0</v>
      </c>
      <c r="O3459" s="68" t="e">
        <f t="shared" si="501"/>
        <v>#DIV/0!</v>
      </c>
      <c r="P3459" s="110">
        <v>0</v>
      </c>
      <c r="Q3459" s="110">
        <v>0</v>
      </c>
      <c r="R3459" s="278" t="e">
        <f t="shared" si="502"/>
        <v>#DIV/0!</v>
      </c>
      <c r="S3459" s="110">
        <v>0</v>
      </c>
      <c r="T3459" s="68" t="e">
        <f t="shared" si="503"/>
        <v>#DIV/0!</v>
      </c>
      <c r="U3459" s="110">
        <v>0</v>
      </c>
      <c r="W3459" s="110">
        <v>0</v>
      </c>
      <c r="X3459" s="110">
        <v>0</v>
      </c>
      <c r="Y3459" s="68" t="e">
        <f t="shared" si="500"/>
        <v>#DIV/0!</v>
      </c>
      <c r="Z3459" s="110">
        <v>0</v>
      </c>
      <c r="AA3459" s="282"/>
    </row>
    <row r="3460" spans="9:27">
      <c r="I3460" s="57" t="str">
        <f t="shared" si="504"/>
        <v>Community ConnectionsTIPApril-17</v>
      </c>
      <c r="J3460" t="s">
        <v>1996</v>
      </c>
      <c r="K3460" t="s">
        <v>322</v>
      </c>
      <c r="L3460" s="73">
        <v>42826</v>
      </c>
      <c r="M3460" s="110">
        <v>16</v>
      </c>
      <c r="N3460" s="110">
        <v>9</v>
      </c>
      <c r="O3460" s="68">
        <f t="shared" si="501"/>
        <v>1.7777777777777777</v>
      </c>
      <c r="P3460" s="110">
        <v>140</v>
      </c>
      <c r="Q3460" s="110">
        <v>90</v>
      </c>
      <c r="R3460" s="278">
        <f t="shared" si="502"/>
        <v>1.5555555555555556</v>
      </c>
      <c r="S3460" s="110">
        <v>100</v>
      </c>
      <c r="T3460" s="68">
        <f t="shared" si="503"/>
        <v>0.9</v>
      </c>
      <c r="U3460" s="110">
        <v>136</v>
      </c>
      <c r="W3460" s="110">
        <v>1</v>
      </c>
      <c r="X3460" s="110">
        <v>1</v>
      </c>
      <c r="Y3460" s="68">
        <f t="shared" si="500"/>
        <v>1</v>
      </c>
      <c r="Z3460" s="110">
        <v>4</v>
      </c>
      <c r="AA3460" s="282">
        <v>0.41</v>
      </c>
    </row>
    <row r="3461" spans="9:27">
      <c r="I3461" s="57" t="str">
        <f t="shared" si="504"/>
        <v>ContemporaryTIPApril-17</v>
      </c>
      <c r="J3461" t="s">
        <v>1997</v>
      </c>
      <c r="K3461" t="s">
        <v>1231</v>
      </c>
      <c r="L3461" s="73">
        <v>42826</v>
      </c>
      <c r="M3461" s="110">
        <v>3</v>
      </c>
      <c r="N3461" s="110">
        <v>5</v>
      </c>
      <c r="O3461" s="68">
        <f t="shared" si="501"/>
        <v>0.6</v>
      </c>
      <c r="P3461" s="110">
        <v>5</v>
      </c>
      <c r="Q3461" s="110">
        <v>8</v>
      </c>
      <c r="R3461" s="278">
        <f t="shared" si="502"/>
        <v>0.625</v>
      </c>
      <c r="S3461" s="110">
        <v>25</v>
      </c>
      <c r="T3461" s="68">
        <f t="shared" si="503"/>
        <v>0.32</v>
      </c>
      <c r="U3461" s="110">
        <v>5</v>
      </c>
      <c r="W3461" s="110">
        <v>0</v>
      </c>
      <c r="X3461" s="110">
        <v>0</v>
      </c>
      <c r="Y3461" s="68" t="e">
        <f t="shared" si="500"/>
        <v>#DIV/0!</v>
      </c>
      <c r="Z3461" s="110">
        <v>0</v>
      </c>
      <c r="AA3461" s="282">
        <v>0</v>
      </c>
    </row>
    <row r="3462" spans="9:27">
      <c r="I3462" s="57" t="str">
        <f t="shared" si="504"/>
        <v>FPSTIPApril-17</v>
      </c>
      <c r="J3462" t="s">
        <v>1998</v>
      </c>
      <c r="K3462" t="s">
        <v>356</v>
      </c>
      <c r="L3462" s="73">
        <v>42826</v>
      </c>
      <c r="M3462" s="110">
        <v>7</v>
      </c>
      <c r="N3462" s="110">
        <v>6</v>
      </c>
      <c r="O3462" s="68">
        <f t="shared" si="501"/>
        <v>1.1666666666666667</v>
      </c>
      <c r="P3462" s="110">
        <v>63</v>
      </c>
      <c r="Q3462" s="110">
        <v>105</v>
      </c>
      <c r="R3462" s="278">
        <f t="shared" si="502"/>
        <v>0.6</v>
      </c>
      <c r="S3462" s="110">
        <v>90</v>
      </c>
      <c r="T3462" s="68">
        <f t="shared" si="503"/>
        <v>1.1666666666666667</v>
      </c>
      <c r="U3462" s="110">
        <v>62</v>
      </c>
      <c r="W3462" s="110">
        <v>0</v>
      </c>
      <c r="X3462" s="110">
        <v>0</v>
      </c>
      <c r="Y3462" s="68" t="e">
        <f t="shared" si="500"/>
        <v>#DIV/0!</v>
      </c>
      <c r="Z3462" s="110">
        <v>1</v>
      </c>
      <c r="AA3462" s="282">
        <v>0.11</v>
      </c>
    </row>
    <row r="3463" spans="9:27">
      <c r="I3463" s="57" t="str">
        <f t="shared" si="504"/>
        <v>Green DoorTIPApril-17</v>
      </c>
      <c r="J3463" t="s">
        <v>1999</v>
      </c>
      <c r="K3463" t="s">
        <v>882</v>
      </c>
      <c r="L3463" s="73">
        <v>42826</v>
      </c>
      <c r="M3463" s="110">
        <v>0</v>
      </c>
      <c r="N3463" s="110">
        <v>0</v>
      </c>
      <c r="O3463" s="68" t="e">
        <f t="shared" si="501"/>
        <v>#DIV/0!</v>
      </c>
      <c r="P3463" s="110">
        <v>0</v>
      </c>
      <c r="Q3463" s="110">
        <v>0</v>
      </c>
      <c r="R3463" s="278" t="e">
        <f t="shared" si="502"/>
        <v>#DIV/0!</v>
      </c>
      <c r="S3463" s="110">
        <v>0</v>
      </c>
      <c r="T3463" s="68" t="e">
        <f t="shared" si="503"/>
        <v>#DIV/0!</v>
      </c>
      <c r="U3463" s="110">
        <v>0</v>
      </c>
      <c r="W3463" s="110">
        <v>0</v>
      </c>
      <c r="X3463" s="110">
        <v>0</v>
      </c>
      <c r="Y3463" s="68" t="e">
        <f t="shared" si="500"/>
        <v>#DIV/0!</v>
      </c>
      <c r="Z3463" s="110">
        <v>0</v>
      </c>
      <c r="AA3463" s="282"/>
    </row>
    <row r="3464" spans="9:27">
      <c r="I3464" s="57" t="str">
        <f t="shared" si="504"/>
        <v>LESTIPApril-17</v>
      </c>
      <c r="J3464" t="s">
        <v>2000</v>
      </c>
      <c r="K3464" t="s">
        <v>358</v>
      </c>
      <c r="L3464" s="73">
        <v>42826</v>
      </c>
      <c r="M3464" s="110">
        <v>5</v>
      </c>
      <c r="N3464" s="110">
        <v>7</v>
      </c>
      <c r="O3464" s="68">
        <f t="shared" si="501"/>
        <v>0.7142857142857143</v>
      </c>
      <c r="P3464" s="110">
        <v>37</v>
      </c>
      <c r="Q3464" s="110">
        <v>40</v>
      </c>
      <c r="R3464" s="278">
        <f t="shared" si="502"/>
        <v>0.92500000000000004</v>
      </c>
      <c r="S3464" s="110">
        <v>105</v>
      </c>
      <c r="T3464" s="68">
        <f t="shared" si="503"/>
        <v>0.38095238095238093</v>
      </c>
      <c r="U3464" s="110">
        <v>32</v>
      </c>
      <c r="W3464" s="110">
        <v>0</v>
      </c>
      <c r="X3464" s="110">
        <v>0</v>
      </c>
      <c r="Y3464" s="68" t="e">
        <f t="shared" si="500"/>
        <v>#DIV/0!</v>
      </c>
      <c r="Z3464" s="110">
        <v>5</v>
      </c>
      <c r="AA3464" s="282">
        <v>0.39</v>
      </c>
    </row>
    <row r="3465" spans="9:27">
      <c r="I3465" s="57" t="str">
        <f t="shared" si="504"/>
        <v>MBI HSTIPApril-17</v>
      </c>
      <c r="J3465" t="s">
        <v>2001</v>
      </c>
      <c r="K3465" t="s">
        <v>363</v>
      </c>
      <c r="L3465" s="73">
        <v>42826</v>
      </c>
      <c r="M3465" s="110">
        <v>10</v>
      </c>
      <c r="N3465" s="110">
        <v>15</v>
      </c>
      <c r="O3465" s="68">
        <f t="shared" si="501"/>
        <v>0.66666666666666663</v>
      </c>
      <c r="P3465" s="110">
        <v>126</v>
      </c>
      <c r="Q3465" s="110">
        <v>108</v>
      </c>
      <c r="R3465" s="278">
        <f t="shared" si="502"/>
        <v>1.1666666666666667</v>
      </c>
      <c r="S3465" s="110">
        <v>180</v>
      </c>
      <c r="T3465" s="68">
        <f t="shared" si="503"/>
        <v>0.6</v>
      </c>
      <c r="U3465" s="110">
        <v>126</v>
      </c>
      <c r="W3465" s="110">
        <v>0</v>
      </c>
      <c r="X3465" s="110">
        <v>0</v>
      </c>
      <c r="Y3465" s="68" t="e">
        <f t="shared" si="500"/>
        <v>#DIV/0!</v>
      </c>
      <c r="Z3465" s="110">
        <v>0</v>
      </c>
      <c r="AA3465" s="282">
        <v>0.31</v>
      </c>
    </row>
    <row r="3466" spans="9:27">
      <c r="I3466" s="57" t="str">
        <f t="shared" si="504"/>
        <v>PASSTIPApril-17</v>
      </c>
      <c r="J3466" t="s">
        <v>2002</v>
      </c>
      <c r="K3466" t="s">
        <v>344</v>
      </c>
      <c r="L3466" s="73">
        <v>42826</v>
      </c>
      <c r="M3466" s="110">
        <v>13</v>
      </c>
      <c r="N3466" s="110">
        <v>6</v>
      </c>
      <c r="O3466" s="68">
        <f t="shared" si="501"/>
        <v>2.1666666666666665</v>
      </c>
      <c r="P3466" s="110">
        <v>62</v>
      </c>
      <c r="Q3466" s="110">
        <v>130</v>
      </c>
      <c r="R3466" s="278">
        <f t="shared" si="502"/>
        <v>0.47692307692307695</v>
      </c>
      <c r="S3466" s="110">
        <v>45</v>
      </c>
      <c r="T3466" s="68">
        <f t="shared" si="503"/>
        <v>2.8888888888888888</v>
      </c>
      <c r="U3466" s="110">
        <v>52</v>
      </c>
      <c r="W3466" s="110">
        <v>5</v>
      </c>
      <c r="X3466" s="110">
        <v>8</v>
      </c>
      <c r="Y3466" s="68">
        <f t="shared" si="500"/>
        <v>0.625</v>
      </c>
      <c r="Z3466" s="110">
        <v>10</v>
      </c>
      <c r="AA3466" s="282">
        <v>0.64</v>
      </c>
    </row>
    <row r="3467" spans="9:27">
      <c r="I3467" s="57" t="str">
        <f t="shared" si="504"/>
        <v>TFCCTIPApril-17</v>
      </c>
      <c r="J3467" t="s">
        <v>2003</v>
      </c>
      <c r="K3467" t="s">
        <v>365</v>
      </c>
      <c r="L3467" s="73">
        <v>42826</v>
      </c>
      <c r="M3467" s="110">
        <v>3</v>
      </c>
      <c r="N3467" s="110">
        <v>6</v>
      </c>
      <c r="O3467" s="68">
        <f t="shared" si="501"/>
        <v>0.5</v>
      </c>
      <c r="P3467" s="110">
        <v>69</v>
      </c>
      <c r="Q3467" s="110">
        <v>30</v>
      </c>
      <c r="R3467" s="278">
        <f t="shared" si="502"/>
        <v>2.2999999999999998</v>
      </c>
      <c r="S3467" s="110">
        <v>50</v>
      </c>
      <c r="T3467" s="68">
        <f t="shared" si="503"/>
        <v>0.6</v>
      </c>
      <c r="U3467" s="110">
        <v>64</v>
      </c>
      <c r="W3467" s="110">
        <v>0</v>
      </c>
      <c r="X3467" s="110">
        <v>0</v>
      </c>
      <c r="Y3467" s="68" t="e">
        <f t="shared" si="500"/>
        <v>#DIV/0!</v>
      </c>
      <c r="Z3467" s="110">
        <v>5</v>
      </c>
      <c r="AA3467" s="282">
        <v>0.24</v>
      </c>
    </row>
    <row r="3468" spans="9:27">
      <c r="I3468" s="57" t="str">
        <f t="shared" si="504"/>
        <v>UniversalTIPApril-17</v>
      </c>
      <c r="J3468" t="s">
        <v>2004</v>
      </c>
      <c r="K3468" t="s">
        <v>351</v>
      </c>
      <c r="L3468" s="73">
        <v>42826</v>
      </c>
      <c r="M3468" s="110">
        <v>0</v>
      </c>
      <c r="N3468" s="110">
        <v>0</v>
      </c>
      <c r="O3468" s="68" t="e">
        <f t="shared" si="501"/>
        <v>#DIV/0!</v>
      </c>
      <c r="P3468" s="110">
        <v>0</v>
      </c>
      <c r="Q3468" s="110">
        <v>0</v>
      </c>
      <c r="R3468" s="278" t="e">
        <f t="shared" si="502"/>
        <v>#DIV/0!</v>
      </c>
      <c r="S3468" s="110">
        <v>0</v>
      </c>
      <c r="T3468" s="68" t="e">
        <f t="shared" si="503"/>
        <v>#DIV/0!</v>
      </c>
      <c r="U3468" s="110">
        <v>0</v>
      </c>
      <c r="W3468" s="110">
        <v>0</v>
      </c>
      <c r="X3468" s="110">
        <v>0</v>
      </c>
      <c r="Y3468" s="68" t="e">
        <f t="shared" si="500"/>
        <v>#DIV/0!</v>
      </c>
      <c r="Z3468" s="110">
        <v>0</v>
      </c>
      <c r="AA3468" s="282"/>
    </row>
    <row r="3469" spans="9:27">
      <c r="I3469" s="57" t="str">
        <f t="shared" si="504"/>
        <v>Wayne CenterTIPApril-17</v>
      </c>
      <c r="J3469" t="s">
        <v>2005</v>
      </c>
      <c r="K3469" t="s">
        <v>768</v>
      </c>
      <c r="L3469" s="73">
        <v>42826</v>
      </c>
      <c r="M3469" s="110">
        <v>4</v>
      </c>
      <c r="N3469" s="110">
        <v>4</v>
      </c>
      <c r="O3469" s="68">
        <f t="shared" si="501"/>
        <v>1</v>
      </c>
      <c r="P3469" s="110">
        <v>25</v>
      </c>
      <c r="Q3469" s="110">
        <v>40</v>
      </c>
      <c r="R3469" s="278">
        <f t="shared" si="502"/>
        <v>0.625</v>
      </c>
      <c r="S3469" s="110">
        <v>40</v>
      </c>
      <c r="T3469" s="68">
        <f t="shared" si="503"/>
        <v>1</v>
      </c>
      <c r="U3469" s="110">
        <v>23</v>
      </c>
      <c r="W3469" s="110">
        <v>1</v>
      </c>
      <c r="X3469" s="110">
        <v>1</v>
      </c>
      <c r="Y3469" s="68">
        <f t="shared" si="500"/>
        <v>1</v>
      </c>
      <c r="Z3469" s="110">
        <v>2</v>
      </c>
      <c r="AA3469" s="282">
        <v>0.96</v>
      </c>
    </row>
    <row r="3470" spans="9:27">
      <c r="I3470" s="57" t="str">
        <f t="shared" si="504"/>
        <v>Adoptions TogetherTSTApril-17</v>
      </c>
      <c r="J3470" t="s">
        <v>2006</v>
      </c>
      <c r="K3470" t="s">
        <v>1446</v>
      </c>
      <c r="L3470" s="73">
        <v>42826</v>
      </c>
      <c r="M3470" s="110">
        <v>1</v>
      </c>
      <c r="N3470" s="110">
        <v>1</v>
      </c>
      <c r="O3470" s="68">
        <f t="shared" si="501"/>
        <v>1</v>
      </c>
      <c r="P3470" s="110">
        <v>2</v>
      </c>
      <c r="Q3470" s="110">
        <v>3</v>
      </c>
      <c r="R3470" s="278">
        <f t="shared" si="502"/>
        <v>0.66666666666666663</v>
      </c>
      <c r="S3470" s="110">
        <v>5</v>
      </c>
      <c r="T3470" s="68">
        <f t="shared" si="503"/>
        <v>0.6</v>
      </c>
      <c r="U3470" s="110">
        <v>0</v>
      </c>
      <c r="W3470" s="110">
        <v>0</v>
      </c>
      <c r="X3470" s="110">
        <v>0</v>
      </c>
      <c r="Y3470" s="68" t="e">
        <f t="shared" si="500"/>
        <v>#DIV/0!</v>
      </c>
      <c r="Z3470" s="110">
        <v>2</v>
      </c>
      <c r="AA3470" s="282">
        <v>0.67</v>
      </c>
    </row>
    <row r="3471" spans="9:27">
      <c r="I3471" s="57" t="str">
        <f t="shared" si="504"/>
        <v>ContemporaryTSTApril-17</v>
      </c>
      <c r="J3471" t="s">
        <v>2007</v>
      </c>
      <c r="K3471" t="s">
        <v>1448</v>
      </c>
      <c r="L3471" s="73">
        <v>42826</v>
      </c>
      <c r="M3471" s="110">
        <v>10</v>
      </c>
      <c r="N3471" s="110">
        <v>5</v>
      </c>
      <c r="O3471" s="68">
        <f t="shared" si="501"/>
        <v>2</v>
      </c>
      <c r="P3471" s="110">
        <v>15</v>
      </c>
      <c r="Q3471" s="110">
        <v>30</v>
      </c>
      <c r="R3471" s="278">
        <f t="shared" si="502"/>
        <v>0.5</v>
      </c>
      <c r="S3471" s="110">
        <v>25</v>
      </c>
      <c r="T3471" s="68">
        <f t="shared" si="503"/>
        <v>1.2</v>
      </c>
      <c r="U3471" s="110">
        <v>14</v>
      </c>
      <c r="W3471" s="110">
        <v>0</v>
      </c>
      <c r="X3471" s="110">
        <v>1</v>
      </c>
      <c r="Y3471" s="68">
        <f t="shared" si="500"/>
        <v>0</v>
      </c>
      <c r="Z3471" s="110">
        <v>1</v>
      </c>
      <c r="AA3471" s="282">
        <v>0.31</v>
      </c>
    </row>
    <row r="3472" spans="9:27">
      <c r="I3472" s="57" t="str">
        <f t="shared" si="504"/>
        <v>Family MattersTSTApril-17</v>
      </c>
      <c r="J3472" t="s">
        <v>2008</v>
      </c>
      <c r="K3472" t="s">
        <v>1450</v>
      </c>
      <c r="L3472" s="73">
        <v>42826</v>
      </c>
      <c r="M3472" s="110">
        <v>1</v>
      </c>
      <c r="N3472" s="110">
        <v>1</v>
      </c>
      <c r="O3472" s="68">
        <f t="shared" si="501"/>
        <v>1</v>
      </c>
      <c r="P3472" s="110">
        <v>1</v>
      </c>
      <c r="Q3472" s="110">
        <v>3</v>
      </c>
      <c r="R3472" s="278">
        <f t="shared" si="502"/>
        <v>0.33333333333333331</v>
      </c>
      <c r="S3472" s="110">
        <v>2</v>
      </c>
      <c r="T3472" s="68">
        <f t="shared" si="503"/>
        <v>1.5</v>
      </c>
      <c r="U3472" s="110">
        <v>1</v>
      </c>
      <c r="W3472" s="110">
        <v>0</v>
      </c>
      <c r="X3472" s="110">
        <v>0</v>
      </c>
      <c r="Y3472" s="68" t="e">
        <f t="shared" si="500"/>
        <v>#DIV/0!</v>
      </c>
      <c r="Z3472" s="110">
        <v>0</v>
      </c>
      <c r="AA3472" s="282">
        <v>1</v>
      </c>
    </row>
    <row r="3473" spans="9:27">
      <c r="I3473" s="57" t="str">
        <f t="shared" si="504"/>
        <v>First Home CareTSTApril-17</v>
      </c>
      <c r="J3473" t="s">
        <v>2009</v>
      </c>
      <c r="K3473" t="s">
        <v>1452</v>
      </c>
      <c r="L3473" s="73">
        <v>42826</v>
      </c>
      <c r="M3473" s="110">
        <v>5</v>
      </c>
      <c r="N3473" s="110">
        <v>3</v>
      </c>
      <c r="O3473" s="68">
        <f t="shared" si="501"/>
        <v>1.6666666666666667</v>
      </c>
      <c r="P3473" s="110">
        <v>10</v>
      </c>
      <c r="Q3473" s="110">
        <v>15</v>
      </c>
      <c r="R3473" s="278">
        <f t="shared" si="502"/>
        <v>0.66666666666666663</v>
      </c>
      <c r="S3473" s="110">
        <v>15</v>
      </c>
      <c r="T3473" s="68">
        <f t="shared" si="503"/>
        <v>1</v>
      </c>
      <c r="U3473" s="110">
        <v>10</v>
      </c>
      <c r="W3473" s="110">
        <v>0</v>
      </c>
      <c r="X3473" s="110">
        <v>0</v>
      </c>
      <c r="Y3473" s="68" t="e">
        <f t="shared" si="500"/>
        <v>#DIV/0!</v>
      </c>
      <c r="Z3473" s="110">
        <v>0</v>
      </c>
      <c r="AA3473" s="282">
        <v>0.7</v>
      </c>
    </row>
    <row r="3474" spans="9:27">
      <c r="I3474" s="57" t="str">
        <f t="shared" si="504"/>
        <v>HillcrestTSTApril-17</v>
      </c>
      <c r="J3474" t="s">
        <v>2010</v>
      </c>
      <c r="K3474" t="s">
        <v>1454</v>
      </c>
      <c r="L3474" s="73">
        <v>42826</v>
      </c>
      <c r="M3474" s="110">
        <v>2</v>
      </c>
      <c r="N3474" s="110">
        <v>2</v>
      </c>
      <c r="O3474" s="68">
        <f t="shared" si="501"/>
        <v>1</v>
      </c>
      <c r="P3474" s="110">
        <v>11</v>
      </c>
      <c r="Q3474" s="110">
        <v>6</v>
      </c>
      <c r="R3474" s="278">
        <f t="shared" si="502"/>
        <v>1.8333333333333333</v>
      </c>
      <c r="S3474" s="110">
        <v>10</v>
      </c>
      <c r="T3474" s="68">
        <f t="shared" si="503"/>
        <v>0.6</v>
      </c>
      <c r="U3474" s="110">
        <v>10</v>
      </c>
      <c r="W3474" s="110">
        <v>0</v>
      </c>
      <c r="X3474" s="110">
        <v>0</v>
      </c>
      <c r="Y3474" s="68" t="e">
        <f t="shared" si="500"/>
        <v>#DIV/0!</v>
      </c>
      <c r="Z3474" s="110">
        <v>1</v>
      </c>
      <c r="AA3474" s="282">
        <v>0.73</v>
      </c>
    </row>
    <row r="3475" spans="9:27">
      <c r="I3475" s="57" t="str">
        <f t="shared" si="504"/>
        <v>MD Family ResourcesTSTApril-17</v>
      </c>
      <c r="J3475" t="s">
        <v>2011</v>
      </c>
      <c r="K3475" t="s">
        <v>1456</v>
      </c>
      <c r="L3475" s="73">
        <v>42826</v>
      </c>
      <c r="M3475" s="110">
        <v>4</v>
      </c>
      <c r="N3475" s="110">
        <v>6</v>
      </c>
      <c r="O3475" s="68">
        <f t="shared" si="501"/>
        <v>0.66666666666666663</v>
      </c>
      <c r="P3475" s="110">
        <v>13</v>
      </c>
      <c r="Q3475" s="110">
        <v>12</v>
      </c>
      <c r="R3475" s="278">
        <f t="shared" si="502"/>
        <v>1.0833333333333333</v>
      </c>
      <c r="S3475" s="110">
        <v>10</v>
      </c>
      <c r="T3475" s="68">
        <f t="shared" si="503"/>
        <v>1.2</v>
      </c>
      <c r="U3475" s="110">
        <v>12</v>
      </c>
      <c r="W3475" s="110">
        <v>0</v>
      </c>
      <c r="X3475" s="110">
        <v>0</v>
      </c>
      <c r="Y3475" s="68" t="e">
        <f t="shared" si="500"/>
        <v>#DIV/0!</v>
      </c>
      <c r="Z3475" s="110">
        <v>1</v>
      </c>
      <c r="AA3475" s="282">
        <v>0.36</v>
      </c>
    </row>
    <row r="3476" spans="9:27">
      <c r="I3476" s="57" t="str">
        <f t="shared" si="504"/>
        <v>Adoptions TogetherAllApril-17</v>
      </c>
      <c r="J3476" t="s">
        <v>2012</v>
      </c>
      <c r="K3476" t="s">
        <v>318</v>
      </c>
      <c r="L3476" s="73">
        <v>42826</v>
      </c>
      <c r="M3476" s="110">
        <v>1</v>
      </c>
      <c r="N3476" s="110">
        <v>1</v>
      </c>
      <c r="O3476" s="68">
        <f t="shared" si="501"/>
        <v>1</v>
      </c>
      <c r="P3476" s="110">
        <v>2</v>
      </c>
      <c r="Q3476" s="110">
        <v>3</v>
      </c>
      <c r="R3476" s="278">
        <f t="shared" si="502"/>
        <v>0.66666666666666663</v>
      </c>
      <c r="S3476" s="110">
        <v>5</v>
      </c>
      <c r="T3476" s="68">
        <f t="shared" si="503"/>
        <v>0.6</v>
      </c>
      <c r="U3476" s="110">
        <v>0</v>
      </c>
      <c r="W3476" s="110">
        <v>0</v>
      </c>
      <c r="X3476" s="110">
        <v>0</v>
      </c>
      <c r="Y3476" s="68" t="e">
        <f t="shared" ref="Y3476:Y3539" si="505">W3476/X3476</f>
        <v>#DIV/0!</v>
      </c>
      <c r="Z3476" s="110">
        <v>2</v>
      </c>
      <c r="AA3476" s="282" t="e">
        <v>#DIV/0!</v>
      </c>
    </row>
    <row r="3477" spans="9:27">
      <c r="I3477" s="57" t="str">
        <f t="shared" si="504"/>
        <v>Community ConnectionsAllApril-17</v>
      </c>
      <c r="J3477" t="s">
        <v>2013</v>
      </c>
      <c r="K3477" t="s">
        <v>319</v>
      </c>
      <c r="L3477" s="73">
        <v>42826</v>
      </c>
      <c r="M3477" s="110">
        <v>24</v>
      </c>
      <c r="N3477" s="110">
        <v>14</v>
      </c>
      <c r="O3477" s="68">
        <f t="shared" si="501"/>
        <v>1.7142857142857142</v>
      </c>
      <c r="P3477" s="110">
        <v>150</v>
      </c>
      <c r="Q3477" s="110">
        <v>110</v>
      </c>
      <c r="R3477" s="278">
        <f t="shared" si="502"/>
        <v>1.3636363636363635</v>
      </c>
      <c r="S3477" s="110">
        <v>112</v>
      </c>
      <c r="T3477" s="68">
        <f t="shared" si="503"/>
        <v>0.9821428571428571</v>
      </c>
      <c r="U3477" s="110">
        <v>146</v>
      </c>
      <c r="W3477" s="110">
        <v>1</v>
      </c>
      <c r="X3477" s="110">
        <v>2</v>
      </c>
      <c r="Y3477" s="68">
        <f t="shared" si="505"/>
        <v>0.5</v>
      </c>
      <c r="Z3477" s="110">
        <v>4</v>
      </c>
      <c r="AA3477" s="282">
        <v>0.56999999999999995</v>
      </c>
    </row>
    <row r="3478" spans="9:27">
      <c r="I3478" s="57" t="str">
        <f t="shared" si="504"/>
        <v>ContemporaryAllApril-17</v>
      </c>
      <c r="J3478" t="s">
        <v>2014</v>
      </c>
      <c r="K3478" t="s">
        <v>1244</v>
      </c>
      <c r="L3478" s="73">
        <v>42826</v>
      </c>
      <c r="M3478" s="110">
        <v>13</v>
      </c>
      <c r="N3478" s="110">
        <v>10</v>
      </c>
      <c r="O3478" s="68">
        <f t="shared" si="501"/>
        <v>1.3</v>
      </c>
      <c r="P3478" s="110">
        <v>20</v>
      </c>
      <c r="Q3478" s="110">
        <v>38</v>
      </c>
      <c r="R3478" s="278">
        <f t="shared" si="502"/>
        <v>0.52631578947368418</v>
      </c>
      <c r="S3478" s="110">
        <v>50</v>
      </c>
      <c r="T3478" s="68">
        <f t="shared" si="503"/>
        <v>0.76</v>
      </c>
      <c r="U3478" s="110">
        <v>19</v>
      </c>
      <c r="W3478" s="110">
        <v>0</v>
      </c>
      <c r="X3478" s="110">
        <v>1</v>
      </c>
      <c r="Y3478" s="68">
        <f t="shared" si="505"/>
        <v>0</v>
      </c>
      <c r="Z3478" s="110">
        <v>1</v>
      </c>
      <c r="AA3478" s="282">
        <v>0</v>
      </c>
    </row>
    <row r="3479" spans="9:27">
      <c r="I3479" s="57" t="str">
        <f t="shared" si="504"/>
        <v>Family MattersAllApril-17</v>
      </c>
      <c r="J3479" t="s">
        <v>2015</v>
      </c>
      <c r="K3479" t="s">
        <v>1624</v>
      </c>
      <c r="L3479" s="73">
        <v>42826</v>
      </c>
      <c r="M3479" s="110">
        <v>1</v>
      </c>
      <c r="N3479" s="110">
        <v>1</v>
      </c>
      <c r="O3479" s="68">
        <f t="shared" si="501"/>
        <v>1</v>
      </c>
      <c r="P3479" s="110">
        <v>1</v>
      </c>
      <c r="Q3479" s="110">
        <v>3</v>
      </c>
      <c r="R3479" s="278">
        <f t="shared" si="502"/>
        <v>0.33333333333333331</v>
      </c>
      <c r="S3479" s="110">
        <v>2</v>
      </c>
      <c r="T3479" s="68">
        <f t="shared" si="503"/>
        <v>1.5</v>
      </c>
      <c r="U3479" s="110">
        <v>1</v>
      </c>
      <c r="W3479" s="110">
        <v>0</v>
      </c>
      <c r="X3479" s="110">
        <v>0</v>
      </c>
      <c r="Y3479" s="68" t="e">
        <f t="shared" si="505"/>
        <v>#DIV/0!</v>
      </c>
      <c r="Z3479" s="110">
        <v>0</v>
      </c>
      <c r="AA3479" s="282" t="e">
        <v>#DIV/0!</v>
      </c>
    </row>
    <row r="3480" spans="9:27">
      <c r="I3480" s="57" t="str">
        <f t="shared" si="504"/>
        <v>Federal CityAllApril-17</v>
      </c>
      <c r="J3480" t="s">
        <v>2016</v>
      </c>
      <c r="K3480" t="s">
        <v>359</v>
      </c>
      <c r="L3480" s="73">
        <v>42826</v>
      </c>
      <c r="M3480" s="110">
        <v>1</v>
      </c>
      <c r="N3480" s="110">
        <v>1</v>
      </c>
      <c r="O3480" s="68">
        <f t="shared" si="501"/>
        <v>1</v>
      </c>
      <c r="P3480" s="110">
        <v>5</v>
      </c>
      <c r="Q3480" s="110">
        <v>5</v>
      </c>
      <c r="R3480" s="278">
        <f t="shared" si="502"/>
        <v>1</v>
      </c>
      <c r="S3480" s="110">
        <v>5</v>
      </c>
      <c r="T3480" s="68">
        <f t="shared" si="503"/>
        <v>1</v>
      </c>
      <c r="U3480" s="110">
        <v>3</v>
      </c>
      <c r="W3480" s="110">
        <v>2</v>
      </c>
      <c r="X3480" s="110">
        <v>3</v>
      </c>
      <c r="Y3480" s="68">
        <f t="shared" si="505"/>
        <v>0.66666666666666663</v>
      </c>
      <c r="Z3480" s="110">
        <v>2</v>
      </c>
      <c r="AA3480" s="282" t="e">
        <v>#DIV/0!</v>
      </c>
    </row>
    <row r="3481" spans="9:27">
      <c r="I3481" s="57" t="str">
        <f t="shared" si="504"/>
        <v>First Home CareAllApril-17</v>
      </c>
      <c r="J3481" t="s">
        <v>2017</v>
      </c>
      <c r="K3481" t="s">
        <v>323</v>
      </c>
      <c r="L3481" s="73">
        <v>42826</v>
      </c>
      <c r="M3481" s="110">
        <v>17</v>
      </c>
      <c r="N3481" s="110">
        <v>10</v>
      </c>
      <c r="O3481" s="68">
        <f t="shared" ref="O3481:O3544" si="506">M3481/N3481</f>
        <v>1.7</v>
      </c>
      <c r="P3481" s="110">
        <v>31</v>
      </c>
      <c r="Q3481" s="110">
        <v>79</v>
      </c>
      <c r="R3481" s="278">
        <f t="shared" ref="R3481:R3544" si="507">P3481/Q3481</f>
        <v>0.39240506329113922</v>
      </c>
      <c r="S3481" s="110">
        <v>45</v>
      </c>
      <c r="T3481" s="68">
        <f t="shared" ref="T3481:T3544" si="508">Q3481/S3481</f>
        <v>1.7555555555555555</v>
      </c>
      <c r="U3481" s="110">
        <v>29</v>
      </c>
      <c r="W3481" s="110">
        <v>1</v>
      </c>
      <c r="X3481" s="110">
        <v>2</v>
      </c>
      <c r="Y3481" s="68">
        <f t="shared" si="505"/>
        <v>0.5</v>
      </c>
      <c r="Z3481" s="110">
        <v>2</v>
      </c>
      <c r="AA3481" s="282">
        <v>1.0249999999999999</v>
      </c>
    </row>
    <row r="3482" spans="9:27">
      <c r="I3482" s="57" t="str">
        <f t="shared" si="504"/>
        <v>FPSAllApril-17</v>
      </c>
      <c r="J3482" t="s">
        <v>2018</v>
      </c>
      <c r="K3482" t="s">
        <v>355</v>
      </c>
      <c r="L3482" s="73">
        <v>42826</v>
      </c>
      <c r="M3482" s="110">
        <v>7</v>
      </c>
      <c r="N3482" s="110">
        <v>6</v>
      </c>
      <c r="O3482" s="68">
        <f t="shared" si="506"/>
        <v>1.1666666666666667</v>
      </c>
      <c r="P3482" s="110">
        <v>63</v>
      </c>
      <c r="Q3482" s="110">
        <v>105</v>
      </c>
      <c r="R3482" s="278">
        <f t="shared" si="507"/>
        <v>0.6</v>
      </c>
      <c r="S3482" s="110">
        <v>90</v>
      </c>
      <c r="T3482" s="68">
        <f t="shared" si="508"/>
        <v>1.1666666666666667</v>
      </c>
      <c r="U3482" s="110">
        <v>62</v>
      </c>
      <c r="W3482" s="110">
        <v>0</v>
      </c>
      <c r="X3482" s="110">
        <v>0</v>
      </c>
      <c r="Y3482" s="68" t="e">
        <f t="shared" si="505"/>
        <v>#DIV/0!</v>
      </c>
      <c r="Z3482" s="110">
        <v>1</v>
      </c>
      <c r="AA3482" s="282">
        <v>0.11</v>
      </c>
    </row>
    <row r="3483" spans="9:27">
      <c r="I3483" s="57" t="str">
        <f t="shared" si="504"/>
        <v>Green DoorAllApril-17</v>
      </c>
      <c r="J3483" t="s">
        <v>2019</v>
      </c>
      <c r="K3483" t="s">
        <v>895</v>
      </c>
      <c r="L3483" s="73">
        <v>42826</v>
      </c>
      <c r="M3483" s="110">
        <v>0</v>
      </c>
      <c r="N3483" s="110">
        <v>0</v>
      </c>
      <c r="O3483" s="68" t="e">
        <f t="shared" si="506"/>
        <v>#DIV/0!</v>
      </c>
      <c r="P3483" s="110">
        <v>0</v>
      </c>
      <c r="Q3483" s="110">
        <v>0</v>
      </c>
      <c r="R3483" s="278" t="e">
        <f t="shared" si="507"/>
        <v>#DIV/0!</v>
      </c>
      <c r="S3483" s="110">
        <v>0</v>
      </c>
      <c r="T3483" s="68" t="e">
        <f t="shared" si="508"/>
        <v>#DIV/0!</v>
      </c>
      <c r="U3483" s="110">
        <v>0</v>
      </c>
      <c r="W3483" s="110">
        <v>0</v>
      </c>
      <c r="X3483" s="110">
        <v>0</v>
      </c>
      <c r="Y3483" s="68" t="e">
        <f t="shared" si="505"/>
        <v>#DIV/0!</v>
      </c>
      <c r="Z3483" s="110">
        <v>0</v>
      </c>
      <c r="AA3483" s="282" t="e">
        <v>#DIV/0!</v>
      </c>
    </row>
    <row r="3484" spans="9:27">
      <c r="I3484" s="57" t="str">
        <f t="shared" si="504"/>
        <v>HillcrestAllApril-17</v>
      </c>
      <c r="J3484" t="s">
        <v>2020</v>
      </c>
      <c r="K3484" t="s">
        <v>331</v>
      </c>
      <c r="L3484" s="73">
        <v>42826</v>
      </c>
      <c r="M3484" s="110">
        <v>7</v>
      </c>
      <c r="N3484" s="110">
        <v>9</v>
      </c>
      <c r="O3484" s="68">
        <f t="shared" si="506"/>
        <v>0.77777777777777779</v>
      </c>
      <c r="P3484" s="110">
        <v>89</v>
      </c>
      <c r="Q3484" s="110">
        <v>63</v>
      </c>
      <c r="R3484" s="278">
        <f t="shared" si="507"/>
        <v>1.4126984126984128</v>
      </c>
      <c r="S3484" s="110">
        <v>80</v>
      </c>
      <c r="T3484" s="68">
        <f t="shared" si="508"/>
        <v>0.78749999999999998</v>
      </c>
      <c r="U3484" s="110">
        <v>68</v>
      </c>
      <c r="W3484" s="110">
        <v>2</v>
      </c>
      <c r="X3484" s="110">
        <v>7</v>
      </c>
      <c r="Y3484" s="68">
        <f t="shared" si="505"/>
        <v>0.2857142857142857</v>
      </c>
      <c r="Z3484" s="110">
        <v>21</v>
      </c>
      <c r="AA3484" s="282">
        <v>0.58000000000000007</v>
      </c>
    </row>
    <row r="3485" spans="9:27">
      <c r="I3485" s="57" t="str">
        <f t="shared" si="504"/>
        <v>LAYCAllApril-17</v>
      </c>
      <c r="J3485" t="s">
        <v>2021</v>
      </c>
      <c r="K3485" t="s">
        <v>337</v>
      </c>
      <c r="L3485" s="73">
        <v>42826</v>
      </c>
      <c r="M3485" s="110">
        <v>2</v>
      </c>
      <c r="N3485" s="110">
        <v>3</v>
      </c>
      <c r="O3485" s="68">
        <f t="shared" si="506"/>
        <v>0.66666666666666663</v>
      </c>
      <c r="P3485" s="110">
        <v>19</v>
      </c>
      <c r="Q3485" s="110">
        <v>18</v>
      </c>
      <c r="R3485" s="278">
        <f t="shared" si="507"/>
        <v>1.0555555555555556</v>
      </c>
      <c r="S3485" s="110">
        <v>30</v>
      </c>
      <c r="T3485" s="68">
        <f t="shared" si="508"/>
        <v>0.6</v>
      </c>
      <c r="U3485" s="110">
        <v>17</v>
      </c>
      <c r="W3485" s="110">
        <v>0</v>
      </c>
      <c r="X3485" s="110">
        <v>0</v>
      </c>
      <c r="Y3485" s="68" t="e">
        <f t="shared" si="505"/>
        <v>#DIV/0!</v>
      </c>
      <c r="Z3485" s="110">
        <v>2</v>
      </c>
      <c r="AA3485" s="282" t="e">
        <v>#DIV/0!</v>
      </c>
    </row>
    <row r="3486" spans="9:27">
      <c r="I3486" s="57" t="str">
        <f t="shared" si="504"/>
        <v>LESAllApril-17</v>
      </c>
      <c r="J3486" t="s">
        <v>2022</v>
      </c>
      <c r="K3486" t="s">
        <v>357</v>
      </c>
      <c r="L3486" s="73">
        <v>42826</v>
      </c>
      <c r="M3486" s="110">
        <v>5</v>
      </c>
      <c r="N3486" s="110">
        <v>7</v>
      </c>
      <c r="O3486" s="68">
        <f t="shared" si="506"/>
        <v>0.7142857142857143</v>
      </c>
      <c r="P3486" s="110">
        <v>37</v>
      </c>
      <c r="Q3486" s="110">
        <v>40</v>
      </c>
      <c r="R3486" s="278">
        <f t="shared" si="507"/>
        <v>0.92500000000000004</v>
      </c>
      <c r="S3486" s="110">
        <v>105</v>
      </c>
      <c r="T3486" s="68">
        <f t="shared" si="508"/>
        <v>0.38095238095238093</v>
      </c>
      <c r="U3486" s="110">
        <v>32</v>
      </c>
      <c r="W3486" s="110">
        <v>0</v>
      </c>
      <c r="X3486" s="110">
        <v>0</v>
      </c>
      <c r="Y3486" s="68" t="e">
        <f t="shared" si="505"/>
        <v>#DIV/0!</v>
      </c>
      <c r="Z3486" s="110">
        <v>5</v>
      </c>
      <c r="AA3486" s="282">
        <v>0.39</v>
      </c>
    </row>
    <row r="3487" spans="9:27">
      <c r="I3487" s="57" t="str">
        <f t="shared" si="504"/>
        <v>Marys CenterAllApril-17</v>
      </c>
      <c r="J3487" t="s">
        <v>2023</v>
      </c>
      <c r="K3487" t="s">
        <v>341</v>
      </c>
      <c r="L3487" s="73">
        <v>42826</v>
      </c>
      <c r="M3487" s="110">
        <v>5</v>
      </c>
      <c r="N3487" s="110">
        <v>5</v>
      </c>
      <c r="O3487" s="68">
        <f t="shared" si="506"/>
        <v>1</v>
      </c>
      <c r="P3487" s="110">
        <v>41</v>
      </c>
      <c r="Q3487" s="110">
        <v>24</v>
      </c>
      <c r="R3487" s="278">
        <f t="shared" si="507"/>
        <v>1.7083333333333333</v>
      </c>
      <c r="S3487" s="110">
        <v>34</v>
      </c>
      <c r="T3487" s="68">
        <f t="shared" si="508"/>
        <v>0.70588235294117652</v>
      </c>
      <c r="U3487" s="110">
        <v>32</v>
      </c>
      <c r="W3487" s="110">
        <v>3</v>
      </c>
      <c r="X3487" s="110">
        <v>3</v>
      </c>
      <c r="Y3487" s="68">
        <f t="shared" si="505"/>
        <v>1</v>
      </c>
      <c r="Z3487" s="110">
        <v>9</v>
      </c>
      <c r="AA3487" s="282">
        <v>0.83</v>
      </c>
    </row>
    <row r="3488" spans="9:27">
      <c r="I3488" s="57" t="str">
        <f t="shared" si="504"/>
        <v>MBI HSAllApril-17</v>
      </c>
      <c r="J3488" t="s">
        <v>2024</v>
      </c>
      <c r="K3488" t="s">
        <v>364</v>
      </c>
      <c r="L3488" s="73">
        <v>42826</v>
      </c>
      <c r="M3488" s="110">
        <v>10</v>
      </c>
      <c r="N3488" s="110">
        <v>15</v>
      </c>
      <c r="O3488" s="68">
        <f t="shared" si="506"/>
        <v>0.66666666666666663</v>
      </c>
      <c r="P3488" s="110">
        <v>126</v>
      </c>
      <c r="Q3488" s="110">
        <v>108</v>
      </c>
      <c r="R3488" s="278">
        <f t="shared" si="507"/>
        <v>1.1666666666666667</v>
      </c>
      <c r="S3488" s="110">
        <v>180</v>
      </c>
      <c r="T3488" s="68">
        <f t="shared" si="508"/>
        <v>0.6</v>
      </c>
      <c r="U3488" s="110">
        <v>126</v>
      </c>
      <c r="W3488" s="110">
        <v>0</v>
      </c>
      <c r="X3488" s="110">
        <v>0</v>
      </c>
      <c r="Y3488" s="68" t="e">
        <f t="shared" si="505"/>
        <v>#DIV/0!</v>
      </c>
      <c r="Z3488" s="110">
        <v>0</v>
      </c>
      <c r="AA3488" s="282">
        <v>0.31</v>
      </c>
    </row>
    <row r="3489" spans="9:27">
      <c r="I3489" s="57" t="str">
        <f t="shared" si="504"/>
        <v>MD Family ResourcesAllApril-17</v>
      </c>
      <c r="J3489" t="s">
        <v>2025</v>
      </c>
      <c r="K3489" t="s">
        <v>510</v>
      </c>
      <c r="L3489" s="73">
        <v>42826</v>
      </c>
      <c r="M3489" s="110">
        <v>15</v>
      </c>
      <c r="N3489" s="110">
        <v>12</v>
      </c>
      <c r="O3489" s="68">
        <f t="shared" si="506"/>
        <v>1.25</v>
      </c>
      <c r="P3489" s="110">
        <v>28</v>
      </c>
      <c r="Q3489" s="110">
        <v>27</v>
      </c>
      <c r="R3489" s="278">
        <f t="shared" si="507"/>
        <v>1.037037037037037</v>
      </c>
      <c r="S3489" s="110">
        <v>26</v>
      </c>
      <c r="T3489" s="68">
        <f t="shared" si="508"/>
        <v>1.0384615384615385</v>
      </c>
      <c r="U3489" s="110">
        <v>24</v>
      </c>
      <c r="W3489" s="110">
        <v>0</v>
      </c>
      <c r="X3489" s="110">
        <v>0</v>
      </c>
      <c r="Y3489" s="68" t="e">
        <f t="shared" si="505"/>
        <v>#DIV/0!</v>
      </c>
      <c r="Z3489" s="110">
        <v>4</v>
      </c>
      <c r="AA3489" s="282">
        <v>0.88</v>
      </c>
    </row>
    <row r="3490" spans="9:27">
      <c r="I3490" s="57" t="str">
        <f t="shared" si="504"/>
        <v>PASSAllApril-17</v>
      </c>
      <c r="J3490" t="s">
        <v>2026</v>
      </c>
      <c r="K3490" t="s">
        <v>342</v>
      </c>
      <c r="L3490" s="73">
        <v>42826</v>
      </c>
      <c r="M3490" s="110">
        <v>18</v>
      </c>
      <c r="N3490" s="110">
        <v>13</v>
      </c>
      <c r="O3490" s="68">
        <f t="shared" si="506"/>
        <v>1.3846153846153846</v>
      </c>
      <c r="P3490" s="110">
        <v>91</v>
      </c>
      <c r="Q3490" s="110">
        <v>168</v>
      </c>
      <c r="R3490" s="278">
        <f t="shared" si="507"/>
        <v>0.54166666666666663</v>
      </c>
      <c r="S3490" s="110">
        <v>92</v>
      </c>
      <c r="T3490" s="68">
        <f t="shared" si="508"/>
        <v>1.826086956521739</v>
      </c>
      <c r="U3490" s="110">
        <v>77</v>
      </c>
      <c r="W3490" s="110">
        <v>14</v>
      </c>
      <c r="X3490" s="110">
        <v>19</v>
      </c>
      <c r="Y3490" s="68">
        <f t="shared" si="505"/>
        <v>0.73684210526315785</v>
      </c>
      <c r="Z3490" s="110">
        <v>14</v>
      </c>
      <c r="AA3490" s="282">
        <v>0.79499999999999993</v>
      </c>
    </row>
    <row r="3491" spans="9:27">
      <c r="I3491" s="57" t="str">
        <f t="shared" si="504"/>
        <v>PIECEAllApril-17</v>
      </c>
      <c r="J3491" t="s">
        <v>2027</v>
      </c>
      <c r="K3491" t="s">
        <v>345</v>
      </c>
      <c r="L3491" s="73">
        <v>42826</v>
      </c>
      <c r="M3491" s="110">
        <v>11</v>
      </c>
      <c r="N3491" s="110">
        <v>11</v>
      </c>
      <c r="O3491" s="68">
        <f t="shared" si="506"/>
        <v>1</v>
      </c>
      <c r="P3491" s="110">
        <v>54</v>
      </c>
      <c r="Q3491" s="110">
        <v>55</v>
      </c>
      <c r="R3491" s="278">
        <f t="shared" si="507"/>
        <v>0.98181818181818181</v>
      </c>
      <c r="S3491" s="110">
        <v>44</v>
      </c>
      <c r="T3491" s="68">
        <f t="shared" si="508"/>
        <v>1.25</v>
      </c>
      <c r="U3491" s="110">
        <v>52</v>
      </c>
      <c r="W3491" s="110">
        <v>0</v>
      </c>
      <c r="X3491" s="110">
        <v>0</v>
      </c>
      <c r="Y3491" s="68" t="e">
        <f t="shared" si="505"/>
        <v>#DIV/0!</v>
      </c>
      <c r="Z3491" s="110">
        <v>2</v>
      </c>
      <c r="AA3491" s="282">
        <v>0.65999999999999992</v>
      </c>
    </row>
    <row r="3492" spans="9:27">
      <c r="I3492" s="57" t="str">
        <f t="shared" si="504"/>
        <v>RiversideAllApril-17</v>
      </c>
      <c r="J3492" t="s">
        <v>2028</v>
      </c>
      <c r="K3492" t="s">
        <v>362</v>
      </c>
      <c r="L3492" s="73">
        <v>42826</v>
      </c>
      <c r="M3492" s="110">
        <v>1</v>
      </c>
      <c r="N3492" s="110">
        <v>1</v>
      </c>
      <c r="O3492" s="68">
        <f t="shared" si="506"/>
        <v>1</v>
      </c>
      <c r="P3492" s="110">
        <v>7</v>
      </c>
      <c r="Q3492" s="110">
        <v>5</v>
      </c>
      <c r="R3492" s="278">
        <f t="shared" si="507"/>
        <v>1.4</v>
      </c>
      <c r="S3492" s="110">
        <v>10</v>
      </c>
      <c r="T3492" s="68">
        <f t="shared" si="508"/>
        <v>0.5</v>
      </c>
      <c r="U3492" s="110">
        <v>5</v>
      </c>
      <c r="W3492" s="110">
        <v>1</v>
      </c>
      <c r="X3492" s="110">
        <v>1</v>
      </c>
      <c r="Y3492" s="68">
        <f t="shared" si="505"/>
        <v>1</v>
      </c>
      <c r="Z3492" s="110">
        <v>2</v>
      </c>
      <c r="AA3492" s="282" t="e">
        <v>#DIV/0!</v>
      </c>
    </row>
    <row r="3493" spans="9:27">
      <c r="I3493" s="57" t="str">
        <f t="shared" si="504"/>
        <v>TFCCAllApril-17</v>
      </c>
      <c r="J3493" t="s">
        <v>2029</v>
      </c>
      <c r="K3493" t="s">
        <v>366</v>
      </c>
      <c r="L3493" s="73">
        <v>42826</v>
      </c>
      <c r="M3493" s="110">
        <v>3</v>
      </c>
      <c r="N3493" s="110">
        <v>6</v>
      </c>
      <c r="O3493" s="68">
        <f t="shared" si="506"/>
        <v>0.5</v>
      </c>
      <c r="P3493" s="110">
        <v>69</v>
      </c>
      <c r="Q3493" s="110">
        <v>30</v>
      </c>
      <c r="R3493" s="278">
        <f t="shared" si="507"/>
        <v>2.2999999999999998</v>
      </c>
      <c r="S3493" s="110">
        <v>50</v>
      </c>
      <c r="T3493" s="68">
        <f t="shared" si="508"/>
        <v>0.6</v>
      </c>
      <c r="U3493" s="110">
        <v>64</v>
      </c>
      <c r="W3493" s="110">
        <v>0</v>
      </c>
      <c r="X3493" s="110">
        <v>0</v>
      </c>
      <c r="Y3493" s="68" t="e">
        <f t="shared" si="505"/>
        <v>#DIV/0!</v>
      </c>
      <c r="Z3493" s="110">
        <v>5</v>
      </c>
      <c r="AA3493" s="282">
        <v>0.24</v>
      </c>
    </row>
    <row r="3494" spans="9:27">
      <c r="I3494" s="57" t="str">
        <f t="shared" si="504"/>
        <v>UniversalAllApril-17</v>
      </c>
      <c r="J3494" t="s">
        <v>2030</v>
      </c>
      <c r="K3494" t="s">
        <v>348</v>
      </c>
      <c r="L3494" s="73">
        <v>42826</v>
      </c>
      <c r="M3494" s="110">
        <v>0</v>
      </c>
      <c r="N3494" s="110">
        <v>0</v>
      </c>
      <c r="O3494" s="68" t="e">
        <f t="shared" si="506"/>
        <v>#DIV/0!</v>
      </c>
      <c r="P3494" s="110">
        <v>0</v>
      </c>
      <c r="Q3494" s="110">
        <v>0</v>
      </c>
      <c r="R3494" s="278" t="e">
        <f t="shared" si="507"/>
        <v>#DIV/0!</v>
      </c>
      <c r="S3494" s="110">
        <v>0</v>
      </c>
      <c r="T3494" s="68" t="e">
        <f t="shared" si="508"/>
        <v>#DIV/0!</v>
      </c>
      <c r="U3494" s="110">
        <v>0</v>
      </c>
      <c r="W3494" s="110">
        <v>0</v>
      </c>
      <c r="X3494" s="110">
        <v>0</v>
      </c>
      <c r="Y3494" s="68" t="e">
        <f t="shared" si="505"/>
        <v>#DIV/0!</v>
      </c>
      <c r="Z3494" s="110">
        <v>0</v>
      </c>
      <c r="AA3494" s="282" t="e">
        <v>#DIV/0!</v>
      </c>
    </row>
    <row r="3495" spans="9:27">
      <c r="I3495" s="57" t="str">
        <f t="shared" si="504"/>
        <v>Wayne CenterAllApril-17</v>
      </c>
      <c r="J3495" t="s">
        <v>2031</v>
      </c>
      <c r="K3495" t="s">
        <v>789</v>
      </c>
      <c r="L3495" s="73">
        <v>42826</v>
      </c>
      <c r="M3495" s="110">
        <v>4</v>
      </c>
      <c r="N3495" s="110">
        <v>4</v>
      </c>
      <c r="O3495" s="68">
        <f t="shared" si="506"/>
        <v>1</v>
      </c>
      <c r="P3495" s="110">
        <v>25</v>
      </c>
      <c r="Q3495" s="110">
        <v>40</v>
      </c>
      <c r="R3495" s="278">
        <f t="shared" si="507"/>
        <v>0.625</v>
      </c>
      <c r="S3495" s="110">
        <v>40</v>
      </c>
      <c r="T3495" s="68">
        <f t="shared" si="508"/>
        <v>1</v>
      </c>
      <c r="U3495" s="110">
        <v>23</v>
      </c>
      <c r="W3495" s="110">
        <v>1</v>
      </c>
      <c r="X3495" s="110">
        <v>1</v>
      </c>
      <c r="Y3495" s="68">
        <f t="shared" si="505"/>
        <v>1</v>
      </c>
      <c r="Z3495" s="110">
        <v>2</v>
      </c>
      <c r="AA3495" s="282">
        <v>0.96</v>
      </c>
    </row>
    <row r="3496" spans="9:27">
      <c r="I3496" s="57" t="str">
        <f t="shared" si="504"/>
        <v>Youth VillagesAllApril-17</v>
      </c>
      <c r="J3496" t="s">
        <v>2032</v>
      </c>
      <c r="K3496" t="s">
        <v>352</v>
      </c>
      <c r="L3496" s="73">
        <v>42826</v>
      </c>
      <c r="M3496" s="110">
        <v>8</v>
      </c>
      <c r="N3496" s="110">
        <v>16</v>
      </c>
      <c r="O3496" s="68">
        <f t="shared" si="506"/>
        <v>0.5</v>
      </c>
      <c r="P3496" s="110">
        <v>11</v>
      </c>
      <c r="Q3496" s="110">
        <v>24</v>
      </c>
      <c r="R3496" s="278">
        <f t="shared" si="507"/>
        <v>0.45833333333333331</v>
      </c>
      <c r="S3496" s="110">
        <v>48</v>
      </c>
      <c r="T3496" s="68">
        <f t="shared" si="508"/>
        <v>0.5</v>
      </c>
      <c r="U3496" s="110">
        <v>10</v>
      </c>
      <c r="W3496" s="110">
        <v>2</v>
      </c>
      <c r="X3496" s="110">
        <v>4</v>
      </c>
      <c r="Y3496" s="68">
        <f t="shared" si="505"/>
        <v>0.5</v>
      </c>
      <c r="Z3496" s="110">
        <v>1</v>
      </c>
      <c r="AA3496" s="282">
        <v>0.8</v>
      </c>
    </row>
    <row r="3497" spans="9:27">
      <c r="I3497" s="57" t="str">
        <f t="shared" si="504"/>
        <v>All A-CRA ProvidersA-CRAApril-17</v>
      </c>
      <c r="J3497" t="s">
        <v>2033</v>
      </c>
      <c r="K3497" t="s">
        <v>379</v>
      </c>
      <c r="L3497" s="73">
        <v>42826</v>
      </c>
      <c r="M3497" s="110">
        <v>6</v>
      </c>
      <c r="N3497" s="110">
        <v>7</v>
      </c>
      <c r="O3497" s="68">
        <f t="shared" si="506"/>
        <v>0.8571428571428571</v>
      </c>
      <c r="P3497" s="110">
        <v>82</v>
      </c>
      <c r="Q3497" s="110">
        <v>58</v>
      </c>
      <c r="R3497" s="278">
        <f t="shared" si="507"/>
        <v>1.4137931034482758</v>
      </c>
      <c r="S3497" s="110">
        <v>75</v>
      </c>
      <c r="T3497" s="68">
        <f t="shared" si="508"/>
        <v>0.77333333333333332</v>
      </c>
      <c r="U3497" s="110">
        <v>58</v>
      </c>
      <c r="W3497" s="110">
        <v>3</v>
      </c>
      <c r="X3497" s="110">
        <v>8</v>
      </c>
      <c r="Y3497" s="68">
        <f t="shared" si="505"/>
        <v>0.375</v>
      </c>
      <c r="Z3497" s="110">
        <v>24</v>
      </c>
      <c r="AA3497" s="282"/>
    </row>
    <row r="3498" spans="9:27">
      <c r="I3498" s="57" t="str">
        <f t="shared" si="504"/>
        <v>All CPP-FV ProvidersCPP-FVApril-17</v>
      </c>
      <c r="J3498" t="s">
        <v>2034</v>
      </c>
      <c r="K3498" t="s">
        <v>373</v>
      </c>
      <c r="L3498" s="73">
        <v>42826</v>
      </c>
      <c r="M3498" s="110">
        <v>6</v>
      </c>
      <c r="N3498" s="110">
        <v>6</v>
      </c>
      <c r="O3498" s="68">
        <f t="shared" si="506"/>
        <v>1</v>
      </c>
      <c r="P3498" s="110">
        <v>27</v>
      </c>
      <c r="Q3498" s="110">
        <v>30</v>
      </c>
      <c r="R3498" s="278">
        <f t="shared" si="507"/>
        <v>0.9</v>
      </c>
      <c r="S3498" s="110">
        <v>32</v>
      </c>
      <c r="T3498" s="68">
        <f t="shared" si="508"/>
        <v>0.9375</v>
      </c>
      <c r="U3498" s="110">
        <v>26</v>
      </c>
      <c r="W3498" s="110">
        <v>0</v>
      </c>
      <c r="X3498" s="110">
        <v>0</v>
      </c>
      <c r="Y3498" s="68" t="e">
        <f t="shared" si="505"/>
        <v>#DIV/0!</v>
      </c>
      <c r="Z3498" s="110">
        <v>1</v>
      </c>
      <c r="AA3498" s="282">
        <v>0.37</v>
      </c>
    </row>
    <row r="3499" spans="9:27">
      <c r="I3499" s="57" t="str">
        <f t="shared" si="504"/>
        <v>All FFT ProvidersFFTApril-17</v>
      </c>
      <c r="J3499" t="s">
        <v>2035</v>
      </c>
      <c r="K3499" t="s">
        <v>372</v>
      </c>
      <c r="L3499" s="73">
        <v>42826</v>
      </c>
      <c r="M3499" s="110">
        <v>8</v>
      </c>
      <c r="N3499" s="110">
        <v>13</v>
      </c>
      <c r="O3499" s="68">
        <f t="shared" si="506"/>
        <v>0.61538461538461542</v>
      </c>
      <c r="P3499" s="110">
        <v>57</v>
      </c>
      <c r="Q3499" s="110">
        <v>69</v>
      </c>
      <c r="R3499" s="278">
        <f t="shared" si="507"/>
        <v>0.82608695652173914</v>
      </c>
      <c r="S3499" s="110">
        <v>97</v>
      </c>
      <c r="T3499" s="68">
        <f t="shared" si="508"/>
        <v>0.71134020618556704</v>
      </c>
      <c r="U3499" s="110">
        <v>50</v>
      </c>
      <c r="V3499" s="282">
        <v>0.93333333333333324</v>
      </c>
      <c r="W3499" s="110">
        <v>12</v>
      </c>
      <c r="X3499" s="110">
        <v>16</v>
      </c>
      <c r="Y3499" s="68">
        <f t="shared" si="505"/>
        <v>0.75</v>
      </c>
      <c r="Z3499" s="110">
        <v>7</v>
      </c>
      <c r="AA3499" s="282">
        <v>0.93333333333333324</v>
      </c>
    </row>
    <row r="3500" spans="9:27">
      <c r="I3500" s="57" t="str">
        <f t="shared" si="504"/>
        <v>All MST ProvidersMSTApril-17</v>
      </c>
      <c r="J3500" t="s">
        <v>2036</v>
      </c>
      <c r="K3500" t="s">
        <v>374</v>
      </c>
      <c r="L3500" s="73">
        <v>42826</v>
      </c>
      <c r="M3500" s="110">
        <v>5</v>
      </c>
      <c r="N3500" s="110">
        <v>12</v>
      </c>
      <c r="O3500" s="68">
        <f t="shared" si="506"/>
        <v>0.41666666666666669</v>
      </c>
      <c r="P3500" s="110">
        <v>9</v>
      </c>
      <c r="Q3500" s="110">
        <v>18</v>
      </c>
      <c r="R3500" s="278">
        <f t="shared" si="507"/>
        <v>0.5</v>
      </c>
      <c r="S3500" s="110">
        <v>40</v>
      </c>
      <c r="T3500" s="68">
        <f t="shared" si="508"/>
        <v>0.45</v>
      </c>
      <c r="U3500" s="110">
        <v>8</v>
      </c>
      <c r="V3500" s="282">
        <v>0.84</v>
      </c>
      <c r="W3500" s="110">
        <v>2</v>
      </c>
      <c r="X3500" s="110">
        <v>4</v>
      </c>
      <c r="Y3500" s="68">
        <f t="shared" si="505"/>
        <v>0.5</v>
      </c>
      <c r="Z3500" s="110">
        <v>1</v>
      </c>
      <c r="AA3500" s="282">
        <v>0.84</v>
      </c>
    </row>
    <row r="3501" spans="9:27">
      <c r="I3501" s="57" t="str">
        <f t="shared" si="504"/>
        <v>All MST-PSB ProvidersMST-PSBApril-17</v>
      </c>
      <c r="J3501" t="s">
        <v>2037</v>
      </c>
      <c r="K3501" t="s">
        <v>375</v>
      </c>
      <c r="L3501" s="73">
        <v>42826</v>
      </c>
      <c r="M3501" s="110">
        <v>3</v>
      </c>
      <c r="N3501" s="110">
        <v>4</v>
      </c>
      <c r="O3501" s="68">
        <f t="shared" si="506"/>
        <v>0.75</v>
      </c>
      <c r="P3501" s="110">
        <v>2</v>
      </c>
      <c r="Q3501" s="110">
        <v>6</v>
      </c>
      <c r="R3501" s="278">
        <f t="shared" si="507"/>
        <v>0.33333333333333331</v>
      </c>
      <c r="S3501" s="110">
        <v>8</v>
      </c>
      <c r="T3501" s="68">
        <f t="shared" si="508"/>
        <v>0.75</v>
      </c>
      <c r="U3501" s="110">
        <v>2</v>
      </c>
      <c r="V3501" s="282">
        <v>0.76</v>
      </c>
      <c r="W3501" s="110">
        <v>0</v>
      </c>
      <c r="X3501" s="110">
        <v>0</v>
      </c>
      <c r="Y3501" s="68" t="e">
        <f t="shared" si="505"/>
        <v>#DIV/0!</v>
      </c>
      <c r="Z3501" s="110">
        <v>0</v>
      </c>
      <c r="AA3501" s="282">
        <v>0.76</v>
      </c>
    </row>
    <row r="3502" spans="9:27">
      <c r="I3502" s="57" t="str">
        <f t="shared" si="504"/>
        <v>All PCIT ProvidersPCITApril-17</v>
      </c>
      <c r="J3502" t="s">
        <v>2038</v>
      </c>
      <c r="K3502" t="s">
        <v>376</v>
      </c>
      <c r="L3502" s="73">
        <v>42826</v>
      </c>
      <c r="M3502" s="110">
        <v>10</v>
      </c>
      <c r="N3502" s="110">
        <v>10</v>
      </c>
      <c r="O3502" s="68">
        <f t="shared" si="506"/>
        <v>1</v>
      </c>
      <c r="P3502" s="110">
        <v>68</v>
      </c>
      <c r="Q3502" s="110">
        <v>49</v>
      </c>
      <c r="R3502" s="278">
        <f t="shared" si="507"/>
        <v>1.3877551020408163</v>
      </c>
      <c r="S3502" s="110">
        <v>46</v>
      </c>
      <c r="T3502" s="68">
        <f t="shared" si="508"/>
        <v>1.0652173913043479</v>
      </c>
      <c r="U3502" s="110">
        <v>58</v>
      </c>
      <c r="W3502" s="110">
        <v>3</v>
      </c>
      <c r="X3502" s="110">
        <v>3</v>
      </c>
      <c r="Y3502" s="68">
        <f t="shared" si="505"/>
        <v>1</v>
      </c>
      <c r="Z3502" s="110">
        <v>10</v>
      </c>
      <c r="AA3502" s="282">
        <v>0.8899999999999999</v>
      </c>
    </row>
    <row r="3503" spans="9:27">
      <c r="I3503" s="57" t="str">
        <f t="shared" si="504"/>
        <v>All TF-CBT ProvidersTF-CBTApril-17</v>
      </c>
      <c r="J3503" t="s">
        <v>2039</v>
      </c>
      <c r="K3503" t="s">
        <v>377</v>
      </c>
      <c r="L3503" s="73">
        <v>42826</v>
      </c>
      <c r="M3503" s="110">
        <v>31</v>
      </c>
      <c r="N3503" s="110">
        <v>17</v>
      </c>
      <c r="O3503" s="68">
        <f t="shared" si="506"/>
        <v>1.8235294117647058</v>
      </c>
      <c r="P3503" s="110">
        <v>45</v>
      </c>
      <c r="Q3503" s="110">
        <v>95</v>
      </c>
      <c r="R3503" s="278">
        <f t="shared" si="507"/>
        <v>0.47368421052631576</v>
      </c>
      <c r="S3503" s="110">
        <v>48</v>
      </c>
      <c r="T3503" s="68">
        <f t="shared" si="508"/>
        <v>1.9791666666666667</v>
      </c>
      <c r="U3503" s="110">
        <v>41</v>
      </c>
      <c r="W3503" s="110">
        <v>0</v>
      </c>
      <c r="X3503" s="110">
        <v>1</v>
      </c>
      <c r="Y3503" s="68">
        <f t="shared" si="505"/>
        <v>0</v>
      </c>
      <c r="Z3503" s="110">
        <v>4</v>
      </c>
      <c r="AA3503" s="282">
        <v>0.74249999999999994</v>
      </c>
    </row>
    <row r="3504" spans="9:27">
      <c r="I3504" s="57" t="str">
        <f t="shared" si="504"/>
        <v>All TIP ProvidersTIPApril-17</v>
      </c>
      <c r="J3504" t="s">
        <v>2040</v>
      </c>
      <c r="K3504" t="s">
        <v>378</v>
      </c>
      <c r="L3504" s="73">
        <v>42826</v>
      </c>
      <c r="M3504" s="110">
        <v>61</v>
      </c>
      <c r="N3504" s="110">
        <v>58</v>
      </c>
      <c r="O3504" s="68">
        <f t="shared" si="506"/>
        <v>1.0517241379310345</v>
      </c>
      <c r="P3504" s="110">
        <v>527</v>
      </c>
      <c r="Q3504" s="110">
        <v>551</v>
      </c>
      <c r="R3504" s="278">
        <f t="shared" si="507"/>
        <v>0.95644283121597096</v>
      </c>
      <c r="S3504" s="110">
        <v>635</v>
      </c>
      <c r="T3504" s="68">
        <f t="shared" si="508"/>
        <v>0.86771653543307081</v>
      </c>
      <c r="U3504" s="110">
        <v>500</v>
      </c>
      <c r="W3504" s="110">
        <v>7</v>
      </c>
      <c r="X3504" s="110">
        <v>10</v>
      </c>
      <c r="Y3504" s="68">
        <f t="shared" si="505"/>
        <v>0.7</v>
      </c>
      <c r="Z3504" s="110">
        <v>27</v>
      </c>
      <c r="AA3504" s="282">
        <v>0.38249999999999995</v>
      </c>
    </row>
    <row r="3505" spans="9:27">
      <c r="I3505" s="57" t="str">
        <f t="shared" si="504"/>
        <v>All TST ProvidersTSTApril-17</v>
      </c>
      <c r="J3505" t="s">
        <v>2041</v>
      </c>
      <c r="K3505" t="s">
        <v>512</v>
      </c>
      <c r="L3505" s="73">
        <v>42826</v>
      </c>
      <c r="M3505" s="110">
        <v>23</v>
      </c>
      <c r="N3505" s="110">
        <v>18</v>
      </c>
      <c r="O3505" s="68">
        <f t="shared" si="506"/>
        <v>1.2777777777777777</v>
      </c>
      <c r="P3505" s="110">
        <v>52</v>
      </c>
      <c r="Q3505" s="110">
        <v>69</v>
      </c>
      <c r="R3505" s="278">
        <f t="shared" si="507"/>
        <v>0.75362318840579712</v>
      </c>
      <c r="S3505" s="110">
        <v>67</v>
      </c>
      <c r="T3505" s="68">
        <f t="shared" si="508"/>
        <v>1.0298507462686568</v>
      </c>
      <c r="U3505" s="110">
        <v>47</v>
      </c>
      <c r="W3505" s="110">
        <v>0</v>
      </c>
      <c r="X3505" s="110">
        <v>1</v>
      </c>
      <c r="Y3505" s="68">
        <f t="shared" si="505"/>
        <v>0</v>
      </c>
      <c r="Z3505" s="110">
        <v>5</v>
      </c>
      <c r="AA3505" s="282">
        <v>0.6283333333333333</v>
      </c>
    </row>
    <row r="3506" spans="9:27">
      <c r="I3506" s="57" t="str">
        <f t="shared" si="504"/>
        <v>AllAllApril-17</v>
      </c>
      <c r="J3506" t="s">
        <v>2042</v>
      </c>
      <c r="K3506" t="s">
        <v>367</v>
      </c>
      <c r="L3506" s="73">
        <v>42826</v>
      </c>
      <c r="M3506" s="110">
        <v>153</v>
      </c>
      <c r="N3506" s="110">
        <v>145</v>
      </c>
      <c r="O3506" s="68">
        <f t="shared" si="506"/>
        <v>1.0551724137931036</v>
      </c>
      <c r="P3506" s="110">
        <v>869</v>
      </c>
      <c r="Q3506" s="110">
        <v>945</v>
      </c>
      <c r="R3506" s="278">
        <f t="shared" si="507"/>
        <v>0.9195767195767196</v>
      </c>
      <c r="S3506" s="110">
        <v>1048</v>
      </c>
      <c r="T3506" s="68">
        <f t="shared" si="508"/>
        <v>0.90171755725190839</v>
      </c>
      <c r="U3506" s="110">
        <v>790</v>
      </c>
      <c r="W3506" s="110">
        <v>27</v>
      </c>
      <c r="X3506" s="110">
        <v>43</v>
      </c>
      <c r="Y3506" s="68">
        <f t="shared" si="505"/>
        <v>0.62790697674418605</v>
      </c>
      <c r="Z3506" s="110">
        <v>79</v>
      </c>
      <c r="AA3506" s="282">
        <v>0.69</v>
      </c>
    </row>
    <row r="3507" spans="9:27">
      <c r="I3507" s="57" t="str">
        <f>K3507&amp;"May-17"</f>
        <v>Federal CityA-CRAMay-17</v>
      </c>
      <c r="J3507" t="s">
        <v>2061</v>
      </c>
      <c r="K3507" t="s">
        <v>360</v>
      </c>
      <c r="L3507" s="73">
        <v>42856</v>
      </c>
      <c r="M3507" s="110">
        <v>1</v>
      </c>
      <c r="N3507" s="110">
        <v>1</v>
      </c>
      <c r="O3507" s="68">
        <f t="shared" si="506"/>
        <v>1</v>
      </c>
      <c r="P3507" s="110">
        <v>4</v>
      </c>
      <c r="Q3507" s="110">
        <v>5</v>
      </c>
      <c r="R3507" s="278">
        <f t="shared" si="507"/>
        <v>0.8</v>
      </c>
      <c r="S3507" s="110">
        <v>5</v>
      </c>
      <c r="T3507" s="68">
        <f t="shared" si="508"/>
        <v>1</v>
      </c>
      <c r="U3507" s="110">
        <v>3</v>
      </c>
      <c r="W3507" s="110">
        <v>0</v>
      </c>
      <c r="X3507" s="110">
        <v>2</v>
      </c>
      <c r="Y3507" s="68">
        <f t="shared" si="505"/>
        <v>0</v>
      </c>
      <c r="Z3507" s="110">
        <v>1</v>
      </c>
      <c r="AA3507" s="282"/>
    </row>
    <row r="3508" spans="9:27">
      <c r="I3508" s="57" t="str">
        <f t="shared" ref="I3508:I3571" si="509">K3508&amp;"May-17"</f>
        <v>HillcrestA-CRAMay-17</v>
      </c>
      <c r="J3508" t="s">
        <v>2062</v>
      </c>
      <c r="K3508" t="s">
        <v>336</v>
      </c>
      <c r="L3508" s="73">
        <v>42856</v>
      </c>
      <c r="M3508" s="110">
        <v>1</v>
      </c>
      <c r="N3508" s="110">
        <v>2</v>
      </c>
      <c r="O3508" s="68">
        <f t="shared" si="506"/>
        <v>0.5</v>
      </c>
      <c r="P3508" s="110">
        <v>59</v>
      </c>
      <c r="Q3508" s="110">
        <v>15</v>
      </c>
      <c r="R3508" s="278">
        <f t="shared" si="507"/>
        <v>3.9333333333333331</v>
      </c>
      <c r="S3508" s="110">
        <v>30</v>
      </c>
      <c r="T3508" s="68">
        <f t="shared" si="508"/>
        <v>0.5</v>
      </c>
      <c r="U3508" s="110">
        <v>51</v>
      </c>
      <c r="W3508" s="110">
        <v>0</v>
      </c>
      <c r="X3508" s="110">
        <v>0</v>
      </c>
      <c r="Y3508" s="68" t="e">
        <f t="shared" si="505"/>
        <v>#DIV/0!</v>
      </c>
      <c r="Z3508" s="110">
        <v>8</v>
      </c>
      <c r="AA3508" s="282"/>
    </row>
    <row r="3509" spans="9:27">
      <c r="I3509" s="57" t="str">
        <f t="shared" si="509"/>
        <v>LAYCA-CRAMay-17</v>
      </c>
      <c r="J3509" t="s">
        <v>2063</v>
      </c>
      <c r="K3509" t="s">
        <v>339</v>
      </c>
      <c r="L3509" s="73">
        <v>42856</v>
      </c>
      <c r="M3509" s="110">
        <v>2</v>
      </c>
      <c r="N3509" s="110">
        <v>3</v>
      </c>
      <c r="O3509" s="68">
        <f t="shared" si="506"/>
        <v>0.66666666666666663</v>
      </c>
      <c r="P3509" s="110">
        <v>15</v>
      </c>
      <c r="Q3509" s="110">
        <v>18</v>
      </c>
      <c r="R3509" s="278">
        <f t="shared" si="507"/>
        <v>0.83333333333333337</v>
      </c>
      <c r="S3509" s="110">
        <v>30</v>
      </c>
      <c r="T3509" s="68">
        <f t="shared" si="508"/>
        <v>0.6</v>
      </c>
      <c r="U3509" s="110">
        <v>12</v>
      </c>
      <c r="W3509" s="110">
        <v>3</v>
      </c>
      <c r="X3509" s="110">
        <v>6</v>
      </c>
      <c r="Y3509" s="68">
        <f t="shared" si="505"/>
        <v>0.5</v>
      </c>
      <c r="Z3509" s="110">
        <v>3</v>
      </c>
      <c r="AA3509" s="282"/>
    </row>
    <row r="3510" spans="9:27">
      <c r="I3510" s="57" t="str">
        <f t="shared" si="509"/>
        <v>RiversideA-CRAMay-17</v>
      </c>
      <c r="J3510" t="s">
        <v>2064</v>
      </c>
      <c r="K3510" t="s">
        <v>361</v>
      </c>
      <c r="L3510" s="73">
        <v>42856</v>
      </c>
      <c r="M3510" s="110">
        <v>1</v>
      </c>
      <c r="N3510" s="110">
        <v>1</v>
      </c>
      <c r="O3510" s="68">
        <f t="shared" si="506"/>
        <v>1</v>
      </c>
      <c r="P3510" s="110">
        <v>7</v>
      </c>
      <c r="Q3510" s="110">
        <v>5</v>
      </c>
      <c r="R3510" s="278">
        <f t="shared" si="507"/>
        <v>1.4</v>
      </c>
      <c r="S3510" s="110">
        <v>10</v>
      </c>
      <c r="T3510" s="68">
        <f t="shared" si="508"/>
        <v>0.5</v>
      </c>
      <c r="U3510" s="110">
        <v>6</v>
      </c>
      <c r="W3510" s="110">
        <v>1</v>
      </c>
      <c r="X3510" s="110">
        <v>1</v>
      </c>
      <c r="Y3510" s="68">
        <f t="shared" si="505"/>
        <v>1</v>
      </c>
      <c r="Z3510" s="110">
        <v>1</v>
      </c>
      <c r="AA3510" s="282"/>
    </row>
    <row r="3511" spans="9:27">
      <c r="I3511" s="57" t="str">
        <f t="shared" si="509"/>
        <v>Adoptions TogetherCPP-FVMay-17</v>
      </c>
      <c r="J3511" t="s">
        <v>2065</v>
      </c>
      <c r="K3511" t="s">
        <v>317</v>
      </c>
      <c r="L3511" s="73">
        <v>42856</v>
      </c>
      <c r="M3511" s="110">
        <v>0</v>
      </c>
      <c r="N3511" s="110">
        <v>0</v>
      </c>
      <c r="O3511" s="68" t="e">
        <f t="shared" si="506"/>
        <v>#DIV/0!</v>
      </c>
      <c r="P3511" s="110">
        <v>0</v>
      </c>
      <c r="Q3511" s="110">
        <v>0</v>
      </c>
      <c r="R3511" s="278" t="e">
        <f t="shared" si="507"/>
        <v>#DIV/0!</v>
      </c>
      <c r="S3511" s="110">
        <v>0</v>
      </c>
      <c r="T3511" s="68" t="e">
        <f t="shared" si="508"/>
        <v>#DIV/0!</v>
      </c>
      <c r="U3511" s="110">
        <v>0</v>
      </c>
      <c r="W3511" s="110">
        <v>0</v>
      </c>
      <c r="X3511" s="110">
        <v>0</v>
      </c>
      <c r="Y3511" s="68" t="e">
        <f t="shared" si="505"/>
        <v>#DIV/0!</v>
      </c>
      <c r="Z3511" s="110">
        <v>0</v>
      </c>
      <c r="AA3511" s="282"/>
    </row>
    <row r="3512" spans="9:27">
      <c r="I3512" s="57" t="str">
        <f t="shared" si="509"/>
        <v>PIECECPP-FVMay-17</v>
      </c>
      <c r="J3512" t="s">
        <v>2066</v>
      </c>
      <c r="K3512" t="s">
        <v>346</v>
      </c>
      <c r="L3512" s="73">
        <v>42856</v>
      </c>
      <c r="M3512" s="110">
        <v>6</v>
      </c>
      <c r="N3512" s="110">
        <v>6</v>
      </c>
      <c r="O3512" s="68">
        <f t="shared" si="506"/>
        <v>1</v>
      </c>
      <c r="P3512" s="110">
        <v>29</v>
      </c>
      <c r="Q3512" s="110">
        <v>30</v>
      </c>
      <c r="R3512" s="278">
        <f t="shared" si="507"/>
        <v>0.96666666666666667</v>
      </c>
      <c r="S3512" s="110">
        <v>32</v>
      </c>
      <c r="T3512" s="68">
        <f t="shared" si="508"/>
        <v>0.9375</v>
      </c>
      <c r="U3512" s="110">
        <v>25</v>
      </c>
      <c r="W3512" s="110">
        <v>1</v>
      </c>
      <c r="X3512" s="110">
        <v>1</v>
      </c>
      <c r="Y3512" s="68">
        <f t="shared" si="505"/>
        <v>1</v>
      </c>
      <c r="Z3512" s="110">
        <v>4</v>
      </c>
      <c r="AA3512" s="282">
        <v>0.26</v>
      </c>
    </row>
    <row r="3513" spans="9:27">
      <c r="I3513" s="57" t="str">
        <f t="shared" si="509"/>
        <v>First Home CareFFTMay-17</v>
      </c>
      <c r="J3513" t="s">
        <v>2067</v>
      </c>
      <c r="K3513" t="s">
        <v>325</v>
      </c>
      <c r="L3513" s="73">
        <v>42856</v>
      </c>
      <c r="M3513" s="110">
        <v>2</v>
      </c>
      <c r="N3513" s="110">
        <v>3</v>
      </c>
      <c r="O3513" s="68">
        <f t="shared" si="506"/>
        <v>0.66666666666666663</v>
      </c>
      <c r="P3513" s="110">
        <v>12</v>
      </c>
      <c r="Q3513" s="110">
        <v>14</v>
      </c>
      <c r="R3513" s="278">
        <f t="shared" si="507"/>
        <v>0.8571428571428571</v>
      </c>
      <c r="S3513" s="110">
        <v>20</v>
      </c>
      <c r="T3513" s="68">
        <f t="shared" si="508"/>
        <v>0.7</v>
      </c>
      <c r="U3513" s="110">
        <v>8</v>
      </c>
      <c r="V3513" s="282">
        <v>0.875</v>
      </c>
      <c r="W3513" s="110">
        <v>1</v>
      </c>
      <c r="X3513" s="110">
        <v>3</v>
      </c>
      <c r="Y3513" s="68">
        <f t="shared" si="505"/>
        <v>0.33333333333333331</v>
      </c>
      <c r="Z3513" s="110">
        <v>4</v>
      </c>
      <c r="AA3513" s="282">
        <v>0.875</v>
      </c>
    </row>
    <row r="3514" spans="9:27">
      <c r="I3514" s="57" t="str">
        <f t="shared" si="509"/>
        <v>HillcrestFFTMay-17</v>
      </c>
      <c r="J3514" t="s">
        <v>2068</v>
      </c>
      <c r="K3514" t="s">
        <v>335</v>
      </c>
      <c r="L3514" s="73">
        <v>42856</v>
      </c>
      <c r="M3514" s="110">
        <v>1</v>
      </c>
      <c r="N3514" s="110">
        <v>3</v>
      </c>
      <c r="O3514" s="68">
        <f t="shared" si="506"/>
        <v>0.33333333333333331</v>
      </c>
      <c r="P3514" s="110">
        <v>8</v>
      </c>
      <c r="Q3514" s="110">
        <v>7</v>
      </c>
      <c r="R3514" s="278">
        <f t="shared" si="507"/>
        <v>1.1428571428571428</v>
      </c>
      <c r="S3514" s="110">
        <v>30</v>
      </c>
      <c r="T3514" s="68">
        <f t="shared" si="508"/>
        <v>0.23333333333333334</v>
      </c>
      <c r="U3514" s="110">
        <v>8</v>
      </c>
      <c r="V3514" s="282">
        <v>0.6875</v>
      </c>
      <c r="W3514" s="110">
        <v>4</v>
      </c>
      <c r="X3514" s="110">
        <v>5</v>
      </c>
      <c r="Y3514" s="68">
        <f t="shared" si="505"/>
        <v>0.8</v>
      </c>
      <c r="Z3514" s="110">
        <v>0</v>
      </c>
      <c r="AA3514" s="282">
        <v>0.6875</v>
      </c>
    </row>
    <row r="3515" spans="9:27">
      <c r="I3515" s="57" t="str">
        <f t="shared" si="509"/>
        <v>PASSFFTMay-17</v>
      </c>
      <c r="J3515" t="s">
        <v>2069</v>
      </c>
      <c r="K3515" t="s">
        <v>343</v>
      </c>
      <c r="L3515" s="73">
        <v>42856</v>
      </c>
      <c r="M3515" s="110">
        <v>6</v>
      </c>
      <c r="N3515" s="110">
        <v>7</v>
      </c>
      <c r="O3515" s="68">
        <f t="shared" si="506"/>
        <v>0.8571428571428571</v>
      </c>
      <c r="P3515" s="110">
        <v>36</v>
      </c>
      <c r="Q3515" s="110">
        <v>42</v>
      </c>
      <c r="R3515" s="278">
        <f t="shared" si="507"/>
        <v>0.8571428571428571</v>
      </c>
      <c r="S3515" s="110">
        <v>47</v>
      </c>
      <c r="T3515" s="68">
        <f t="shared" si="508"/>
        <v>0.8936170212765957</v>
      </c>
      <c r="U3515" s="110">
        <v>19</v>
      </c>
      <c r="V3515" s="282">
        <v>1.125</v>
      </c>
      <c r="W3515" s="110">
        <v>9</v>
      </c>
      <c r="X3515" s="110">
        <v>11</v>
      </c>
      <c r="Y3515" s="68">
        <f t="shared" si="505"/>
        <v>0.81818181818181823</v>
      </c>
      <c r="Z3515" s="110">
        <v>17</v>
      </c>
      <c r="AA3515" s="282">
        <v>1.125</v>
      </c>
    </row>
    <row r="3516" spans="9:27">
      <c r="I3516" s="57" t="str">
        <f t="shared" si="509"/>
        <v>Youth VillagesMSTMay-17</v>
      </c>
      <c r="J3516" t="s">
        <v>2070</v>
      </c>
      <c r="K3516" t="s">
        <v>353</v>
      </c>
      <c r="L3516" s="73">
        <v>42856</v>
      </c>
      <c r="M3516" s="110">
        <v>2</v>
      </c>
      <c r="N3516" s="110">
        <v>12</v>
      </c>
      <c r="O3516" s="68">
        <f t="shared" si="506"/>
        <v>0.16666666666666666</v>
      </c>
      <c r="P3516" s="110">
        <v>3</v>
      </c>
      <c r="Q3516" s="110">
        <v>6</v>
      </c>
      <c r="R3516" s="278">
        <f t="shared" si="507"/>
        <v>0.5</v>
      </c>
      <c r="S3516" s="110">
        <v>40</v>
      </c>
      <c r="T3516" s="68">
        <f t="shared" si="508"/>
        <v>0.15</v>
      </c>
      <c r="U3516" s="110">
        <v>3</v>
      </c>
      <c r="V3516" s="282">
        <v>0.82</v>
      </c>
      <c r="W3516" s="110">
        <v>3</v>
      </c>
      <c r="X3516" s="110">
        <v>5</v>
      </c>
      <c r="Y3516" s="68">
        <f t="shared" si="505"/>
        <v>0.6</v>
      </c>
      <c r="Z3516" s="110">
        <v>0</v>
      </c>
      <c r="AA3516" s="282">
        <v>0.82</v>
      </c>
    </row>
    <row r="3517" spans="9:27">
      <c r="I3517" s="57" t="str">
        <f t="shared" si="509"/>
        <v>Youth VillagesMST-PSBMay-17</v>
      </c>
      <c r="J3517" t="s">
        <v>2071</v>
      </c>
      <c r="K3517" t="s">
        <v>354</v>
      </c>
      <c r="L3517" s="73">
        <v>42856</v>
      </c>
      <c r="M3517" s="110">
        <v>1</v>
      </c>
      <c r="N3517" s="110">
        <v>4</v>
      </c>
      <c r="O3517" s="68">
        <f t="shared" si="506"/>
        <v>0.25</v>
      </c>
      <c r="P3517" s="110">
        <v>2</v>
      </c>
      <c r="Q3517" s="110">
        <v>2</v>
      </c>
      <c r="R3517" s="278">
        <f t="shared" si="507"/>
        <v>1</v>
      </c>
      <c r="S3517" s="110">
        <v>8</v>
      </c>
      <c r="T3517" s="68">
        <f t="shared" si="508"/>
        <v>0.25</v>
      </c>
      <c r="U3517" s="110">
        <v>2</v>
      </c>
      <c r="V3517" s="282">
        <v>0.78</v>
      </c>
      <c r="W3517" s="110">
        <v>4</v>
      </c>
      <c r="X3517" s="110">
        <v>4</v>
      </c>
      <c r="Y3517" s="68">
        <f t="shared" si="505"/>
        <v>1</v>
      </c>
      <c r="Z3517" s="110">
        <v>0</v>
      </c>
      <c r="AA3517" s="282">
        <v>0.78</v>
      </c>
    </row>
    <row r="3518" spans="9:27">
      <c r="I3518" s="57" t="str">
        <f t="shared" si="509"/>
        <v>Marys CenterPCITMay-17</v>
      </c>
      <c r="J3518" t="s">
        <v>2072</v>
      </c>
      <c r="K3518" t="s">
        <v>340</v>
      </c>
      <c r="L3518" s="73">
        <v>42856</v>
      </c>
      <c r="M3518" s="110">
        <v>6</v>
      </c>
      <c r="N3518" s="110">
        <v>5</v>
      </c>
      <c r="O3518" s="68">
        <f t="shared" si="506"/>
        <v>1.2</v>
      </c>
      <c r="P3518" s="110">
        <v>42</v>
      </c>
      <c r="Q3518" s="110">
        <v>29</v>
      </c>
      <c r="R3518" s="278">
        <f t="shared" si="507"/>
        <v>1.4482758620689655</v>
      </c>
      <c r="S3518" s="110">
        <v>34</v>
      </c>
      <c r="T3518" s="68">
        <f t="shared" si="508"/>
        <v>0.8529411764705882</v>
      </c>
      <c r="U3518" s="110">
        <v>34</v>
      </c>
      <c r="W3518" s="110">
        <v>0</v>
      </c>
      <c r="X3518" s="110">
        <v>2</v>
      </c>
      <c r="Y3518" s="68">
        <f t="shared" si="505"/>
        <v>0</v>
      </c>
      <c r="Z3518" s="110">
        <v>8</v>
      </c>
      <c r="AA3518" s="282">
        <v>0.83</v>
      </c>
    </row>
    <row r="3519" spans="9:27">
      <c r="I3519" s="57" t="str">
        <f t="shared" si="509"/>
        <v>PIECEPCITMay-17</v>
      </c>
      <c r="J3519" t="s">
        <v>2073</v>
      </c>
      <c r="K3519" t="s">
        <v>347</v>
      </c>
      <c r="L3519" s="73">
        <v>42856</v>
      </c>
      <c r="M3519" s="110">
        <v>5</v>
      </c>
      <c r="N3519" s="110">
        <v>5</v>
      </c>
      <c r="O3519" s="68">
        <f t="shared" si="506"/>
        <v>1</v>
      </c>
      <c r="P3519" s="110">
        <v>14</v>
      </c>
      <c r="Q3519" s="110">
        <v>25</v>
      </c>
      <c r="R3519" s="278">
        <f t="shared" si="507"/>
        <v>0.56000000000000005</v>
      </c>
      <c r="S3519" s="110">
        <v>12</v>
      </c>
      <c r="T3519" s="68">
        <f t="shared" si="508"/>
        <v>2.0833333333333335</v>
      </c>
      <c r="U3519" s="110">
        <v>14</v>
      </c>
      <c r="W3519" s="110">
        <v>2</v>
      </c>
      <c r="X3519" s="110">
        <v>2</v>
      </c>
      <c r="Y3519" s="68">
        <f t="shared" si="505"/>
        <v>1</v>
      </c>
      <c r="Z3519" s="110">
        <v>0</v>
      </c>
      <c r="AA3519" s="282">
        <v>0.95</v>
      </c>
    </row>
    <row r="3520" spans="9:27">
      <c r="I3520" s="57" t="str">
        <f t="shared" si="509"/>
        <v>Community ConnectionsTF-CBTMay-17</v>
      </c>
      <c r="J3520" t="s">
        <v>2074</v>
      </c>
      <c r="K3520" t="s">
        <v>320</v>
      </c>
      <c r="L3520" s="73">
        <v>42856</v>
      </c>
      <c r="M3520" s="110">
        <v>7</v>
      </c>
      <c r="N3520" s="110">
        <v>5</v>
      </c>
      <c r="O3520" s="68">
        <f t="shared" si="506"/>
        <v>1.4</v>
      </c>
      <c r="P3520" s="110">
        <v>10</v>
      </c>
      <c r="Q3520" s="110">
        <v>35</v>
      </c>
      <c r="R3520" s="278">
        <f t="shared" si="507"/>
        <v>0.2857142857142857</v>
      </c>
      <c r="S3520" s="110">
        <v>12</v>
      </c>
      <c r="T3520" s="68">
        <f t="shared" si="508"/>
        <v>2.9166666666666665</v>
      </c>
      <c r="U3520" s="110">
        <v>8</v>
      </c>
      <c r="W3520" s="110">
        <v>0</v>
      </c>
      <c r="X3520" s="110">
        <v>2</v>
      </c>
      <c r="Y3520" s="68">
        <f t="shared" si="505"/>
        <v>0</v>
      </c>
      <c r="Z3520" s="110">
        <v>2</v>
      </c>
      <c r="AA3520" s="282">
        <v>0.43</v>
      </c>
    </row>
    <row r="3521" spans="9:27">
      <c r="I3521" s="57" t="str">
        <f t="shared" si="509"/>
        <v>First Home CareTF-CBTMay-17</v>
      </c>
      <c r="J3521" t="s">
        <v>2075</v>
      </c>
      <c r="K3521" t="s">
        <v>324</v>
      </c>
      <c r="L3521" s="73">
        <v>42856</v>
      </c>
      <c r="M3521" s="110">
        <v>10</v>
      </c>
      <c r="N3521" s="110">
        <v>4</v>
      </c>
      <c r="O3521" s="68">
        <f t="shared" si="506"/>
        <v>2.5</v>
      </c>
      <c r="P3521" s="110">
        <v>11</v>
      </c>
      <c r="Q3521" s="110">
        <v>50</v>
      </c>
      <c r="R3521" s="278">
        <f t="shared" si="507"/>
        <v>0.22</v>
      </c>
      <c r="S3521" s="110">
        <v>10</v>
      </c>
      <c r="T3521" s="68">
        <f t="shared" si="508"/>
        <v>5</v>
      </c>
      <c r="U3521" s="110">
        <v>9</v>
      </c>
      <c r="W3521" s="110">
        <v>0</v>
      </c>
      <c r="X3521" s="110">
        <v>0</v>
      </c>
      <c r="Y3521" s="68" t="e">
        <f t="shared" si="505"/>
        <v>#DIV/0!</v>
      </c>
      <c r="Z3521" s="110">
        <v>2</v>
      </c>
      <c r="AA3521" s="282">
        <v>0.82</v>
      </c>
    </row>
    <row r="3522" spans="9:27">
      <c r="I3522" s="57" t="str">
        <f t="shared" si="509"/>
        <v>HillcrestTF-CBTMay-17</v>
      </c>
      <c r="J3522" t="s">
        <v>2076</v>
      </c>
      <c r="K3522" t="s">
        <v>332</v>
      </c>
      <c r="L3522" s="73">
        <v>42856</v>
      </c>
      <c r="M3522" s="110">
        <v>2</v>
      </c>
      <c r="N3522" s="110">
        <v>2</v>
      </c>
      <c r="O3522" s="68">
        <f t="shared" si="506"/>
        <v>1</v>
      </c>
      <c r="P3522" s="110">
        <v>11</v>
      </c>
      <c r="Q3522" s="110">
        <v>10</v>
      </c>
      <c r="R3522" s="278">
        <f t="shared" si="507"/>
        <v>1.1000000000000001</v>
      </c>
      <c r="S3522" s="110">
        <v>10</v>
      </c>
      <c r="T3522" s="68">
        <f t="shared" si="508"/>
        <v>1</v>
      </c>
      <c r="U3522" s="110">
        <v>11</v>
      </c>
      <c r="W3522" s="110">
        <v>0</v>
      </c>
      <c r="X3522" s="110">
        <v>0</v>
      </c>
      <c r="Y3522" s="68" t="e">
        <f t="shared" si="505"/>
        <v>#DIV/0!</v>
      </c>
      <c r="Z3522" s="110">
        <v>0</v>
      </c>
      <c r="AA3522" s="282">
        <v>0.36</v>
      </c>
    </row>
    <row r="3523" spans="9:27">
      <c r="I3523" s="57" t="str">
        <f t="shared" si="509"/>
        <v>MD Family ResourcesTF-CBTMay-17</v>
      </c>
      <c r="J3523" t="s">
        <v>2077</v>
      </c>
      <c r="K3523" t="s">
        <v>509</v>
      </c>
      <c r="L3523" s="73">
        <v>42856</v>
      </c>
      <c r="M3523" s="110">
        <v>10</v>
      </c>
      <c r="N3523" s="110">
        <v>6</v>
      </c>
      <c r="O3523" s="68">
        <f t="shared" si="506"/>
        <v>1.6666666666666667</v>
      </c>
      <c r="P3523" s="110">
        <v>21</v>
      </c>
      <c r="Q3523" s="110">
        <v>30</v>
      </c>
      <c r="R3523" s="278">
        <f t="shared" si="507"/>
        <v>0.7</v>
      </c>
      <c r="S3523" s="110">
        <v>16</v>
      </c>
      <c r="T3523" s="68">
        <f t="shared" si="508"/>
        <v>1.875</v>
      </c>
      <c r="U3523" s="110">
        <v>16</v>
      </c>
      <c r="W3523" s="110">
        <v>0</v>
      </c>
      <c r="X3523" s="110">
        <v>0</v>
      </c>
      <c r="Y3523" s="68" t="e">
        <f t="shared" si="505"/>
        <v>#DIV/0!</v>
      </c>
      <c r="Z3523" s="110">
        <v>5</v>
      </c>
      <c r="AA3523" s="282">
        <v>0.81</v>
      </c>
    </row>
    <row r="3524" spans="9:27">
      <c r="I3524" s="57" t="str">
        <f t="shared" si="509"/>
        <v>UniversalTF-CBTMay-17</v>
      </c>
      <c r="J3524" t="s">
        <v>2078</v>
      </c>
      <c r="K3524" t="s">
        <v>349</v>
      </c>
      <c r="L3524" s="73">
        <v>42856</v>
      </c>
      <c r="M3524" s="110">
        <v>0</v>
      </c>
      <c r="N3524" s="110">
        <v>0</v>
      </c>
      <c r="O3524" s="68" t="e">
        <f t="shared" si="506"/>
        <v>#DIV/0!</v>
      </c>
      <c r="P3524" s="110">
        <v>0</v>
      </c>
      <c r="Q3524" s="110">
        <v>0</v>
      </c>
      <c r="R3524" s="278" t="e">
        <f t="shared" si="507"/>
        <v>#DIV/0!</v>
      </c>
      <c r="S3524" s="110">
        <v>0</v>
      </c>
      <c r="T3524" s="68" t="e">
        <f t="shared" si="508"/>
        <v>#DIV/0!</v>
      </c>
      <c r="U3524" s="110">
        <v>0</v>
      </c>
      <c r="W3524" s="110">
        <v>0</v>
      </c>
      <c r="X3524" s="110">
        <v>0</v>
      </c>
      <c r="Y3524" s="68" t="e">
        <f t="shared" si="505"/>
        <v>#DIV/0!</v>
      </c>
      <c r="Z3524" s="110">
        <v>0</v>
      </c>
      <c r="AA3524" s="282"/>
    </row>
    <row r="3525" spans="9:27">
      <c r="I3525" s="57" t="str">
        <f t="shared" si="509"/>
        <v>Community ConnectionsTIPMay-17</v>
      </c>
      <c r="J3525" t="s">
        <v>2079</v>
      </c>
      <c r="K3525" t="s">
        <v>322</v>
      </c>
      <c r="L3525" s="73">
        <v>42856</v>
      </c>
      <c r="M3525" s="110">
        <v>16</v>
      </c>
      <c r="N3525" s="110">
        <v>9</v>
      </c>
      <c r="O3525" s="68">
        <f t="shared" si="506"/>
        <v>1.7777777777777777</v>
      </c>
      <c r="P3525" s="110">
        <v>143</v>
      </c>
      <c r="Q3525" s="110">
        <v>160</v>
      </c>
      <c r="R3525" s="278">
        <f t="shared" si="507"/>
        <v>0.89375000000000004</v>
      </c>
      <c r="S3525" s="110">
        <v>100</v>
      </c>
      <c r="T3525" s="68">
        <f t="shared" si="508"/>
        <v>1.6</v>
      </c>
      <c r="U3525" s="110">
        <v>141</v>
      </c>
      <c r="W3525" s="110">
        <v>0</v>
      </c>
      <c r="X3525" s="110">
        <v>0</v>
      </c>
      <c r="Y3525" s="68" t="e">
        <f t="shared" si="505"/>
        <v>#DIV/0!</v>
      </c>
      <c r="Z3525" s="110">
        <v>2</v>
      </c>
      <c r="AA3525" s="282">
        <v>0.43</v>
      </c>
    </row>
    <row r="3526" spans="9:27">
      <c r="I3526" s="57" t="str">
        <f t="shared" si="509"/>
        <v>ContemporaryTIPMay-17</v>
      </c>
      <c r="J3526" t="s">
        <v>2080</v>
      </c>
      <c r="K3526" t="s">
        <v>1231</v>
      </c>
      <c r="L3526" s="73">
        <v>42856</v>
      </c>
      <c r="M3526" s="110">
        <v>3</v>
      </c>
      <c r="N3526" s="110">
        <v>5</v>
      </c>
      <c r="O3526" s="68">
        <f t="shared" si="506"/>
        <v>0.6</v>
      </c>
      <c r="P3526" s="110">
        <v>3</v>
      </c>
      <c r="Q3526" s="110">
        <v>8</v>
      </c>
      <c r="R3526" s="278">
        <f t="shared" si="507"/>
        <v>0.375</v>
      </c>
      <c r="S3526" s="110">
        <v>25</v>
      </c>
      <c r="T3526" s="68">
        <f t="shared" si="508"/>
        <v>0.32</v>
      </c>
      <c r="U3526" s="110">
        <v>3</v>
      </c>
      <c r="W3526" s="110">
        <v>0</v>
      </c>
      <c r="X3526" s="110">
        <v>3</v>
      </c>
      <c r="Y3526" s="68">
        <f t="shared" si="505"/>
        <v>0</v>
      </c>
      <c r="Z3526" s="110">
        <v>0</v>
      </c>
      <c r="AA3526" s="282">
        <v>0</v>
      </c>
    </row>
    <row r="3527" spans="9:27">
      <c r="I3527" s="57" t="str">
        <f t="shared" si="509"/>
        <v>FPSTIPMay-17</v>
      </c>
      <c r="J3527" t="s">
        <v>2081</v>
      </c>
      <c r="K3527" t="s">
        <v>356</v>
      </c>
      <c r="L3527" s="73">
        <v>42856</v>
      </c>
      <c r="M3527" s="110">
        <v>7</v>
      </c>
      <c r="N3527" s="110">
        <v>6</v>
      </c>
      <c r="O3527" s="68">
        <f t="shared" si="506"/>
        <v>1.1666666666666667</v>
      </c>
      <c r="P3527" s="110">
        <v>65</v>
      </c>
      <c r="Q3527" s="110">
        <v>105</v>
      </c>
      <c r="R3527" s="278">
        <f t="shared" si="507"/>
        <v>0.61904761904761907</v>
      </c>
      <c r="S3527" s="110">
        <v>90</v>
      </c>
      <c r="T3527" s="68">
        <f t="shared" si="508"/>
        <v>1.1666666666666667</v>
      </c>
      <c r="U3527" s="110">
        <v>63</v>
      </c>
      <c r="W3527" s="110">
        <v>0</v>
      </c>
      <c r="X3527" s="110">
        <v>0</v>
      </c>
      <c r="Y3527" s="68" t="e">
        <f t="shared" si="505"/>
        <v>#DIV/0!</v>
      </c>
      <c r="Z3527" s="110">
        <v>3</v>
      </c>
      <c r="AA3527" s="282">
        <v>0.13</v>
      </c>
    </row>
    <row r="3528" spans="9:27">
      <c r="I3528" s="57" t="str">
        <f t="shared" si="509"/>
        <v>Green DoorTIPMay-17</v>
      </c>
      <c r="J3528" t="s">
        <v>2082</v>
      </c>
      <c r="K3528" t="s">
        <v>882</v>
      </c>
      <c r="L3528" s="73">
        <v>42856</v>
      </c>
      <c r="M3528" s="110">
        <v>0</v>
      </c>
      <c r="N3528" s="110">
        <v>0</v>
      </c>
      <c r="O3528" s="68" t="e">
        <f t="shared" si="506"/>
        <v>#DIV/0!</v>
      </c>
      <c r="P3528" s="110">
        <v>0</v>
      </c>
      <c r="Q3528" s="110">
        <v>0</v>
      </c>
      <c r="R3528" s="278" t="e">
        <f t="shared" si="507"/>
        <v>#DIV/0!</v>
      </c>
      <c r="S3528" s="110">
        <v>0</v>
      </c>
      <c r="T3528" s="68" t="e">
        <f t="shared" si="508"/>
        <v>#DIV/0!</v>
      </c>
      <c r="U3528" s="110">
        <v>0</v>
      </c>
      <c r="W3528" s="110">
        <v>0</v>
      </c>
      <c r="X3528" s="110">
        <v>0</v>
      </c>
      <c r="Y3528" s="68" t="e">
        <f t="shared" si="505"/>
        <v>#DIV/0!</v>
      </c>
      <c r="Z3528" s="110">
        <v>0</v>
      </c>
      <c r="AA3528" s="282"/>
    </row>
    <row r="3529" spans="9:27">
      <c r="I3529" s="57" t="str">
        <f t="shared" si="509"/>
        <v>LESTIPMay-17</v>
      </c>
      <c r="J3529" t="s">
        <v>2083</v>
      </c>
      <c r="K3529" t="s">
        <v>358</v>
      </c>
      <c r="L3529" s="73">
        <v>42856</v>
      </c>
      <c r="M3529" s="110">
        <v>5</v>
      </c>
      <c r="N3529" s="110">
        <v>7</v>
      </c>
      <c r="O3529" s="68">
        <f t="shared" si="506"/>
        <v>0.7142857142857143</v>
      </c>
      <c r="P3529" s="110">
        <v>30</v>
      </c>
      <c r="Q3529" s="110">
        <v>40</v>
      </c>
      <c r="R3529" s="278">
        <f t="shared" si="507"/>
        <v>0.75</v>
      </c>
      <c r="S3529" s="110">
        <v>105</v>
      </c>
      <c r="T3529" s="68">
        <f t="shared" si="508"/>
        <v>0.38095238095238093</v>
      </c>
      <c r="U3529" s="110">
        <v>30</v>
      </c>
      <c r="W3529" s="110">
        <v>0</v>
      </c>
      <c r="X3529" s="110">
        <v>0</v>
      </c>
      <c r="Y3529" s="68" t="e">
        <f t="shared" si="505"/>
        <v>#DIV/0!</v>
      </c>
      <c r="Z3529" s="110">
        <v>0</v>
      </c>
      <c r="AA3529" s="282">
        <v>0.46</v>
      </c>
    </row>
    <row r="3530" spans="9:27">
      <c r="I3530" s="57" t="str">
        <f t="shared" si="509"/>
        <v>MBI HSTIPMay-17</v>
      </c>
      <c r="J3530" t="s">
        <v>2084</v>
      </c>
      <c r="K3530" t="s">
        <v>363</v>
      </c>
      <c r="L3530" s="73">
        <v>42856</v>
      </c>
      <c r="M3530" s="110">
        <v>10</v>
      </c>
      <c r="N3530" s="110">
        <v>15</v>
      </c>
      <c r="O3530" s="68">
        <f t="shared" si="506"/>
        <v>0.66666666666666663</v>
      </c>
      <c r="P3530" s="110">
        <v>128</v>
      </c>
      <c r="Q3530" s="110">
        <v>108</v>
      </c>
      <c r="R3530" s="278">
        <f t="shared" si="507"/>
        <v>1.1851851851851851</v>
      </c>
      <c r="S3530" s="110">
        <v>180</v>
      </c>
      <c r="T3530" s="68">
        <f t="shared" si="508"/>
        <v>0.6</v>
      </c>
      <c r="U3530" s="110">
        <v>126</v>
      </c>
      <c r="W3530" s="110">
        <v>2</v>
      </c>
      <c r="X3530" s="110">
        <v>5</v>
      </c>
      <c r="Y3530" s="68">
        <f t="shared" si="505"/>
        <v>0.4</v>
      </c>
      <c r="Z3530" s="110">
        <v>2</v>
      </c>
      <c r="AA3530" s="282">
        <v>0.28000000000000003</v>
      </c>
    </row>
    <row r="3531" spans="9:27">
      <c r="I3531" s="57" t="str">
        <f t="shared" si="509"/>
        <v>PASSTIPMay-17</v>
      </c>
      <c r="J3531" t="s">
        <v>2085</v>
      </c>
      <c r="K3531" t="s">
        <v>344</v>
      </c>
      <c r="L3531" s="73">
        <v>42856</v>
      </c>
      <c r="M3531" s="110">
        <v>13</v>
      </c>
      <c r="N3531" s="110">
        <v>6</v>
      </c>
      <c r="O3531" s="68">
        <f t="shared" si="506"/>
        <v>2.1666666666666665</v>
      </c>
      <c r="P3531" s="110">
        <v>62</v>
      </c>
      <c r="Q3531" s="110">
        <v>110</v>
      </c>
      <c r="R3531" s="278">
        <f t="shared" si="507"/>
        <v>0.5636363636363636</v>
      </c>
      <c r="S3531" s="110">
        <v>45</v>
      </c>
      <c r="T3531" s="68">
        <f t="shared" si="508"/>
        <v>2.4444444444444446</v>
      </c>
      <c r="U3531" s="110">
        <v>57</v>
      </c>
      <c r="W3531" s="110">
        <v>3</v>
      </c>
      <c r="X3531" s="110">
        <v>4</v>
      </c>
      <c r="Y3531" s="68">
        <f t="shared" si="505"/>
        <v>0.75</v>
      </c>
      <c r="Z3531" s="110">
        <v>5</v>
      </c>
      <c r="AA3531" s="282">
        <v>0.71</v>
      </c>
    </row>
    <row r="3532" spans="9:27">
      <c r="I3532" s="57" t="str">
        <f t="shared" si="509"/>
        <v>TFCCTIPMay-17</v>
      </c>
      <c r="J3532" t="s">
        <v>2086</v>
      </c>
      <c r="K3532" t="s">
        <v>365</v>
      </c>
      <c r="L3532" s="73">
        <v>42856</v>
      </c>
      <c r="M3532" s="110">
        <v>3</v>
      </c>
      <c r="N3532" s="110">
        <v>6</v>
      </c>
      <c r="O3532" s="68">
        <f t="shared" si="506"/>
        <v>0.5</v>
      </c>
      <c r="P3532" s="110">
        <v>65</v>
      </c>
      <c r="Q3532" s="110">
        <v>40</v>
      </c>
      <c r="R3532" s="278">
        <f t="shared" si="507"/>
        <v>1.625</v>
      </c>
      <c r="S3532" s="110">
        <v>50</v>
      </c>
      <c r="T3532" s="68">
        <f t="shared" si="508"/>
        <v>0.8</v>
      </c>
      <c r="U3532" s="110">
        <v>61</v>
      </c>
      <c r="W3532" s="110">
        <v>0</v>
      </c>
      <c r="X3532" s="110">
        <v>1</v>
      </c>
      <c r="Y3532" s="68">
        <f t="shared" si="505"/>
        <v>0</v>
      </c>
      <c r="Z3532" s="110">
        <v>4</v>
      </c>
      <c r="AA3532" s="282">
        <v>0.47</v>
      </c>
    </row>
    <row r="3533" spans="9:27">
      <c r="I3533" s="57" t="str">
        <f t="shared" si="509"/>
        <v>UniversalTIPMay-17</v>
      </c>
      <c r="J3533" t="s">
        <v>2087</v>
      </c>
      <c r="K3533" t="s">
        <v>351</v>
      </c>
      <c r="L3533" s="73">
        <v>42856</v>
      </c>
      <c r="M3533" s="110">
        <v>0</v>
      </c>
      <c r="N3533" s="110">
        <v>0</v>
      </c>
      <c r="O3533" s="68" t="e">
        <f t="shared" si="506"/>
        <v>#DIV/0!</v>
      </c>
      <c r="P3533" s="110">
        <v>0</v>
      </c>
      <c r="Q3533" s="110">
        <v>0</v>
      </c>
      <c r="R3533" s="278" t="e">
        <f t="shared" si="507"/>
        <v>#DIV/0!</v>
      </c>
      <c r="S3533" s="110">
        <v>0</v>
      </c>
      <c r="T3533" s="68" t="e">
        <f t="shared" si="508"/>
        <v>#DIV/0!</v>
      </c>
      <c r="U3533" s="110">
        <v>0</v>
      </c>
      <c r="W3533" s="110">
        <v>0</v>
      </c>
      <c r="X3533" s="110">
        <v>0</v>
      </c>
      <c r="Y3533" s="68" t="e">
        <f t="shared" si="505"/>
        <v>#DIV/0!</v>
      </c>
      <c r="Z3533" s="110">
        <v>0</v>
      </c>
      <c r="AA3533" s="282"/>
    </row>
    <row r="3534" spans="9:27">
      <c r="I3534" s="57" t="str">
        <f t="shared" si="509"/>
        <v>Wayne CenterTIPMay-17</v>
      </c>
      <c r="J3534" t="s">
        <v>2088</v>
      </c>
      <c r="K3534" t="s">
        <v>768</v>
      </c>
      <c r="L3534" s="73">
        <v>42856</v>
      </c>
      <c r="M3534" s="110">
        <v>4</v>
      </c>
      <c r="N3534" s="110">
        <v>4</v>
      </c>
      <c r="O3534" s="68">
        <f t="shared" si="506"/>
        <v>1</v>
      </c>
      <c r="P3534" s="110">
        <v>28</v>
      </c>
      <c r="Q3534" s="110">
        <v>40</v>
      </c>
      <c r="R3534" s="278">
        <f t="shared" si="507"/>
        <v>0.7</v>
      </c>
      <c r="S3534" s="110">
        <v>40</v>
      </c>
      <c r="T3534" s="68">
        <f t="shared" si="508"/>
        <v>1</v>
      </c>
      <c r="U3534" s="110">
        <v>25</v>
      </c>
      <c r="W3534" s="110">
        <v>0</v>
      </c>
      <c r="X3534" s="110">
        <v>0</v>
      </c>
      <c r="Y3534" s="68" t="e">
        <f t="shared" si="505"/>
        <v>#DIV/0!</v>
      </c>
      <c r="Z3534" s="110">
        <v>3</v>
      </c>
      <c r="AA3534" s="282">
        <v>1</v>
      </c>
    </row>
    <row r="3535" spans="9:27">
      <c r="I3535" s="57" t="str">
        <f t="shared" si="509"/>
        <v>Adoptions TogetherTSTMay-17</v>
      </c>
      <c r="J3535" t="s">
        <v>2089</v>
      </c>
      <c r="K3535" t="s">
        <v>1446</v>
      </c>
      <c r="L3535" s="73">
        <v>42856</v>
      </c>
      <c r="M3535" s="110">
        <v>1</v>
      </c>
      <c r="N3535" s="110">
        <v>1</v>
      </c>
      <c r="O3535" s="68">
        <f t="shared" si="506"/>
        <v>1</v>
      </c>
      <c r="P3535" s="110">
        <v>2</v>
      </c>
      <c r="Q3535" s="110">
        <v>3</v>
      </c>
      <c r="R3535" s="278">
        <f t="shared" si="507"/>
        <v>0.66666666666666663</v>
      </c>
      <c r="S3535" s="110">
        <v>5</v>
      </c>
      <c r="T3535" s="68">
        <f t="shared" si="508"/>
        <v>0.6</v>
      </c>
      <c r="U3535" s="110">
        <v>2</v>
      </c>
      <c r="W3535" s="110">
        <v>0</v>
      </c>
      <c r="X3535" s="110">
        <v>0</v>
      </c>
      <c r="Y3535" s="68" t="e">
        <f t="shared" si="505"/>
        <v>#DIV/0!</v>
      </c>
      <c r="Z3535" s="110">
        <v>0</v>
      </c>
      <c r="AA3535" s="282">
        <v>0.5</v>
      </c>
    </row>
    <row r="3536" spans="9:27">
      <c r="I3536" s="57" t="str">
        <f t="shared" si="509"/>
        <v>ContemporaryTSTMay-17</v>
      </c>
      <c r="J3536" t="s">
        <v>2090</v>
      </c>
      <c r="K3536" t="s">
        <v>1448</v>
      </c>
      <c r="L3536" s="73">
        <v>42856</v>
      </c>
      <c r="M3536" s="110">
        <v>9</v>
      </c>
      <c r="N3536" s="110">
        <v>5</v>
      </c>
      <c r="O3536" s="68">
        <f t="shared" si="506"/>
        <v>1.8</v>
      </c>
      <c r="P3536" s="110">
        <v>13</v>
      </c>
      <c r="Q3536" s="110">
        <v>27</v>
      </c>
      <c r="R3536" s="278">
        <f t="shared" si="507"/>
        <v>0.48148148148148145</v>
      </c>
      <c r="S3536" s="110">
        <v>25</v>
      </c>
      <c r="T3536" s="68">
        <f t="shared" si="508"/>
        <v>1.08</v>
      </c>
      <c r="U3536" s="110">
        <v>13</v>
      </c>
      <c r="W3536" s="110">
        <v>0</v>
      </c>
      <c r="X3536" s="110">
        <v>2</v>
      </c>
      <c r="Y3536" s="68">
        <f t="shared" si="505"/>
        <v>0</v>
      </c>
      <c r="Z3536" s="110">
        <v>0</v>
      </c>
      <c r="AA3536" s="282">
        <v>0.33</v>
      </c>
    </row>
    <row r="3537" spans="9:27">
      <c r="I3537" s="57" t="str">
        <f t="shared" si="509"/>
        <v>Family MattersTSTMay-17</v>
      </c>
      <c r="J3537" t="s">
        <v>2091</v>
      </c>
      <c r="K3537" t="s">
        <v>1450</v>
      </c>
      <c r="L3537" s="73">
        <v>42856</v>
      </c>
      <c r="M3537" s="110">
        <v>1</v>
      </c>
      <c r="N3537" s="110">
        <v>1</v>
      </c>
      <c r="O3537" s="68">
        <f t="shared" si="506"/>
        <v>1</v>
      </c>
      <c r="P3537" s="110">
        <v>3</v>
      </c>
      <c r="Q3537" s="110">
        <v>3</v>
      </c>
      <c r="R3537" s="278">
        <f t="shared" si="507"/>
        <v>1</v>
      </c>
      <c r="S3537" s="110">
        <v>2</v>
      </c>
      <c r="T3537" s="68">
        <f t="shared" si="508"/>
        <v>1.5</v>
      </c>
      <c r="U3537" s="110">
        <v>1</v>
      </c>
      <c r="W3537" s="110">
        <v>0</v>
      </c>
      <c r="X3537" s="110">
        <v>0</v>
      </c>
      <c r="Y3537" s="68" t="e">
        <f t="shared" si="505"/>
        <v>#DIV/0!</v>
      </c>
      <c r="Z3537" s="110">
        <v>2</v>
      </c>
      <c r="AA3537" s="282">
        <v>0.67</v>
      </c>
    </row>
    <row r="3538" spans="9:27">
      <c r="I3538" s="57" t="str">
        <f t="shared" si="509"/>
        <v>First Home CareTSTMay-17</v>
      </c>
      <c r="J3538" t="s">
        <v>2092</v>
      </c>
      <c r="K3538" t="s">
        <v>1452</v>
      </c>
      <c r="L3538" s="73">
        <v>42856</v>
      </c>
      <c r="M3538" s="110">
        <v>7</v>
      </c>
      <c r="N3538" s="110">
        <v>3</v>
      </c>
      <c r="O3538" s="68">
        <f t="shared" si="506"/>
        <v>2.3333333333333335</v>
      </c>
      <c r="P3538" s="110">
        <v>13</v>
      </c>
      <c r="Q3538" s="110">
        <v>21</v>
      </c>
      <c r="R3538" s="278">
        <f t="shared" si="507"/>
        <v>0.61904761904761907</v>
      </c>
      <c r="S3538" s="110">
        <v>15</v>
      </c>
      <c r="T3538" s="68">
        <f t="shared" si="508"/>
        <v>1.4</v>
      </c>
      <c r="U3538" s="110">
        <v>10</v>
      </c>
      <c r="W3538" s="110">
        <v>0</v>
      </c>
      <c r="X3538" s="110">
        <v>0</v>
      </c>
      <c r="Y3538" s="68" t="e">
        <f t="shared" si="505"/>
        <v>#DIV/0!</v>
      </c>
      <c r="Z3538" s="110">
        <v>3</v>
      </c>
      <c r="AA3538" s="282">
        <v>0.77</v>
      </c>
    </row>
    <row r="3539" spans="9:27">
      <c r="I3539" s="57" t="str">
        <f t="shared" si="509"/>
        <v>HillcrestTSTMay-17</v>
      </c>
      <c r="J3539" t="s">
        <v>2093</v>
      </c>
      <c r="K3539" t="s">
        <v>1454</v>
      </c>
      <c r="L3539" s="73">
        <v>42856</v>
      </c>
      <c r="M3539" s="110">
        <v>2</v>
      </c>
      <c r="N3539" s="110">
        <v>2</v>
      </c>
      <c r="O3539" s="68">
        <f t="shared" si="506"/>
        <v>1</v>
      </c>
      <c r="P3539" s="110">
        <v>11</v>
      </c>
      <c r="Q3539" s="110">
        <v>6</v>
      </c>
      <c r="R3539" s="278">
        <f t="shared" si="507"/>
        <v>1.8333333333333333</v>
      </c>
      <c r="S3539" s="110">
        <v>10</v>
      </c>
      <c r="T3539" s="68">
        <f t="shared" si="508"/>
        <v>0.6</v>
      </c>
      <c r="U3539" s="110">
        <v>10</v>
      </c>
      <c r="W3539" s="110">
        <v>0</v>
      </c>
      <c r="X3539" s="110">
        <v>0</v>
      </c>
      <c r="Y3539" s="68" t="e">
        <f t="shared" si="505"/>
        <v>#DIV/0!</v>
      </c>
      <c r="Z3539" s="110">
        <v>1</v>
      </c>
      <c r="AA3539" s="282">
        <v>0.64</v>
      </c>
    </row>
    <row r="3540" spans="9:27">
      <c r="I3540" s="57" t="str">
        <f t="shared" si="509"/>
        <v>MD Family ResourcesTSTMay-17</v>
      </c>
      <c r="J3540" t="s">
        <v>2094</v>
      </c>
      <c r="K3540" t="s">
        <v>1456</v>
      </c>
      <c r="L3540" s="73">
        <v>42856</v>
      </c>
      <c r="M3540" s="110">
        <v>5</v>
      </c>
      <c r="N3540" s="110">
        <v>6</v>
      </c>
      <c r="O3540" s="68">
        <f t="shared" si="506"/>
        <v>0.83333333333333337</v>
      </c>
      <c r="P3540" s="110">
        <v>13</v>
      </c>
      <c r="Q3540" s="110">
        <v>15</v>
      </c>
      <c r="R3540" s="278">
        <f t="shared" si="507"/>
        <v>0.8666666666666667</v>
      </c>
      <c r="S3540" s="110">
        <v>10</v>
      </c>
      <c r="T3540" s="68">
        <f t="shared" si="508"/>
        <v>1.5</v>
      </c>
      <c r="U3540" s="110">
        <v>13</v>
      </c>
      <c r="W3540" s="110">
        <v>0</v>
      </c>
      <c r="X3540" s="110">
        <v>0</v>
      </c>
      <c r="Y3540" s="68" t="e">
        <f t="shared" ref="Y3540:Y3603" si="510">W3540/X3540</f>
        <v>#DIV/0!</v>
      </c>
      <c r="Z3540" s="110">
        <v>0</v>
      </c>
      <c r="AA3540" s="282">
        <v>0.38</v>
      </c>
    </row>
    <row r="3541" spans="9:27">
      <c r="I3541" s="57" t="str">
        <f t="shared" si="509"/>
        <v>Adoptions TogetherAllMay-17</v>
      </c>
      <c r="J3541" t="s">
        <v>2095</v>
      </c>
      <c r="K3541" t="s">
        <v>318</v>
      </c>
      <c r="L3541" s="73">
        <v>42856</v>
      </c>
      <c r="M3541" s="110">
        <v>1</v>
      </c>
      <c r="N3541" s="110">
        <v>1</v>
      </c>
      <c r="O3541" s="68">
        <f t="shared" si="506"/>
        <v>1</v>
      </c>
      <c r="P3541" s="110">
        <v>2</v>
      </c>
      <c r="Q3541" s="110">
        <v>3</v>
      </c>
      <c r="R3541" s="278">
        <f t="shared" si="507"/>
        <v>0.66666666666666663</v>
      </c>
      <c r="S3541" s="110">
        <v>5</v>
      </c>
      <c r="T3541" s="68">
        <f t="shared" si="508"/>
        <v>0.6</v>
      </c>
      <c r="U3541" s="110">
        <v>2</v>
      </c>
      <c r="W3541" s="110">
        <v>0</v>
      </c>
      <c r="X3541" s="110">
        <v>0</v>
      </c>
      <c r="Y3541" s="68" t="e">
        <f t="shared" si="510"/>
        <v>#DIV/0!</v>
      </c>
      <c r="Z3541" s="110">
        <v>0</v>
      </c>
      <c r="AA3541" s="282" t="e">
        <v>#DIV/0!</v>
      </c>
    </row>
    <row r="3542" spans="9:27">
      <c r="I3542" s="57" t="str">
        <f t="shared" si="509"/>
        <v>Community ConnectionsAllMay-17</v>
      </c>
      <c r="J3542" t="s">
        <v>2096</v>
      </c>
      <c r="K3542" t="s">
        <v>319</v>
      </c>
      <c r="L3542" s="73">
        <v>42856</v>
      </c>
      <c r="M3542" s="110">
        <v>23</v>
      </c>
      <c r="N3542" s="110">
        <v>14</v>
      </c>
      <c r="O3542" s="68">
        <f t="shared" si="506"/>
        <v>1.6428571428571428</v>
      </c>
      <c r="P3542" s="110">
        <v>153</v>
      </c>
      <c r="Q3542" s="110">
        <v>195</v>
      </c>
      <c r="R3542" s="278">
        <f t="shared" si="507"/>
        <v>0.7846153846153846</v>
      </c>
      <c r="S3542" s="110">
        <v>112</v>
      </c>
      <c r="T3542" s="68">
        <f t="shared" si="508"/>
        <v>1.7410714285714286</v>
      </c>
      <c r="U3542" s="110">
        <v>149</v>
      </c>
      <c r="W3542" s="110">
        <v>0</v>
      </c>
      <c r="X3542" s="110">
        <v>2</v>
      </c>
      <c r="Y3542" s="68">
        <f t="shared" si="510"/>
        <v>0</v>
      </c>
      <c r="Z3542" s="110">
        <v>4</v>
      </c>
      <c r="AA3542" s="282">
        <v>0.43</v>
      </c>
    </row>
    <row r="3543" spans="9:27">
      <c r="I3543" s="57" t="str">
        <f t="shared" si="509"/>
        <v>ContemporaryAllMay-17</v>
      </c>
      <c r="J3543" t="s">
        <v>2097</v>
      </c>
      <c r="K3543" t="s">
        <v>1244</v>
      </c>
      <c r="L3543" s="73">
        <v>42856</v>
      </c>
      <c r="M3543" s="110">
        <v>12</v>
      </c>
      <c r="N3543" s="110">
        <v>10</v>
      </c>
      <c r="O3543" s="68">
        <f t="shared" si="506"/>
        <v>1.2</v>
      </c>
      <c r="P3543" s="110">
        <v>16</v>
      </c>
      <c r="Q3543" s="110">
        <v>35</v>
      </c>
      <c r="R3543" s="278">
        <f t="shared" si="507"/>
        <v>0.45714285714285713</v>
      </c>
      <c r="S3543" s="110">
        <v>50</v>
      </c>
      <c r="T3543" s="68">
        <f t="shared" si="508"/>
        <v>0.7</v>
      </c>
      <c r="U3543" s="110">
        <v>16</v>
      </c>
      <c r="W3543" s="110">
        <v>0</v>
      </c>
      <c r="X3543" s="110">
        <v>5</v>
      </c>
      <c r="Y3543" s="68">
        <f t="shared" si="510"/>
        <v>0</v>
      </c>
      <c r="Z3543" s="110">
        <v>0</v>
      </c>
      <c r="AA3543" s="282">
        <v>0</v>
      </c>
    </row>
    <row r="3544" spans="9:27">
      <c r="I3544" s="57" t="str">
        <f t="shared" si="509"/>
        <v>Family MattersAllMay-17</v>
      </c>
      <c r="J3544" t="s">
        <v>2098</v>
      </c>
      <c r="K3544" t="s">
        <v>1624</v>
      </c>
      <c r="L3544" s="73">
        <v>42856</v>
      </c>
      <c r="M3544" s="110">
        <v>1</v>
      </c>
      <c r="N3544" s="110">
        <v>1</v>
      </c>
      <c r="O3544" s="68">
        <f t="shared" si="506"/>
        <v>1</v>
      </c>
      <c r="P3544" s="110">
        <v>3</v>
      </c>
      <c r="Q3544" s="110">
        <v>3</v>
      </c>
      <c r="R3544" s="278">
        <f t="shared" si="507"/>
        <v>1</v>
      </c>
      <c r="S3544" s="110">
        <v>2</v>
      </c>
      <c r="T3544" s="68">
        <f t="shared" si="508"/>
        <v>1.5</v>
      </c>
      <c r="U3544" s="110">
        <v>1</v>
      </c>
      <c r="W3544" s="110">
        <v>0</v>
      </c>
      <c r="X3544" s="110">
        <v>0</v>
      </c>
      <c r="Y3544" s="68" t="e">
        <f t="shared" si="510"/>
        <v>#DIV/0!</v>
      </c>
      <c r="Z3544" s="110">
        <v>2</v>
      </c>
      <c r="AA3544" s="282" t="e">
        <v>#DIV/0!</v>
      </c>
    </row>
    <row r="3545" spans="9:27">
      <c r="I3545" s="57" t="str">
        <f t="shared" si="509"/>
        <v>Federal CityAllMay-17</v>
      </c>
      <c r="J3545" t="s">
        <v>2099</v>
      </c>
      <c r="K3545" t="s">
        <v>359</v>
      </c>
      <c r="L3545" s="73">
        <v>42856</v>
      </c>
      <c r="M3545" s="110">
        <v>1</v>
      </c>
      <c r="N3545" s="110">
        <v>1</v>
      </c>
      <c r="O3545" s="68">
        <f t="shared" ref="O3545:O3608" si="511">M3545/N3545</f>
        <v>1</v>
      </c>
      <c r="P3545" s="110">
        <v>4</v>
      </c>
      <c r="Q3545" s="110">
        <v>5</v>
      </c>
      <c r="R3545" s="278">
        <f t="shared" ref="R3545:R3608" si="512">P3545/Q3545</f>
        <v>0.8</v>
      </c>
      <c r="S3545" s="110">
        <v>5</v>
      </c>
      <c r="T3545" s="68">
        <f t="shared" ref="T3545:T3608" si="513">Q3545/S3545</f>
        <v>1</v>
      </c>
      <c r="U3545" s="110">
        <v>3</v>
      </c>
      <c r="W3545" s="110">
        <v>0</v>
      </c>
      <c r="X3545" s="110">
        <v>2</v>
      </c>
      <c r="Y3545" s="68">
        <f t="shared" si="510"/>
        <v>0</v>
      </c>
      <c r="Z3545" s="110">
        <v>1</v>
      </c>
      <c r="AA3545" s="282" t="e">
        <v>#DIV/0!</v>
      </c>
    </row>
    <row r="3546" spans="9:27">
      <c r="I3546" s="57" t="str">
        <f t="shared" si="509"/>
        <v>First Home CareAllMay-17</v>
      </c>
      <c r="J3546" t="s">
        <v>2100</v>
      </c>
      <c r="K3546" t="s">
        <v>323</v>
      </c>
      <c r="L3546" s="73">
        <v>42856</v>
      </c>
      <c r="M3546" s="110">
        <v>19</v>
      </c>
      <c r="N3546" s="110">
        <v>10</v>
      </c>
      <c r="O3546" s="68">
        <f t="shared" si="511"/>
        <v>1.9</v>
      </c>
      <c r="P3546" s="110">
        <v>36</v>
      </c>
      <c r="Q3546" s="110">
        <v>85</v>
      </c>
      <c r="R3546" s="278">
        <f t="shared" si="512"/>
        <v>0.42352941176470588</v>
      </c>
      <c r="S3546" s="110">
        <v>45</v>
      </c>
      <c r="T3546" s="68">
        <f t="shared" si="513"/>
        <v>1.8888888888888888</v>
      </c>
      <c r="U3546" s="110">
        <v>27</v>
      </c>
      <c r="W3546" s="110">
        <v>1</v>
      </c>
      <c r="X3546" s="110">
        <v>3</v>
      </c>
      <c r="Y3546" s="68">
        <f t="shared" si="510"/>
        <v>0.33333333333333331</v>
      </c>
      <c r="Z3546" s="110">
        <v>9</v>
      </c>
      <c r="AA3546" s="282">
        <v>0.84749999999999992</v>
      </c>
    </row>
    <row r="3547" spans="9:27">
      <c r="I3547" s="57" t="str">
        <f t="shared" si="509"/>
        <v>FPSAllMay-17</v>
      </c>
      <c r="J3547" t="s">
        <v>2101</v>
      </c>
      <c r="K3547" t="s">
        <v>355</v>
      </c>
      <c r="L3547" s="73">
        <v>42856</v>
      </c>
      <c r="M3547" s="110">
        <v>7</v>
      </c>
      <c r="N3547" s="110">
        <v>6</v>
      </c>
      <c r="O3547" s="68">
        <f t="shared" si="511"/>
        <v>1.1666666666666667</v>
      </c>
      <c r="P3547" s="110">
        <v>65</v>
      </c>
      <c r="Q3547" s="110">
        <v>105</v>
      </c>
      <c r="R3547" s="278">
        <f t="shared" si="512"/>
        <v>0.61904761904761907</v>
      </c>
      <c r="S3547" s="110">
        <v>90</v>
      </c>
      <c r="T3547" s="68">
        <f t="shared" si="513"/>
        <v>1.1666666666666667</v>
      </c>
      <c r="U3547" s="110">
        <v>63</v>
      </c>
      <c r="W3547" s="110">
        <v>0</v>
      </c>
      <c r="X3547" s="110">
        <v>0</v>
      </c>
      <c r="Y3547" s="68" t="e">
        <f t="shared" si="510"/>
        <v>#DIV/0!</v>
      </c>
      <c r="Z3547" s="110">
        <v>3</v>
      </c>
      <c r="AA3547" s="282">
        <v>0.13</v>
      </c>
    </row>
    <row r="3548" spans="9:27">
      <c r="I3548" s="57" t="str">
        <f t="shared" si="509"/>
        <v>Green DoorAllMay-17</v>
      </c>
      <c r="J3548" t="s">
        <v>2102</v>
      </c>
      <c r="K3548" t="s">
        <v>895</v>
      </c>
      <c r="L3548" s="73">
        <v>42856</v>
      </c>
      <c r="M3548" s="110">
        <v>0</v>
      </c>
      <c r="N3548" s="110">
        <v>0</v>
      </c>
      <c r="O3548" s="68" t="e">
        <f t="shared" si="511"/>
        <v>#DIV/0!</v>
      </c>
      <c r="P3548" s="110">
        <v>0</v>
      </c>
      <c r="Q3548" s="110">
        <v>0</v>
      </c>
      <c r="R3548" s="278" t="e">
        <f t="shared" si="512"/>
        <v>#DIV/0!</v>
      </c>
      <c r="S3548" s="110">
        <v>0</v>
      </c>
      <c r="T3548" s="68" t="e">
        <f t="shared" si="513"/>
        <v>#DIV/0!</v>
      </c>
      <c r="U3548" s="110">
        <v>0</v>
      </c>
      <c r="W3548" s="110">
        <v>0</v>
      </c>
      <c r="X3548" s="110">
        <v>0</v>
      </c>
      <c r="Y3548" s="68" t="e">
        <f t="shared" si="510"/>
        <v>#DIV/0!</v>
      </c>
      <c r="Z3548" s="110">
        <v>0</v>
      </c>
      <c r="AA3548" s="282" t="e">
        <v>#DIV/0!</v>
      </c>
    </row>
    <row r="3549" spans="9:27">
      <c r="I3549" s="57" t="str">
        <f t="shared" si="509"/>
        <v>HillcrestAllMay-17</v>
      </c>
      <c r="J3549" t="s">
        <v>2103</v>
      </c>
      <c r="K3549" t="s">
        <v>331</v>
      </c>
      <c r="L3549" s="73">
        <v>42856</v>
      </c>
      <c r="M3549" s="110">
        <v>6</v>
      </c>
      <c r="N3549" s="110">
        <v>9</v>
      </c>
      <c r="O3549" s="68">
        <f t="shared" si="511"/>
        <v>0.66666666666666663</v>
      </c>
      <c r="P3549" s="110">
        <v>89</v>
      </c>
      <c r="Q3549" s="110">
        <v>38</v>
      </c>
      <c r="R3549" s="278">
        <f t="shared" si="512"/>
        <v>2.3421052631578947</v>
      </c>
      <c r="S3549" s="110">
        <v>80</v>
      </c>
      <c r="T3549" s="68">
        <f t="shared" si="513"/>
        <v>0.47499999999999998</v>
      </c>
      <c r="U3549" s="110">
        <v>80</v>
      </c>
      <c r="W3549" s="110">
        <v>4</v>
      </c>
      <c r="X3549" s="110">
        <v>5</v>
      </c>
      <c r="Y3549" s="68">
        <f t="shared" si="510"/>
        <v>0.8</v>
      </c>
      <c r="Z3549" s="110">
        <v>9</v>
      </c>
      <c r="AA3549" s="282">
        <v>0.52374999999999994</v>
      </c>
    </row>
    <row r="3550" spans="9:27">
      <c r="I3550" s="57" t="str">
        <f t="shared" si="509"/>
        <v>LAYCAllMay-17</v>
      </c>
      <c r="J3550" t="s">
        <v>2104</v>
      </c>
      <c r="K3550" t="s">
        <v>337</v>
      </c>
      <c r="L3550" s="73">
        <v>42856</v>
      </c>
      <c r="M3550" s="110">
        <v>2</v>
      </c>
      <c r="N3550" s="110">
        <v>3</v>
      </c>
      <c r="O3550" s="68">
        <f t="shared" si="511"/>
        <v>0.66666666666666663</v>
      </c>
      <c r="P3550" s="110">
        <v>15</v>
      </c>
      <c r="Q3550" s="110">
        <v>18</v>
      </c>
      <c r="R3550" s="278">
        <f t="shared" si="512"/>
        <v>0.83333333333333337</v>
      </c>
      <c r="S3550" s="110">
        <v>30</v>
      </c>
      <c r="T3550" s="68">
        <f t="shared" si="513"/>
        <v>0.6</v>
      </c>
      <c r="U3550" s="110">
        <v>12</v>
      </c>
      <c r="W3550" s="110">
        <v>3</v>
      </c>
      <c r="X3550" s="110">
        <v>6</v>
      </c>
      <c r="Y3550" s="68">
        <f t="shared" si="510"/>
        <v>0.5</v>
      </c>
      <c r="Z3550" s="110">
        <v>3</v>
      </c>
      <c r="AA3550" s="282" t="e">
        <v>#DIV/0!</v>
      </c>
    </row>
    <row r="3551" spans="9:27">
      <c r="I3551" s="57" t="str">
        <f t="shared" si="509"/>
        <v>LESAllMay-17</v>
      </c>
      <c r="J3551" t="s">
        <v>2105</v>
      </c>
      <c r="K3551" t="s">
        <v>357</v>
      </c>
      <c r="L3551" s="73">
        <v>42856</v>
      </c>
      <c r="M3551" s="110">
        <v>5</v>
      </c>
      <c r="N3551" s="110">
        <v>7</v>
      </c>
      <c r="O3551" s="68">
        <f t="shared" si="511"/>
        <v>0.7142857142857143</v>
      </c>
      <c r="P3551" s="110">
        <v>30</v>
      </c>
      <c r="Q3551" s="110">
        <v>40</v>
      </c>
      <c r="R3551" s="278">
        <f t="shared" si="512"/>
        <v>0.75</v>
      </c>
      <c r="S3551" s="110">
        <v>105</v>
      </c>
      <c r="T3551" s="68">
        <f t="shared" si="513"/>
        <v>0.38095238095238093</v>
      </c>
      <c r="U3551" s="110">
        <v>30</v>
      </c>
      <c r="W3551" s="110">
        <v>0</v>
      </c>
      <c r="X3551" s="110">
        <v>0</v>
      </c>
      <c r="Y3551" s="68" t="e">
        <f t="shared" si="510"/>
        <v>#DIV/0!</v>
      </c>
      <c r="Z3551" s="110">
        <v>0</v>
      </c>
      <c r="AA3551" s="282">
        <v>0.46</v>
      </c>
    </row>
    <row r="3552" spans="9:27">
      <c r="I3552" s="57" t="str">
        <f t="shared" si="509"/>
        <v>Marys CenterAllMay-17</v>
      </c>
      <c r="J3552" t="s">
        <v>2106</v>
      </c>
      <c r="K3552" t="s">
        <v>341</v>
      </c>
      <c r="L3552" s="73">
        <v>42856</v>
      </c>
      <c r="M3552" s="110">
        <v>6</v>
      </c>
      <c r="N3552" s="110">
        <v>5</v>
      </c>
      <c r="O3552" s="68">
        <f t="shared" si="511"/>
        <v>1.2</v>
      </c>
      <c r="P3552" s="110">
        <v>42</v>
      </c>
      <c r="Q3552" s="110">
        <v>29</v>
      </c>
      <c r="R3552" s="278">
        <f t="shared" si="512"/>
        <v>1.4482758620689655</v>
      </c>
      <c r="S3552" s="110">
        <v>34</v>
      </c>
      <c r="T3552" s="68">
        <f t="shared" si="513"/>
        <v>0.8529411764705882</v>
      </c>
      <c r="U3552" s="110">
        <v>34</v>
      </c>
      <c r="W3552" s="110">
        <v>0</v>
      </c>
      <c r="X3552" s="110">
        <v>2</v>
      </c>
      <c r="Y3552" s="68">
        <f t="shared" si="510"/>
        <v>0</v>
      </c>
      <c r="Z3552" s="110">
        <v>8</v>
      </c>
      <c r="AA3552" s="282">
        <v>0.83</v>
      </c>
    </row>
    <row r="3553" spans="9:27">
      <c r="I3553" s="57" t="str">
        <f t="shared" si="509"/>
        <v>MBI HSAllMay-17</v>
      </c>
      <c r="J3553" t="s">
        <v>2107</v>
      </c>
      <c r="K3553" t="s">
        <v>364</v>
      </c>
      <c r="L3553" s="73">
        <v>42856</v>
      </c>
      <c r="M3553" s="110">
        <v>10</v>
      </c>
      <c r="N3553" s="110">
        <v>15</v>
      </c>
      <c r="O3553" s="68">
        <f t="shared" si="511"/>
        <v>0.66666666666666663</v>
      </c>
      <c r="P3553" s="110">
        <v>128</v>
      </c>
      <c r="Q3553" s="110">
        <v>108</v>
      </c>
      <c r="R3553" s="278">
        <f t="shared" si="512"/>
        <v>1.1851851851851851</v>
      </c>
      <c r="S3553" s="110">
        <v>180</v>
      </c>
      <c r="T3553" s="68">
        <f t="shared" si="513"/>
        <v>0.6</v>
      </c>
      <c r="U3553" s="110">
        <v>126</v>
      </c>
      <c r="W3553" s="110">
        <v>2</v>
      </c>
      <c r="X3553" s="110">
        <v>5</v>
      </c>
      <c r="Y3553" s="68">
        <f t="shared" si="510"/>
        <v>0.4</v>
      </c>
      <c r="Z3553" s="110">
        <v>2</v>
      </c>
      <c r="AA3553" s="282">
        <v>0.28000000000000003</v>
      </c>
    </row>
    <row r="3554" spans="9:27">
      <c r="I3554" s="57" t="str">
        <f t="shared" si="509"/>
        <v>MD Family ResourcesAllMay-17</v>
      </c>
      <c r="J3554" t="s">
        <v>2108</v>
      </c>
      <c r="K3554" t="s">
        <v>510</v>
      </c>
      <c r="L3554" s="73">
        <v>42856</v>
      </c>
      <c r="M3554" s="110">
        <v>15</v>
      </c>
      <c r="N3554" s="110">
        <v>12</v>
      </c>
      <c r="O3554" s="68">
        <f t="shared" si="511"/>
        <v>1.25</v>
      </c>
      <c r="P3554" s="110">
        <v>34</v>
      </c>
      <c r="Q3554" s="110">
        <v>45</v>
      </c>
      <c r="R3554" s="278">
        <f t="shared" si="512"/>
        <v>0.75555555555555554</v>
      </c>
      <c r="S3554" s="110">
        <v>26</v>
      </c>
      <c r="T3554" s="68">
        <f t="shared" si="513"/>
        <v>1.7307692307692308</v>
      </c>
      <c r="U3554" s="110">
        <v>29</v>
      </c>
      <c r="W3554" s="110">
        <v>0</v>
      </c>
      <c r="X3554" s="110">
        <v>0</v>
      </c>
      <c r="Y3554" s="68" t="e">
        <f t="shared" si="510"/>
        <v>#DIV/0!</v>
      </c>
      <c r="Z3554" s="110">
        <v>5</v>
      </c>
      <c r="AA3554" s="282">
        <v>0.81</v>
      </c>
    </row>
    <row r="3555" spans="9:27">
      <c r="I3555" s="57" t="str">
        <f t="shared" si="509"/>
        <v>PASSAllMay-17</v>
      </c>
      <c r="J3555" t="s">
        <v>2109</v>
      </c>
      <c r="K3555" t="s">
        <v>342</v>
      </c>
      <c r="L3555" s="73">
        <v>42856</v>
      </c>
      <c r="M3555" s="110">
        <v>19</v>
      </c>
      <c r="N3555" s="110">
        <v>13</v>
      </c>
      <c r="O3555" s="68">
        <f t="shared" si="511"/>
        <v>1.4615384615384615</v>
      </c>
      <c r="P3555" s="110">
        <v>98</v>
      </c>
      <c r="Q3555" s="110">
        <v>152</v>
      </c>
      <c r="R3555" s="278">
        <f t="shared" si="512"/>
        <v>0.64473684210526316</v>
      </c>
      <c r="S3555" s="110">
        <v>92</v>
      </c>
      <c r="T3555" s="68">
        <f t="shared" si="513"/>
        <v>1.6521739130434783</v>
      </c>
      <c r="U3555" s="110">
        <v>76</v>
      </c>
      <c r="W3555" s="110">
        <v>12</v>
      </c>
      <c r="X3555" s="110">
        <v>15</v>
      </c>
      <c r="Y3555" s="68">
        <f t="shared" si="510"/>
        <v>0.8</v>
      </c>
      <c r="Z3555" s="110">
        <v>22</v>
      </c>
      <c r="AA3555" s="282">
        <v>0.91749999999999998</v>
      </c>
    </row>
    <row r="3556" spans="9:27">
      <c r="I3556" s="57" t="str">
        <f t="shared" si="509"/>
        <v>PIECEAllMay-17</v>
      </c>
      <c r="J3556" t="s">
        <v>2110</v>
      </c>
      <c r="K3556" t="s">
        <v>345</v>
      </c>
      <c r="L3556" s="73">
        <v>42856</v>
      </c>
      <c r="M3556" s="110">
        <v>11</v>
      </c>
      <c r="N3556" s="110">
        <v>11</v>
      </c>
      <c r="O3556" s="68">
        <f t="shared" si="511"/>
        <v>1</v>
      </c>
      <c r="P3556" s="110">
        <v>43</v>
      </c>
      <c r="Q3556" s="110">
        <v>55</v>
      </c>
      <c r="R3556" s="278">
        <f t="shared" si="512"/>
        <v>0.78181818181818186</v>
      </c>
      <c r="S3556" s="110">
        <v>44</v>
      </c>
      <c r="T3556" s="68">
        <f t="shared" si="513"/>
        <v>1.25</v>
      </c>
      <c r="U3556" s="110">
        <v>39</v>
      </c>
      <c r="W3556" s="110">
        <v>3</v>
      </c>
      <c r="X3556" s="110">
        <v>3</v>
      </c>
      <c r="Y3556" s="68">
        <f t="shared" si="510"/>
        <v>1</v>
      </c>
      <c r="Z3556" s="110">
        <v>4</v>
      </c>
      <c r="AA3556" s="282">
        <v>0.60499999999999998</v>
      </c>
    </row>
    <row r="3557" spans="9:27">
      <c r="I3557" s="57" t="str">
        <f t="shared" si="509"/>
        <v>RiversideAllMay-17</v>
      </c>
      <c r="J3557" t="s">
        <v>2111</v>
      </c>
      <c r="K3557" t="s">
        <v>362</v>
      </c>
      <c r="L3557" s="73">
        <v>42856</v>
      </c>
      <c r="M3557" s="110">
        <v>1</v>
      </c>
      <c r="N3557" s="110">
        <v>1</v>
      </c>
      <c r="O3557" s="68">
        <f t="shared" si="511"/>
        <v>1</v>
      </c>
      <c r="P3557" s="110">
        <v>7</v>
      </c>
      <c r="Q3557" s="110">
        <v>5</v>
      </c>
      <c r="R3557" s="278">
        <f t="shared" si="512"/>
        <v>1.4</v>
      </c>
      <c r="S3557" s="110">
        <v>10</v>
      </c>
      <c r="T3557" s="68">
        <f t="shared" si="513"/>
        <v>0.5</v>
      </c>
      <c r="U3557" s="110">
        <v>6</v>
      </c>
      <c r="W3557" s="110">
        <v>1</v>
      </c>
      <c r="X3557" s="110">
        <v>1</v>
      </c>
      <c r="Y3557" s="68">
        <f t="shared" si="510"/>
        <v>1</v>
      </c>
      <c r="Z3557" s="110">
        <v>1</v>
      </c>
      <c r="AA3557" s="282" t="e">
        <v>#DIV/0!</v>
      </c>
    </row>
    <row r="3558" spans="9:27">
      <c r="I3558" s="57" t="str">
        <f t="shared" si="509"/>
        <v>TFCCAllMay-17</v>
      </c>
      <c r="J3558" t="s">
        <v>2112</v>
      </c>
      <c r="K3558" t="s">
        <v>366</v>
      </c>
      <c r="L3558" s="73">
        <v>42856</v>
      </c>
      <c r="M3558" s="110">
        <v>3</v>
      </c>
      <c r="N3558" s="110">
        <v>6</v>
      </c>
      <c r="O3558" s="68">
        <f t="shared" si="511"/>
        <v>0.5</v>
      </c>
      <c r="P3558" s="110">
        <v>65</v>
      </c>
      <c r="Q3558" s="110">
        <v>40</v>
      </c>
      <c r="R3558" s="278">
        <f t="shared" si="512"/>
        <v>1.625</v>
      </c>
      <c r="S3558" s="110">
        <v>50</v>
      </c>
      <c r="T3558" s="68">
        <f t="shared" si="513"/>
        <v>0.8</v>
      </c>
      <c r="U3558" s="110">
        <v>61</v>
      </c>
      <c r="W3558" s="110">
        <v>0</v>
      </c>
      <c r="X3558" s="110">
        <v>1</v>
      </c>
      <c r="Y3558" s="68">
        <f t="shared" si="510"/>
        <v>0</v>
      </c>
      <c r="Z3558" s="110">
        <v>4</v>
      </c>
      <c r="AA3558" s="282">
        <v>0.47</v>
      </c>
    </row>
    <row r="3559" spans="9:27">
      <c r="I3559" s="57" t="str">
        <f t="shared" si="509"/>
        <v>UniversalAllMay-17</v>
      </c>
      <c r="J3559" t="s">
        <v>2113</v>
      </c>
      <c r="K3559" t="s">
        <v>348</v>
      </c>
      <c r="L3559" s="73">
        <v>42856</v>
      </c>
      <c r="M3559" s="110">
        <v>0</v>
      </c>
      <c r="N3559" s="110">
        <v>0</v>
      </c>
      <c r="O3559" s="68" t="e">
        <f t="shared" si="511"/>
        <v>#DIV/0!</v>
      </c>
      <c r="P3559" s="110">
        <v>0</v>
      </c>
      <c r="Q3559" s="110">
        <v>0</v>
      </c>
      <c r="R3559" s="278" t="e">
        <f t="shared" si="512"/>
        <v>#DIV/0!</v>
      </c>
      <c r="S3559" s="110">
        <v>0</v>
      </c>
      <c r="T3559" s="68" t="e">
        <f t="shared" si="513"/>
        <v>#DIV/0!</v>
      </c>
      <c r="U3559" s="110">
        <v>0</v>
      </c>
      <c r="W3559" s="110">
        <v>0</v>
      </c>
      <c r="X3559" s="110">
        <v>0</v>
      </c>
      <c r="Y3559" s="68" t="e">
        <f t="shared" si="510"/>
        <v>#DIV/0!</v>
      </c>
      <c r="Z3559" s="110">
        <v>0</v>
      </c>
      <c r="AA3559" s="282" t="e">
        <v>#DIV/0!</v>
      </c>
    </row>
    <row r="3560" spans="9:27">
      <c r="I3560" s="57" t="str">
        <f t="shared" si="509"/>
        <v>Wayne CenterAllMay-17</v>
      </c>
      <c r="J3560" t="s">
        <v>2114</v>
      </c>
      <c r="K3560" t="s">
        <v>789</v>
      </c>
      <c r="L3560" s="73">
        <v>42856</v>
      </c>
      <c r="M3560" s="110">
        <v>4</v>
      </c>
      <c r="N3560" s="110">
        <v>4</v>
      </c>
      <c r="O3560" s="68">
        <f t="shared" si="511"/>
        <v>1</v>
      </c>
      <c r="P3560" s="110">
        <v>28</v>
      </c>
      <c r="Q3560" s="110">
        <v>40</v>
      </c>
      <c r="R3560" s="278">
        <f t="shared" si="512"/>
        <v>0.7</v>
      </c>
      <c r="S3560" s="110">
        <v>40</v>
      </c>
      <c r="T3560" s="68">
        <f t="shared" si="513"/>
        <v>1</v>
      </c>
      <c r="U3560" s="110">
        <v>25</v>
      </c>
      <c r="W3560" s="110">
        <v>0</v>
      </c>
      <c r="X3560" s="110">
        <v>0</v>
      </c>
      <c r="Y3560" s="68" t="e">
        <f t="shared" si="510"/>
        <v>#DIV/0!</v>
      </c>
      <c r="Z3560" s="110">
        <v>3</v>
      </c>
      <c r="AA3560" s="282">
        <v>1</v>
      </c>
    </row>
    <row r="3561" spans="9:27">
      <c r="I3561" s="57" t="str">
        <f t="shared" si="509"/>
        <v>Youth VillagesAllMay-17</v>
      </c>
      <c r="J3561" t="s">
        <v>2115</v>
      </c>
      <c r="K3561" t="s">
        <v>352</v>
      </c>
      <c r="L3561" s="73">
        <v>42856</v>
      </c>
      <c r="M3561" s="110">
        <v>3</v>
      </c>
      <c r="N3561" s="110">
        <v>16</v>
      </c>
      <c r="O3561" s="68">
        <f t="shared" si="511"/>
        <v>0.1875</v>
      </c>
      <c r="P3561" s="110">
        <v>5</v>
      </c>
      <c r="Q3561" s="110">
        <v>8</v>
      </c>
      <c r="R3561" s="278">
        <f t="shared" si="512"/>
        <v>0.625</v>
      </c>
      <c r="S3561" s="110">
        <v>48</v>
      </c>
      <c r="T3561" s="68">
        <f t="shared" si="513"/>
        <v>0.16666666666666666</v>
      </c>
      <c r="U3561" s="110">
        <v>5</v>
      </c>
      <c r="W3561" s="110">
        <v>7</v>
      </c>
      <c r="X3561" s="110">
        <v>9</v>
      </c>
      <c r="Y3561" s="68">
        <f t="shared" si="510"/>
        <v>0.77777777777777779</v>
      </c>
      <c r="Z3561" s="110">
        <v>0</v>
      </c>
      <c r="AA3561" s="282">
        <v>0.8</v>
      </c>
    </row>
    <row r="3562" spans="9:27">
      <c r="I3562" s="57" t="str">
        <f t="shared" si="509"/>
        <v>All A-CRA ProvidersA-CRAMay-17</v>
      </c>
      <c r="J3562" t="s">
        <v>2116</v>
      </c>
      <c r="K3562" t="s">
        <v>379</v>
      </c>
      <c r="L3562" s="73">
        <v>42856</v>
      </c>
      <c r="M3562" s="110">
        <v>5</v>
      </c>
      <c r="N3562" s="110">
        <v>7</v>
      </c>
      <c r="O3562" s="68">
        <f t="shared" si="511"/>
        <v>0.7142857142857143</v>
      </c>
      <c r="P3562" s="110">
        <v>85</v>
      </c>
      <c r="Q3562" s="110">
        <v>43</v>
      </c>
      <c r="R3562" s="278">
        <f t="shared" si="512"/>
        <v>1.9767441860465116</v>
      </c>
      <c r="S3562" s="110">
        <v>75</v>
      </c>
      <c r="T3562" s="68">
        <f t="shared" si="513"/>
        <v>0.57333333333333336</v>
      </c>
      <c r="U3562" s="110">
        <v>72</v>
      </c>
      <c r="W3562" s="110">
        <v>4</v>
      </c>
      <c r="X3562" s="110">
        <v>9</v>
      </c>
      <c r="Y3562" s="68">
        <f t="shared" si="510"/>
        <v>0.44444444444444442</v>
      </c>
      <c r="Z3562" s="110">
        <v>13</v>
      </c>
      <c r="AA3562" s="282"/>
    </row>
    <row r="3563" spans="9:27">
      <c r="I3563" s="57" t="str">
        <f t="shared" si="509"/>
        <v>All CPP-FV ProvidersCPP-FVMay-17</v>
      </c>
      <c r="J3563" t="s">
        <v>2117</v>
      </c>
      <c r="K3563" t="s">
        <v>373</v>
      </c>
      <c r="L3563" s="73">
        <v>42856</v>
      </c>
      <c r="M3563" s="110">
        <v>6</v>
      </c>
      <c r="N3563" s="110">
        <v>6</v>
      </c>
      <c r="O3563" s="68">
        <f t="shared" si="511"/>
        <v>1</v>
      </c>
      <c r="P3563" s="110">
        <v>29</v>
      </c>
      <c r="Q3563" s="110">
        <v>30</v>
      </c>
      <c r="R3563" s="278">
        <f t="shared" si="512"/>
        <v>0.96666666666666667</v>
      </c>
      <c r="S3563" s="110">
        <v>32</v>
      </c>
      <c r="T3563" s="68">
        <f t="shared" si="513"/>
        <v>0.9375</v>
      </c>
      <c r="U3563" s="110">
        <v>25</v>
      </c>
      <c r="W3563" s="110">
        <v>1</v>
      </c>
      <c r="X3563" s="110">
        <v>1</v>
      </c>
      <c r="Y3563" s="68">
        <f t="shared" si="510"/>
        <v>1</v>
      </c>
      <c r="Z3563" s="110">
        <v>4</v>
      </c>
      <c r="AA3563" s="282">
        <v>0.26</v>
      </c>
    </row>
    <row r="3564" spans="9:27">
      <c r="I3564" s="57" t="str">
        <f t="shared" si="509"/>
        <v>All FFT ProvidersFFTMay-17</v>
      </c>
      <c r="J3564" t="s">
        <v>2118</v>
      </c>
      <c r="K3564" t="s">
        <v>372</v>
      </c>
      <c r="L3564" s="73">
        <v>42856</v>
      </c>
      <c r="M3564" s="110">
        <v>9</v>
      </c>
      <c r="N3564" s="110">
        <v>13</v>
      </c>
      <c r="O3564" s="68">
        <f t="shared" si="511"/>
        <v>0.69230769230769229</v>
      </c>
      <c r="P3564" s="110">
        <v>56</v>
      </c>
      <c r="Q3564" s="110">
        <v>63</v>
      </c>
      <c r="R3564" s="278">
        <f t="shared" si="512"/>
        <v>0.88888888888888884</v>
      </c>
      <c r="S3564" s="110">
        <v>97</v>
      </c>
      <c r="T3564" s="68">
        <f t="shared" si="513"/>
        <v>0.64948453608247425</v>
      </c>
      <c r="U3564" s="110">
        <v>35</v>
      </c>
      <c r="V3564" s="282">
        <v>0.89583333333333337</v>
      </c>
      <c r="W3564" s="110">
        <v>14</v>
      </c>
      <c r="X3564" s="110">
        <v>19</v>
      </c>
      <c r="Y3564" s="68">
        <f t="shared" si="510"/>
        <v>0.73684210526315785</v>
      </c>
      <c r="Z3564" s="110">
        <v>21</v>
      </c>
      <c r="AA3564" s="282">
        <v>0.89583333333333337</v>
      </c>
    </row>
    <row r="3565" spans="9:27">
      <c r="I3565" s="57" t="str">
        <f t="shared" si="509"/>
        <v>All MST ProvidersMSTMay-17</v>
      </c>
      <c r="J3565" t="s">
        <v>2119</v>
      </c>
      <c r="K3565" t="s">
        <v>374</v>
      </c>
      <c r="L3565" s="73">
        <v>42856</v>
      </c>
      <c r="M3565" s="110">
        <v>2</v>
      </c>
      <c r="N3565" s="110">
        <v>12</v>
      </c>
      <c r="O3565" s="68">
        <f t="shared" si="511"/>
        <v>0.16666666666666666</v>
      </c>
      <c r="P3565" s="110">
        <v>3</v>
      </c>
      <c r="Q3565" s="110">
        <v>6</v>
      </c>
      <c r="R3565" s="278">
        <f t="shared" si="512"/>
        <v>0.5</v>
      </c>
      <c r="S3565" s="110">
        <v>40</v>
      </c>
      <c r="T3565" s="68">
        <f t="shared" si="513"/>
        <v>0.15</v>
      </c>
      <c r="U3565" s="110">
        <v>3</v>
      </c>
      <c r="V3565" s="282">
        <v>0.82</v>
      </c>
      <c r="W3565" s="110">
        <v>3</v>
      </c>
      <c r="X3565" s="110">
        <v>5</v>
      </c>
      <c r="Y3565" s="68">
        <f t="shared" si="510"/>
        <v>0.6</v>
      </c>
      <c r="Z3565" s="110">
        <v>0</v>
      </c>
      <c r="AA3565" s="282">
        <v>0.82</v>
      </c>
    </row>
    <row r="3566" spans="9:27">
      <c r="I3566" s="57" t="str">
        <f t="shared" si="509"/>
        <v>All MST-PSB ProvidersMST-PSBMay-17</v>
      </c>
      <c r="J3566" t="s">
        <v>2120</v>
      </c>
      <c r="K3566" t="s">
        <v>375</v>
      </c>
      <c r="L3566" s="73">
        <v>42856</v>
      </c>
      <c r="M3566" s="110">
        <v>1</v>
      </c>
      <c r="N3566" s="110">
        <v>4</v>
      </c>
      <c r="O3566" s="68">
        <f t="shared" si="511"/>
        <v>0.25</v>
      </c>
      <c r="P3566" s="110">
        <v>2</v>
      </c>
      <c r="Q3566" s="110">
        <v>2</v>
      </c>
      <c r="R3566" s="278">
        <f t="shared" si="512"/>
        <v>1</v>
      </c>
      <c r="S3566" s="110">
        <v>8</v>
      </c>
      <c r="T3566" s="68">
        <f t="shared" si="513"/>
        <v>0.25</v>
      </c>
      <c r="U3566" s="110">
        <v>2</v>
      </c>
      <c r="V3566" s="282">
        <v>0.78</v>
      </c>
      <c r="W3566" s="110">
        <v>4</v>
      </c>
      <c r="X3566" s="110">
        <v>4</v>
      </c>
      <c r="Y3566" s="68">
        <f t="shared" si="510"/>
        <v>1</v>
      </c>
      <c r="Z3566" s="110">
        <v>0</v>
      </c>
      <c r="AA3566" s="282">
        <v>0.78</v>
      </c>
    </row>
    <row r="3567" spans="9:27">
      <c r="I3567" s="57" t="str">
        <f t="shared" si="509"/>
        <v>All PCIT ProvidersPCITMay-17</v>
      </c>
      <c r="J3567" t="s">
        <v>2121</v>
      </c>
      <c r="K3567" t="s">
        <v>376</v>
      </c>
      <c r="L3567" s="73">
        <v>42856</v>
      </c>
      <c r="M3567" s="110">
        <v>11</v>
      </c>
      <c r="N3567" s="110">
        <v>10</v>
      </c>
      <c r="O3567" s="68">
        <f t="shared" si="511"/>
        <v>1.1000000000000001</v>
      </c>
      <c r="P3567" s="110">
        <v>56</v>
      </c>
      <c r="Q3567" s="110">
        <v>54</v>
      </c>
      <c r="R3567" s="278">
        <f t="shared" si="512"/>
        <v>1.037037037037037</v>
      </c>
      <c r="S3567" s="110">
        <v>46</v>
      </c>
      <c r="T3567" s="68">
        <f t="shared" si="513"/>
        <v>1.173913043478261</v>
      </c>
      <c r="U3567" s="110">
        <v>48</v>
      </c>
      <c r="W3567" s="110">
        <v>2</v>
      </c>
      <c r="X3567" s="110">
        <v>4</v>
      </c>
      <c r="Y3567" s="68">
        <f t="shared" si="510"/>
        <v>0.5</v>
      </c>
      <c r="Z3567" s="110">
        <v>8</v>
      </c>
      <c r="AA3567" s="282">
        <v>0.8899999999999999</v>
      </c>
    </row>
    <row r="3568" spans="9:27">
      <c r="I3568" s="57" t="str">
        <f t="shared" si="509"/>
        <v>All TF-CBT ProvidersTF-CBTMay-17</v>
      </c>
      <c r="J3568" t="s">
        <v>2122</v>
      </c>
      <c r="K3568" t="s">
        <v>377</v>
      </c>
      <c r="L3568" s="73">
        <v>42856</v>
      </c>
      <c r="M3568" s="110">
        <v>29</v>
      </c>
      <c r="N3568" s="110">
        <v>17</v>
      </c>
      <c r="O3568" s="68">
        <f t="shared" si="511"/>
        <v>1.7058823529411764</v>
      </c>
      <c r="P3568" s="110">
        <v>53</v>
      </c>
      <c r="Q3568" s="110">
        <v>125</v>
      </c>
      <c r="R3568" s="278">
        <f t="shared" si="512"/>
        <v>0.42399999999999999</v>
      </c>
      <c r="S3568" s="110">
        <v>48</v>
      </c>
      <c r="T3568" s="68">
        <f t="shared" si="513"/>
        <v>2.6041666666666665</v>
      </c>
      <c r="U3568" s="110">
        <v>44</v>
      </c>
      <c r="W3568" s="110">
        <v>0</v>
      </c>
      <c r="X3568" s="110">
        <v>2</v>
      </c>
      <c r="Y3568" s="68">
        <f t="shared" si="510"/>
        <v>0</v>
      </c>
      <c r="Z3568" s="110">
        <v>9</v>
      </c>
      <c r="AA3568" s="282">
        <v>0.60499999999999998</v>
      </c>
    </row>
    <row r="3569" spans="9:27">
      <c r="I3569" s="57" t="str">
        <f t="shared" si="509"/>
        <v>All TIP ProvidersTIPMay-17</v>
      </c>
      <c r="J3569" t="s">
        <v>2123</v>
      </c>
      <c r="K3569" t="s">
        <v>378</v>
      </c>
      <c r="L3569" s="73">
        <v>42856</v>
      </c>
      <c r="M3569" s="110">
        <v>61</v>
      </c>
      <c r="N3569" s="110">
        <v>58</v>
      </c>
      <c r="O3569" s="68">
        <f t="shared" si="511"/>
        <v>1.0517241379310345</v>
      </c>
      <c r="P3569" s="110">
        <v>524</v>
      </c>
      <c r="Q3569" s="110">
        <v>611</v>
      </c>
      <c r="R3569" s="278">
        <f t="shared" si="512"/>
        <v>0.85761047463175122</v>
      </c>
      <c r="S3569" s="110">
        <v>635</v>
      </c>
      <c r="T3569" s="68">
        <f t="shared" si="513"/>
        <v>0.96220472440944882</v>
      </c>
      <c r="U3569" s="110">
        <v>506</v>
      </c>
      <c r="W3569" s="110">
        <v>5</v>
      </c>
      <c r="X3569" s="110">
        <v>13</v>
      </c>
      <c r="Y3569" s="68">
        <f t="shared" si="510"/>
        <v>0.38461538461538464</v>
      </c>
      <c r="Z3569" s="110">
        <v>19</v>
      </c>
      <c r="AA3569" s="282">
        <v>0.43499999999999994</v>
      </c>
    </row>
    <row r="3570" spans="9:27">
      <c r="I3570" s="57" t="str">
        <f t="shared" si="509"/>
        <v>All TST ProvidersTSTMay-17</v>
      </c>
      <c r="J3570" t="s">
        <v>2124</v>
      </c>
      <c r="K3570" t="s">
        <v>512</v>
      </c>
      <c r="L3570" s="73">
        <v>42856</v>
      </c>
      <c r="M3570" s="110">
        <v>25</v>
      </c>
      <c r="N3570" s="110">
        <v>18</v>
      </c>
      <c r="O3570" s="68">
        <f t="shared" si="511"/>
        <v>1.3888888888888888</v>
      </c>
      <c r="P3570" s="110">
        <v>55</v>
      </c>
      <c r="Q3570" s="110">
        <v>75</v>
      </c>
      <c r="R3570" s="278">
        <f t="shared" si="512"/>
        <v>0.73333333333333328</v>
      </c>
      <c r="S3570" s="110">
        <v>67</v>
      </c>
      <c r="T3570" s="68">
        <f t="shared" si="513"/>
        <v>1.1194029850746268</v>
      </c>
      <c r="U3570" s="110">
        <v>49</v>
      </c>
      <c r="W3570" s="110">
        <v>0</v>
      </c>
      <c r="X3570" s="110">
        <v>2</v>
      </c>
      <c r="Y3570" s="68">
        <f t="shared" si="510"/>
        <v>0</v>
      </c>
      <c r="Z3570" s="110">
        <v>6</v>
      </c>
      <c r="AA3570" s="282">
        <v>0.54833333333333334</v>
      </c>
    </row>
    <row r="3571" spans="9:27">
      <c r="I3571" s="57" t="str">
        <f t="shared" si="509"/>
        <v>AllAllMay-17</v>
      </c>
      <c r="J3571" t="s">
        <v>2125</v>
      </c>
      <c r="K3571" t="s">
        <v>367</v>
      </c>
      <c r="L3571" s="73">
        <v>42856</v>
      </c>
      <c r="M3571" s="110">
        <v>149</v>
      </c>
      <c r="N3571" s="110">
        <v>145</v>
      </c>
      <c r="O3571" s="68">
        <f t="shared" si="511"/>
        <v>1.0275862068965518</v>
      </c>
      <c r="P3571" s="110">
        <v>863</v>
      </c>
      <c r="Q3571" s="110">
        <v>1009</v>
      </c>
      <c r="R3571" s="278">
        <f t="shared" si="512"/>
        <v>0.85530227948463822</v>
      </c>
      <c r="S3571" s="110">
        <v>1048</v>
      </c>
      <c r="T3571" s="68">
        <f t="shared" si="513"/>
        <v>0.96278625954198471</v>
      </c>
      <c r="U3571" s="110">
        <v>784</v>
      </c>
      <c r="W3571" s="110">
        <v>33</v>
      </c>
      <c r="X3571" s="110">
        <v>59</v>
      </c>
      <c r="Y3571" s="68">
        <f t="shared" si="510"/>
        <v>0.55932203389830504</v>
      </c>
      <c r="Z3571" s="110">
        <v>80</v>
      </c>
      <c r="AA3571" s="282">
        <v>0.65427083333333313</v>
      </c>
    </row>
    <row r="3572" spans="9:27">
      <c r="I3572" s="57" t="str">
        <f>K3572&amp;"Jun-17"</f>
        <v>Federal CityA-CRAJun-17</v>
      </c>
      <c r="J3572" t="s">
        <v>2126</v>
      </c>
      <c r="K3572" t="s">
        <v>360</v>
      </c>
      <c r="L3572" s="73">
        <v>42887</v>
      </c>
      <c r="M3572" s="110">
        <v>1</v>
      </c>
      <c r="N3572" s="110">
        <v>1</v>
      </c>
      <c r="O3572" s="68">
        <f t="shared" si="511"/>
        <v>1</v>
      </c>
      <c r="P3572" s="110">
        <v>4</v>
      </c>
      <c r="Q3572" s="110">
        <v>5</v>
      </c>
      <c r="R3572" s="278">
        <f t="shared" si="512"/>
        <v>0.8</v>
      </c>
      <c r="S3572" s="110">
        <v>5</v>
      </c>
      <c r="T3572" s="68">
        <f t="shared" si="513"/>
        <v>1</v>
      </c>
      <c r="U3572" s="110">
        <v>2</v>
      </c>
      <c r="W3572" s="110">
        <v>1</v>
      </c>
      <c r="X3572" s="110">
        <v>2</v>
      </c>
      <c r="Y3572" s="68">
        <f t="shared" si="510"/>
        <v>0.5</v>
      </c>
      <c r="Z3572" s="110">
        <v>2</v>
      </c>
      <c r="AA3572" s="282"/>
    </row>
    <row r="3573" spans="9:27">
      <c r="I3573" s="57" t="str">
        <f t="shared" ref="I3573:I3636" si="514">K3573&amp;"Jun-17"</f>
        <v>HillcrestA-CRAJun-17</v>
      </c>
      <c r="J3573" t="s">
        <v>2127</v>
      </c>
      <c r="K3573" t="s">
        <v>336</v>
      </c>
      <c r="L3573" s="73">
        <v>42887</v>
      </c>
      <c r="M3573" s="110">
        <v>1</v>
      </c>
      <c r="N3573" s="110">
        <v>2</v>
      </c>
      <c r="O3573" s="68">
        <f t="shared" si="511"/>
        <v>0.5</v>
      </c>
      <c r="P3573" s="110">
        <v>67</v>
      </c>
      <c r="Q3573" s="110">
        <v>15</v>
      </c>
      <c r="R3573" s="278">
        <f t="shared" si="512"/>
        <v>4.4666666666666668</v>
      </c>
      <c r="S3573" s="110">
        <v>30</v>
      </c>
      <c r="T3573" s="68">
        <f t="shared" si="513"/>
        <v>0.5</v>
      </c>
      <c r="U3573" s="110">
        <v>59</v>
      </c>
      <c r="W3573" s="110">
        <v>0</v>
      </c>
      <c r="X3573" s="110">
        <v>0</v>
      </c>
      <c r="Y3573" s="68" t="e">
        <f t="shared" si="510"/>
        <v>#DIV/0!</v>
      </c>
      <c r="Z3573" s="110">
        <v>8</v>
      </c>
      <c r="AA3573" s="282"/>
    </row>
    <row r="3574" spans="9:27">
      <c r="I3574" s="57" t="str">
        <f t="shared" si="514"/>
        <v>LAYCA-CRAJun-17</v>
      </c>
      <c r="J3574" t="s">
        <v>2128</v>
      </c>
      <c r="K3574" t="s">
        <v>339</v>
      </c>
      <c r="L3574" s="73">
        <v>42887</v>
      </c>
      <c r="M3574" s="110">
        <v>1</v>
      </c>
      <c r="N3574" s="110">
        <v>3</v>
      </c>
      <c r="O3574" s="68">
        <f t="shared" si="511"/>
        <v>0.33333333333333331</v>
      </c>
      <c r="P3574" s="110">
        <v>11</v>
      </c>
      <c r="Q3574" s="110">
        <v>10</v>
      </c>
      <c r="R3574" s="278">
        <f t="shared" si="512"/>
        <v>1.1000000000000001</v>
      </c>
      <c r="S3574" s="110">
        <v>30</v>
      </c>
      <c r="T3574" s="68">
        <f t="shared" si="513"/>
        <v>0.33333333333333331</v>
      </c>
      <c r="U3574" s="110">
        <v>8</v>
      </c>
      <c r="W3574" s="110">
        <v>6</v>
      </c>
      <c r="X3574" s="110">
        <v>6</v>
      </c>
      <c r="Y3574" s="68">
        <f t="shared" si="510"/>
        <v>1</v>
      </c>
      <c r="Z3574" s="110">
        <v>3</v>
      </c>
      <c r="AA3574" s="282"/>
    </row>
    <row r="3575" spans="9:27">
      <c r="I3575" s="57" t="str">
        <f t="shared" si="514"/>
        <v>RiversideA-CRAJun-17</v>
      </c>
      <c r="J3575" t="s">
        <v>2129</v>
      </c>
      <c r="K3575" t="s">
        <v>361</v>
      </c>
      <c r="L3575" s="73">
        <v>42887</v>
      </c>
      <c r="M3575" s="110">
        <v>1</v>
      </c>
      <c r="N3575" s="110">
        <v>1</v>
      </c>
      <c r="O3575" s="68">
        <f t="shared" si="511"/>
        <v>1</v>
      </c>
      <c r="P3575" s="110">
        <v>7</v>
      </c>
      <c r="Q3575" s="110">
        <v>10</v>
      </c>
      <c r="R3575" s="278">
        <f t="shared" si="512"/>
        <v>0.7</v>
      </c>
      <c r="S3575" s="110">
        <v>10</v>
      </c>
      <c r="T3575" s="68">
        <f t="shared" si="513"/>
        <v>1</v>
      </c>
      <c r="U3575" s="110">
        <v>6</v>
      </c>
      <c r="W3575" s="110">
        <v>1</v>
      </c>
      <c r="X3575" s="110">
        <v>1</v>
      </c>
      <c r="Y3575" s="68">
        <f t="shared" si="510"/>
        <v>1</v>
      </c>
      <c r="Z3575" s="110">
        <v>1</v>
      </c>
      <c r="AA3575" s="282"/>
    </row>
    <row r="3576" spans="9:27">
      <c r="I3576" s="57" t="str">
        <f t="shared" si="514"/>
        <v>Adoptions TogetherCPP-FVJun-17</v>
      </c>
      <c r="J3576" t="s">
        <v>2130</v>
      </c>
      <c r="K3576" t="s">
        <v>317</v>
      </c>
      <c r="L3576" s="73">
        <v>42887</v>
      </c>
      <c r="M3576" s="110">
        <v>0</v>
      </c>
      <c r="N3576" s="110">
        <v>0</v>
      </c>
      <c r="O3576" s="68" t="e">
        <f t="shared" si="511"/>
        <v>#DIV/0!</v>
      </c>
      <c r="P3576" s="110">
        <v>0</v>
      </c>
      <c r="Q3576" s="110">
        <v>0</v>
      </c>
      <c r="R3576" s="278" t="e">
        <f t="shared" si="512"/>
        <v>#DIV/0!</v>
      </c>
      <c r="S3576" s="110">
        <v>0</v>
      </c>
      <c r="T3576" s="68" t="e">
        <f t="shared" si="513"/>
        <v>#DIV/0!</v>
      </c>
      <c r="U3576" s="110">
        <v>0</v>
      </c>
      <c r="W3576" s="110">
        <v>0</v>
      </c>
      <c r="X3576" s="110">
        <v>0</v>
      </c>
      <c r="Y3576" s="68" t="e">
        <f t="shared" si="510"/>
        <v>#DIV/0!</v>
      </c>
      <c r="Z3576" s="110">
        <v>0</v>
      </c>
      <c r="AA3576" s="282"/>
    </row>
    <row r="3577" spans="9:27">
      <c r="I3577" s="57" t="str">
        <f t="shared" si="514"/>
        <v>PIECECPP-FVJun-17</v>
      </c>
      <c r="J3577" t="s">
        <v>2131</v>
      </c>
      <c r="K3577" t="s">
        <v>346</v>
      </c>
      <c r="L3577" s="73">
        <v>42887</v>
      </c>
      <c r="M3577" s="110">
        <v>7</v>
      </c>
      <c r="N3577" s="110">
        <v>6</v>
      </c>
      <c r="O3577" s="68">
        <f t="shared" si="511"/>
        <v>1.1666666666666667</v>
      </c>
      <c r="P3577" s="110">
        <v>29</v>
      </c>
      <c r="Q3577" s="110">
        <v>37</v>
      </c>
      <c r="R3577" s="278">
        <f t="shared" si="512"/>
        <v>0.78378378378378377</v>
      </c>
      <c r="S3577" s="110">
        <v>32</v>
      </c>
      <c r="T3577" s="68">
        <f t="shared" si="513"/>
        <v>1.15625</v>
      </c>
      <c r="U3577" s="110">
        <v>27</v>
      </c>
      <c r="W3577" s="110">
        <v>2</v>
      </c>
      <c r="X3577" s="110">
        <v>2</v>
      </c>
      <c r="Y3577" s="68">
        <f t="shared" si="510"/>
        <v>1</v>
      </c>
      <c r="Z3577" s="110">
        <v>2</v>
      </c>
      <c r="AA3577" s="282">
        <v>0.28999999999999998</v>
      </c>
    </row>
    <row r="3578" spans="9:27">
      <c r="I3578" s="57" t="str">
        <f t="shared" si="514"/>
        <v>First Home CareFFTJun-17</v>
      </c>
      <c r="J3578" t="s">
        <v>2132</v>
      </c>
      <c r="K3578" t="s">
        <v>325</v>
      </c>
      <c r="L3578" s="73">
        <v>42887</v>
      </c>
      <c r="M3578" s="110">
        <v>3</v>
      </c>
      <c r="N3578" s="110">
        <v>3</v>
      </c>
      <c r="O3578" s="68">
        <f t="shared" si="511"/>
        <v>1</v>
      </c>
      <c r="P3578" s="110">
        <v>9</v>
      </c>
      <c r="Q3578" s="110">
        <v>20</v>
      </c>
      <c r="R3578" s="278">
        <f t="shared" si="512"/>
        <v>0.45</v>
      </c>
      <c r="S3578" s="110">
        <v>20</v>
      </c>
      <c r="T3578" s="68">
        <f t="shared" si="513"/>
        <v>1</v>
      </c>
      <c r="U3578" s="110">
        <v>7</v>
      </c>
      <c r="V3578" s="282">
        <v>0.75</v>
      </c>
      <c r="W3578" s="110">
        <v>4</v>
      </c>
      <c r="X3578" s="110">
        <v>5</v>
      </c>
      <c r="Y3578" s="68">
        <f t="shared" si="510"/>
        <v>0.8</v>
      </c>
      <c r="Z3578" s="110">
        <v>2</v>
      </c>
      <c r="AA3578" s="282">
        <v>0.75</v>
      </c>
    </row>
    <row r="3579" spans="9:27">
      <c r="I3579" s="57" t="str">
        <f t="shared" si="514"/>
        <v>HillcrestFFTJun-17</v>
      </c>
      <c r="J3579" t="s">
        <v>2133</v>
      </c>
      <c r="K3579" t="s">
        <v>335</v>
      </c>
      <c r="L3579" s="73">
        <v>42887</v>
      </c>
      <c r="M3579" s="110">
        <v>1</v>
      </c>
      <c r="N3579" s="110">
        <v>3</v>
      </c>
      <c r="O3579" s="68">
        <f t="shared" si="511"/>
        <v>0.33333333333333331</v>
      </c>
      <c r="P3579" s="110">
        <v>5</v>
      </c>
      <c r="Q3579" s="110">
        <v>10</v>
      </c>
      <c r="R3579" s="278">
        <f t="shared" si="512"/>
        <v>0.5</v>
      </c>
      <c r="S3579" s="110">
        <v>30</v>
      </c>
      <c r="T3579" s="68">
        <f t="shared" si="513"/>
        <v>0.33333333333333331</v>
      </c>
      <c r="U3579" s="110">
        <v>5</v>
      </c>
      <c r="V3579" s="282">
        <v>0.85</v>
      </c>
      <c r="W3579" s="110">
        <v>0</v>
      </c>
      <c r="X3579" s="110">
        <v>2</v>
      </c>
      <c r="Y3579" s="68">
        <f t="shared" si="510"/>
        <v>0</v>
      </c>
      <c r="Z3579" s="110">
        <v>0</v>
      </c>
      <c r="AA3579" s="282">
        <v>0.85</v>
      </c>
    </row>
    <row r="3580" spans="9:27">
      <c r="I3580" s="57" t="str">
        <f t="shared" si="514"/>
        <v>PASSFFTJun-17</v>
      </c>
      <c r="J3580" t="s">
        <v>2134</v>
      </c>
      <c r="K3580" t="s">
        <v>343</v>
      </c>
      <c r="L3580" s="73">
        <v>42887</v>
      </c>
      <c r="M3580" s="110">
        <v>6</v>
      </c>
      <c r="N3580" s="110">
        <v>7</v>
      </c>
      <c r="O3580" s="68">
        <f t="shared" si="511"/>
        <v>0.8571428571428571</v>
      </c>
      <c r="P3580" s="110">
        <v>35</v>
      </c>
      <c r="Q3580" s="110">
        <v>40</v>
      </c>
      <c r="R3580" s="278">
        <f t="shared" si="512"/>
        <v>0.875</v>
      </c>
      <c r="S3580" s="110">
        <v>47</v>
      </c>
      <c r="T3580" s="68">
        <f t="shared" si="513"/>
        <v>0.85106382978723405</v>
      </c>
      <c r="U3580" s="110">
        <v>26</v>
      </c>
      <c r="V3580" s="282">
        <v>1.125</v>
      </c>
      <c r="W3580" s="110">
        <v>7</v>
      </c>
      <c r="X3580" s="110">
        <v>12</v>
      </c>
      <c r="Y3580" s="68">
        <f t="shared" si="510"/>
        <v>0.58333333333333337</v>
      </c>
      <c r="Z3580" s="110">
        <v>9</v>
      </c>
      <c r="AA3580" s="282">
        <v>1.125</v>
      </c>
    </row>
    <row r="3581" spans="9:27">
      <c r="I3581" s="57" t="str">
        <f t="shared" si="514"/>
        <v>Youth VillagesMSTJun-17</v>
      </c>
      <c r="J3581" t="s">
        <v>2135</v>
      </c>
      <c r="K3581" t="s">
        <v>353</v>
      </c>
      <c r="L3581" s="73">
        <v>42887</v>
      </c>
      <c r="M3581" s="110">
        <v>0</v>
      </c>
      <c r="N3581" s="110">
        <v>0</v>
      </c>
      <c r="O3581" s="68" t="e">
        <f t="shared" si="511"/>
        <v>#DIV/0!</v>
      </c>
      <c r="P3581" s="110">
        <v>0</v>
      </c>
      <c r="Q3581" s="110">
        <v>0</v>
      </c>
      <c r="R3581" s="278" t="e">
        <f t="shared" si="512"/>
        <v>#DIV/0!</v>
      </c>
      <c r="S3581" s="110">
        <v>0</v>
      </c>
      <c r="T3581" s="68" t="e">
        <f t="shared" si="513"/>
        <v>#DIV/0!</v>
      </c>
      <c r="U3581" s="110">
        <v>0</v>
      </c>
      <c r="V3581" s="282">
        <v>0.96</v>
      </c>
      <c r="W3581" s="110">
        <v>3</v>
      </c>
      <c r="X3581" s="110">
        <v>3</v>
      </c>
      <c r="Y3581" s="68">
        <f t="shared" si="510"/>
        <v>1</v>
      </c>
      <c r="Z3581" s="110">
        <v>0</v>
      </c>
      <c r="AA3581" s="282">
        <v>0.96</v>
      </c>
    </row>
    <row r="3582" spans="9:27">
      <c r="I3582" s="57" t="str">
        <f t="shared" si="514"/>
        <v>Youth VillagesMST-PSBJun-17</v>
      </c>
      <c r="J3582" t="s">
        <v>2136</v>
      </c>
      <c r="K3582" t="s">
        <v>354</v>
      </c>
      <c r="L3582" s="73">
        <v>42887</v>
      </c>
      <c r="M3582" s="110">
        <v>0</v>
      </c>
      <c r="N3582" s="110">
        <v>0</v>
      </c>
      <c r="O3582" s="68" t="e">
        <f t="shared" si="511"/>
        <v>#DIV/0!</v>
      </c>
      <c r="P3582" s="110">
        <v>0</v>
      </c>
      <c r="Q3582" s="110">
        <v>0</v>
      </c>
      <c r="R3582" s="278" t="e">
        <f t="shared" si="512"/>
        <v>#DIV/0!</v>
      </c>
      <c r="S3582" s="110">
        <v>0</v>
      </c>
      <c r="T3582" s="68" t="e">
        <f t="shared" si="513"/>
        <v>#DIV/0!</v>
      </c>
      <c r="U3582" s="110">
        <v>0</v>
      </c>
      <c r="V3582" s="282">
        <v>0.73</v>
      </c>
      <c r="W3582" s="110">
        <v>1</v>
      </c>
      <c r="X3582" s="110">
        <v>2</v>
      </c>
      <c r="Y3582" s="68">
        <f t="shared" si="510"/>
        <v>0.5</v>
      </c>
      <c r="Z3582" s="110">
        <v>0</v>
      </c>
      <c r="AA3582" s="282">
        <v>0.73</v>
      </c>
    </row>
    <row r="3583" spans="9:27">
      <c r="I3583" s="57" t="str">
        <f t="shared" si="514"/>
        <v>Marys CenterPCITJun-17</v>
      </c>
      <c r="J3583" t="s">
        <v>2137</v>
      </c>
      <c r="K3583" t="s">
        <v>340</v>
      </c>
      <c r="L3583" s="73">
        <v>42887</v>
      </c>
      <c r="M3583" s="110">
        <v>6</v>
      </c>
      <c r="N3583" s="110">
        <v>5</v>
      </c>
      <c r="O3583" s="68">
        <f t="shared" si="511"/>
        <v>1.2</v>
      </c>
      <c r="P3583" s="110">
        <v>37</v>
      </c>
      <c r="Q3583" s="110">
        <v>41</v>
      </c>
      <c r="R3583" s="278">
        <f t="shared" si="512"/>
        <v>0.90243902439024393</v>
      </c>
      <c r="S3583" s="110">
        <v>34</v>
      </c>
      <c r="T3583" s="68">
        <f t="shared" si="513"/>
        <v>1.2058823529411764</v>
      </c>
      <c r="U3583" s="110">
        <v>37</v>
      </c>
      <c r="W3583" s="110">
        <v>2</v>
      </c>
      <c r="X3583" s="110">
        <v>3</v>
      </c>
      <c r="Y3583" s="68">
        <f t="shared" si="510"/>
        <v>0.66666666666666663</v>
      </c>
      <c r="Z3583" s="110">
        <v>0</v>
      </c>
      <c r="AA3583" s="282">
        <v>0.83</v>
      </c>
    </row>
    <row r="3584" spans="9:27">
      <c r="I3584" s="57" t="str">
        <f t="shared" si="514"/>
        <v>PIECEPCITJun-17</v>
      </c>
      <c r="J3584" t="s">
        <v>2138</v>
      </c>
      <c r="K3584" t="s">
        <v>347</v>
      </c>
      <c r="L3584" s="73">
        <v>42887</v>
      </c>
      <c r="M3584" s="110">
        <v>5</v>
      </c>
      <c r="N3584" s="110">
        <v>5</v>
      </c>
      <c r="O3584" s="68">
        <f t="shared" si="511"/>
        <v>1</v>
      </c>
      <c r="P3584" s="110">
        <v>11</v>
      </c>
      <c r="Q3584" s="110">
        <v>12</v>
      </c>
      <c r="R3584" s="278">
        <f t="shared" si="512"/>
        <v>0.91666666666666663</v>
      </c>
      <c r="S3584" s="110">
        <v>12</v>
      </c>
      <c r="T3584" s="68">
        <f t="shared" si="513"/>
        <v>1</v>
      </c>
      <c r="U3584" s="110">
        <v>11</v>
      </c>
      <c r="W3584" s="110">
        <v>0</v>
      </c>
      <c r="X3584" s="110">
        <v>0</v>
      </c>
      <c r="Y3584" s="68" t="e">
        <f t="shared" si="510"/>
        <v>#DIV/0!</v>
      </c>
      <c r="Z3584" s="110">
        <v>0</v>
      </c>
      <c r="AA3584" s="282">
        <v>0.95</v>
      </c>
    </row>
    <row r="3585" spans="9:27">
      <c r="I3585" s="57" t="str">
        <f t="shared" si="514"/>
        <v>Community ConnectionsTF-CBTJun-17</v>
      </c>
      <c r="J3585" t="s">
        <v>2139</v>
      </c>
      <c r="K3585" t="s">
        <v>320</v>
      </c>
      <c r="L3585" s="73">
        <v>42887</v>
      </c>
      <c r="M3585" s="110">
        <v>8</v>
      </c>
      <c r="N3585" s="110">
        <v>5</v>
      </c>
      <c r="O3585" s="68">
        <f t="shared" si="511"/>
        <v>1.6</v>
      </c>
      <c r="P3585" s="110">
        <v>12</v>
      </c>
      <c r="Q3585" s="110">
        <v>19</v>
      </c>
      <c r="R3585" s="278">
        <f t="shared" si="512"/>
        <v>0.63157894736842102</v>
      </c>
      <c r="S3585" s="110">
        <v>12</v>
      </c>
      <c r="T3585" s="68">
        <f t="shared" si="513"/>
        <v>1.5833333333333333</v>
      </c>
      <c r="U3585" s="110">
        <v>8</v>
      </c>
      <c r="W3585" s="110">
        <v>0</v>
      </c>
      <c r="X3585" s="110">
        <v>3</v>
      </c>
      <c r="Y3585" s="68">
        <f t="shared" si="510"/>
        <v>0</v>
      </c>
      <c r="Z3585" s="110">
        <v>4</v>
      </c>
      <c r="AA3585" s="282">
        <v>0.62</v>
      </c>
    </row>
    <row r="3586" spans="9:27">
      <c r="I3586" s="57" t="str">
        <f t="shared" si="514"/>
        <v>First Home CareTF-CBTJun-17</v>
      </c>
      <c r="J3586" t="s">
        <v>2140</v>
      </c>
      <c r="K3586" t="s">
        <v>324</v>
      </c>
      <c r="L3586" s="73">
        <v>42887</v>
      </c>
      <c r="M3586" s="110">
        <v>10</v>
      </c>
      <c r="N3586" s="110">
        <v>4</v>
      </c>
      <c r="O3586" s="68">
        <f t="shared" si="511"/>
        <v>2.5</v>
      </c>
      <c r="P3586" s="110">
        <v>12</v>
      </c>
      <c r="Q3586" s="110">
        <v>25</v>
      </c>
      <c r="R3586" s="278">
        <f t="shared" si="512"/>
        <v>0.48</v>
      </c>
      <c r="S3586" s="110">
        <v>10</v>
      </c>
      <c r="T3586" s="68">
        <f t="shared" si="513"/>
        <v>2.5</v>
      </c>
      <c r="U3586" s="110">
        <v>10</v>
      </c>
      <c r="W3586" s="110">
        <v>0</v>
      </c>
      <c r="X3586" s="110">
        <v>1</v>
      </c>
      <c r="Y3586" s="68">
        <f t="shared" si="510"/>
        <v>0</v>
      </c>
      <c r="Z3586" s="110">
        <v>2</v>
      </c>
      <c r="AA3586" s="282">
        <v>0.69</v>
      </c>
    </row>
    <row r="3587" spans="9:27">
      <c r="I3587" s="57" t="str">
        <f t="shared" si="514"/>
        <v>HillcrestTF-CBTJun-17</v>
      </c>
      <c r="J3587" t="s">
        <v>2141</v>
      </c>
      <c r="K3587" t="s">
        <v>332</v>
      </c>
      <c r="L3587" s="73">
        <v>42887</v>
      </c>
      <c r="M3587" s="110">
        <v>2</v>
      </c>
      <c r="N3587" s="110">
        <v>2</v>
      </c>
      <c r="O3587" s="68">
        <f t="shared" si="511"/>
        <v>1</v>
      </c>
      <c r="P3587" s="110">
        <v>9</v>
      </c>
      <c r="Q3587" s="110">
        <v>10</v>
      </c>
      <c r="R3587" s="278">
        <f t="shared" si="512"/>
        <v>0.9</v>
      </c>
      <c r="S3587" s="110">
        <v>10</v>
      </c>
      <c r="T3587" s="68">
        <f t="shared" si="513"/>
        <v>1</v>
      </c>
      <c r="U3587" s="110">
        <v>9</v>
      </c>
      <c r="W3587" s="110">
        <v>0</v>
      </c>
      <c r="X3587" s="110">
        <v>3</v>
      </c>
      <c r="Y3587" s="68">
        <f t="shared" si="510"/>
        <v>0</v>
      </c>
      <c r="Z3587" s="110">
        <v>0</v>
      </c>
      <c r="AA3587" s="282">
        <v>0.33</v>
      </c>
    </row>
    <row r="3588" spans="9:27">
      <c r="I3588" s="57" t="str">
        <f t="shared" si="514"/>
        <v>MD Family ResourcesTF-CBTJun-17</v>
      </c>
      <c r="J3588" t="s">
        <v>2142</v>
      </c>
      <c r="K3588" t="s">
        <v>509</v>
      </c>
      <c r="L3588" s="73">
        <v>42887</v>
      </c>
      <c r="M3588" s="110">
        <v>8</v>
      </c>
      <c r="N3588" s="110">
        <v>6</v>
      </c>
      <c r="O3588" s="68">
        <f t="shared" si="511"/>
        <v>1.3333333333333333</v>
      </c>
      <c r="P3588" s="110">
        <v>23</v>
      </c>
      <c r="Q3588" s="110">
        <v>21</v>
      </c>
      <c r="R3588" s="278">
        <f t="shared" si="512"/>
        <v>1.0952380952380953</v>
      </c>
      <c r="S3588" s="110">
        <v>16</v>
      </c>
      <c r="T3588" s="68">
        <f t="shared" si="513"/>
        <v>1.3125</v>
      </c>
      <c r="U3588" s="110">
        <v>18</v>
      </c>
      <c r="W3588" s="110">
        <v>2</v>
      </c>
      <c r="X3588" s="110">
        <v>2</v>
      </c>
      <c r="Y3588" s="68">
        <f t="shared" si="510"/>
        <v>1</v>
      </c>
      <c r="Z3588" s="110">
        <v>5</v>
      </c>
      <c r="AA3588" s="282">
        <v>0.72</v>
      </c>
    </row>
    <row r="3589" spans="9:27">
      <c r="I3589" s="57" t="str">
        <f t="shared" si="514"/>
        <v>UniversalTF-CBTJun-17</v>
      </c>
      <c r="J3589" t="s">
        <v>2143</v>
      </c>
      <c r="K3589" t="s">
        <v>349</v>
      </c>
      <c r="L3589" s="73">
        <v>42887</v>
      </c>
      <c r="M3589" s="110">
        <v>0</v>
      </c>
      <c r="N3589" s="110">
        <v>0</v>
      </c>
      <c r="O3589" s="68" t="e">
        <f t="shared" si="511"/>
        <v>#DIV/0!</v>
      </c>
      <c r="P3589" s="110">
        <v>0</v>
      </c>
      <c r="Q3589" s="110">
        <v>0</v>
      </c>
      <c r="R3589" s="278" t="e">
        <f t="shared" si="512"/>
        <v>#DIV/0!</v>
      </c>
      <c r="S3589" s="110">
        <v>0</v>
      </c>
      <c r="T3589" s="68" t="e">
        <f t="shared" si="513"/>
        <v>#DIV/0!</v>
      </c>
      <c r="U3589" s="110">
        <v>0</v>
      </c>
      <c r="W3589" s="110">
        <v>0</v>
      </c>
      <c r="X3589" s="110">
        <v>0</v>
      </c>
      <c r="Y3589" s="68" t="e">
        <f t="shared" si="510"/>
        <v>#DIV/0!</v>
      </c>
      <c r="Z3589" s="110">
        <v>0</v>
      </c>
      <c r="AA3589" s="282"/>
    </row>
    <row r="3590" spans="9:27">
      <c r="I3590" s="57" t="str">
        <f t="shared" si="514"/>
        <v>Community ConnectionsTIPJun-17</v>
      </c>
      <c r="J3590" t="s">
        <v>2144</v>
      </c>
      <c r="K3590" t="s">
        <v>322</v>
      </c>
      <c r="L3590" s="73">
        <v>42887</v>
      </c>
      <c r="M3590" s="110">
        <v>16</v>
      </c>
      <c r="N3590" s="110">
        <v>9</v>
      </c>
      <c r="O3590" s="68">
        <f t="shared" si="511"/>
        <v>1.7777777777777777</v>
      </c>
      <c r="P3590" s="110">
        <v>143</v>
      </c>
      <c r="Q3590" s="110">
        <v>178</v>
      </c>
      <c r="R3590" s="278">
        <f t="shared" si="512"/>
        <v>0.8033707865168539</v>
      </c>
      <c r="S3590" s="110">
        <v>100</v>
      </c>
      <c r="T3590" s="68">
        <f t="shared" si="513"/>
        <v>1.78</v>
      </c>
      <c r="U3590" s="110">
        <v>143</v>
      </c>
      <c r="W3590" s="110">
        <v>0</v>
      </c>
      <c r="X3590" s="110">
        <v>0</v>
      </c>
      <c r="Y3590" s="68" t="e">
        <f t="shared" si="510"/>
        <v>#DIV/0!</v>
      </c>
      <c r="Z3590" s="110">
        <v>0</v>
      </c>
      <c r="AA3590" s="282">
        <v>0.34</v>
      </c>
    </row>
    <row r="3591" spans="9:27">
      <c r="I3591" s="57" t="str">
        <f t="shared" si="514"/>
        <v>ContemporaryTIPJun-17</v>
      </c>
      <c r="J3591" t="s">
        <v>2145</v>
      </c>
      <c r="K3591" t="s">
        <v>1231</v>
      </c>
      <c r="L3591" s="73">
        <v>42887</v>
      </c>
      <c r="M3591" s="110">
        <v>3</v>
      </c>
      <c r="N3591" s="110">
        <v>5</v>
      </c>
      <c r="O3591" s="68">
        <f t="shared" si="511"/>
        <v>0.6</v>
      </c>
      <c r="P3591" s="110">
        <v>4</v>
      </c>
      <c r="Q3591" s="110">
        <v>15</v>
      </c>
      <c r="R3591" s="278">
        <f t="shared" si="512"/>
        <v>0.26666666666666666</v>
      </c>
      <c r="S3591" s="110">
        <v>25</v>
      </c>
      <c r="T3591" s="68">
        <f t="shared" si="513"/>
        <v>0.6</v>
      </c>
      <c r="U3591" s="110">
        <v>2</v>
      </c>
      <c r="W3591" s="110">
        <v>0</v>
      </c>
      <c r="X3591" s="110">
        <v>0</v>
      </c>
      <c r="Y3591" s="68" t="e">
        <f t="shared" si="510"/>
        <v>#DIV/0!</v>
      </c>
      <c r="Z3591" s="110">
        <v>2</v>
      </c>
      <c r="AA3591" s="282">
        <v>0.2</v>
      </c>
    </row>
    <row r="3592" spans="9:27">
      <c r="I3592" s="57" t="str">
        <f t="shared" si="514"/>
        <v>FPSTIPJun-17</v>
      </c>
      <c r="J3592" t="s">
        <v>2146</v>
      </c>
      <c r="K3592" t="s">
        <v>356</v>
      </c>
      <c r="L3592" s="73">
        <v>42887</v>
      </c>
      <c r="M3592" s="110">
        <v>4</v>
      </c>
      <c r="N3592" s="110">
        <v>6</v>
      </c>
      <c r="O3592" s="68">
        <f t="shared" si="511"/>
        <v>0.66666666666666663</v>
      </c>
      <c r="P3592" s="110">
        <v>67</v>
      </c>
      <c r="Q3592" s="110">
        <v>60</v>
      </c>
      <c r="R3592" s="278">
        <f t="shared" si="512"/>
        <v>1.1166666666666667</v>
      </c>
      <c r="S3592" s="110">
        <v>90</v>
      </c>
      <c r="T3592" s="68">
        <f t="shared" si="513"/>
        <v>0.66666666666666663</v>
      </c>
      <c r="U3592" s="110">
        <v>66</v>
      </c>
      <c r="W3592" s="110">
        <v>1</v>
      </c>
      <c r="X3592" s="110">
        <v>1</v>
      </c>
      <c r="Y3592" s="68">
        <f t="shared" si="510"/>
        <v>1</v>
      </c>
      <c r="Z3592" s="110">
        <v>2</v>
      </c>
      <c r="AA3592" s="282">
        <v>0.16</v>
      </c>
    </row>
    <row r="3593" spans="9:27">
      <c r="I3593" s="57" t="str">
        <f t="shared" si="514"/>
        <v>Green DoorTIPJun-17</v>
      </c>
      <c r="J3593" t="s">
        <v>2147</v>
      </c>
      <c r="K3593" t="s">
        <v>882</v>
      </c>
      <c r="L3593" s="73">
        <v>42887</v>
      </c>
      <c r="M3593" s="110">
        <v>0</v>
      </c>
      <c r="N3593" s="110">
        <v>0</v>
      </c>
      <c r="O3593" s="68" t="e">
        <f t="shared" si="511"/>
        <v>#DIV/0!</v>
      </c>
      <c r="P3593" s="110">
        <v>0</v>
      </c>
      <c r="Q3593" s="110">
        <v>0</v>
      </c>
      <c r="R3593" s="278" t="e">
        <f t="shared" si="512"/>
        <v>#DIV/0!</v>
      </c>
      <c r="S3593" s="110">
        <v>0</v>
      </c>
      <c r="T3593" s="68" t="e">
        <f t="shared" si="513"/>
        <v>#DIV/0!</v>
      </c>
      <c r="U3593" s="110">
        <v>0</v>
      </c>
      <c r="W3593" s="110">
        <v>0</v>
      </c>
      <c r="X3593" s="110">
        <v>0</v>
      </c>
      <c r="Y3593" s="68" t="e">
        <f t="shared" si="510"/>
        <v>#DIV/0!</v>
      </c>
      <c r="Z3593" s="110">
        <v>0</v>
      </c>
      <c r="AA3593" s="282"/>
    </row>
    <row r="3594" spans="9:27">
      <c r="I3594" s="57" t="str">
        <f t="shared" si="514"/>
        <v>LESTIPJun-17</v>
      </c>
      <c r="J3594" t="s">
        <v>2148</v>
      </c>
      <c r="K3594" t="s">
        <v>358</v>
      </c>
      <c r="L3594" s="73">
        <v>42887</v>
      </c>
      <c r="M3594" s="110">
        <v>5</v>
      </c>
      <c r="N3594" s="110">
        <v>7</v>
      </c>
      <c r="O3594" s="68">
        <f t="shared" si="511"/>
        <v>0.7142857142857143</v>
      </c>
      <c r="P3594" s="110">
        <v>31</v>
      </c>
      <c r="Q3594" s="110">
        <v>75</v>
      </c>
      <c r="R3594" s="278">
        <f t="shared" si="512"/>
        <v>0.41333333333333333</v>
      </c>
      <c r="S3594" s="110">
        <v>105</v>
      </c>
      <c r="T3594" s="68">
        <f t="shared" si="513"/>
        <v>0.7142857142857143</v>
      </c>
      <c r="U3594" s="110">
        <v>24</v>
      </c>
      <c r="W3594" s="110">
        <v>1</v>
      </c>
      <c r="X3594" s="110">
        <v>2</v>
      </c>
      <c r="Y3594" s="68">
        <f t="shared" si="510"/>
        <v>0.5</v>
      </c>
      <c r="Z3594" s="110">
        <v>7</v>
      </c>
      <c r="AA3594" s="282">
        <v>0.7</v>
      </c>
    </row>
    <row r="3595" spans="9:27">
      <c r="I3595" s="57" t="str">
        <f t="shared" si="514"/>
        <v>MBI HSTIPJun-17</v>
      </c>
      <c r="J3595" t="s">
        <v>2149</v>
      </c>
      <c r="K3595" t="s">
        <v>363</v>
      </c>
      <c r="L3595" s="73">
        <v>42887</v>
      </c>
      <c r="M3595" s="110">
        <v>7</v>
      </c>
      <c r="N3595" s="110">
        <v>15</v>
      </c>
      <c r="O3595" s="68">
        <f t="shared" si="511"/>
        <v>0.46666666666666667</v>
      </c>
      <c r="P3595" s="110">
        <v>117</v>
      </c>
      <c r="Q3595" s="110">
        <v>84</v>
      </c>
      <c r="R3595" s="278">
        <f t="shared" si="512"/>
        <v>1.3928571428571428</v>
      </c>
      <c r="S3595" s="110">
        <v>180</v>
      </c>
      <c r="T3595" s="68">
        <f t="shared" si="513"/>
        <v>0.46666666666666667</v>
      </c>
      <c r="U3595" s="110">
        <v>108</v>
      </c>
      <c r="W3595" s="110">
        <v>0</v>
      </c>
      <c r="X3595" s="110">
        <v>2</v>
      </c>
      <c r="Y3595" s="68">
        <f t="shared" si="510"/>
        <v>0</v>
      </c>
      <c r="Z3595" s="110">
        <v>9</v>
      </c>
      <c r="AA3595" s="282">
        <v>0.44</v>
      </c>
    </row>
    <row r="3596" spans="9:27">
      <c r="I3596" s="57" t="str">
        <f t="shared" si="514"/>
        <v>PASSTIPJun-17</v>
      </c>
      <c r="J3596" t="s">
        <v>2150</v>
      </c>
      <c r="K3596" t="s">
        <v>344</v>
      </c>
      <c r="L3596" s="73">
        <v>42887</v>
      </c>
      <c r="M3596" s="110">
        <v>13</v>
      </c>
      <c r="N3596" s="110">
        <v>6</v>
      </c>
      <c r="O3596" s="68">
        <f t="shared" si="511"/>
        <v>2.1666666666666665</v>
      </c>
      <c r="P3596" s="110">
        <v>52</v>
      </c>
      <c r="Q3596" s="110">
        <v>98</v>
      </c>
      <c r="R3596" s="278">
        <f t="shared" si="512"/>
        <v>0.53061224489795922</v>
      </c>
      <c r="S3596" s="110">
        <v>45</v>
      </c>
      <c r="T3596" s="68">
        <f t="shared" si="513"/>
        <v>2.1777777777777776</v>
      </c>
      <c r="U3596" s="110">
        <v>45</v>
      </c>
      <c r="W3596" s="110">
        <v>14</v>
      </c>
      <c r="X3596" s="110">
        <v>16</v>
      </c>
      <c r="Y3596" s="68">
        <f t="shared" si="510"/>
        <v>0.875</v>
      </c>
      <c r="Z3596" s="110">
        <v>7</v>
      </c>
      <c r="AA3596" s="282">
        <v>0.69</v>
      </c>
    </row>
    <row r="3597" spans="9:27">
      <c r="I3597" s="57" t="str">
        <f t="shared" si="514"/>
        <v>TFCCTIPJun-17</v>
      </c>
      <c r="J3597" t="s">
        <v>2151</v>
      </c>
      <c r="K3597" t="s">
        <v>365</v>
      </c>
      <c r="L3597" s="73">
        <v>42887</v>
      </c>
      <c r="M3597" s="110">
        <v>3</v>
      </c>
      <c r="N3597" s="110">
        <v>6</v>
      </c>
      <c r="O3597" s="68">
        <f t="shared" si="511"/>
        <v>0.5</v>
      </c>
      <c r="P3597" s="110">
        <v>64</v>
      </c>
      <c r="Q3597" s="110">
        <v>25</v>
      </c>
      <c r="R3597" s="278">
        <f t="shared" si="512"/>
        <v>2.56</v>
      </c>
      <c r="S3597" s="110">
        <v>50</v>
      </c>
      <c r="T3597" s="68">
        <f t="shared" si="513"/>
        <v>0.5</v>
      </c>
      <c r="U3597" s="110">
        <v>62</v>
      </c>
      <c r="W3597" s="110">
        <v>0</v>
      </c>
      <c r="X3597" s="110">
        <v>1</v>
      </c>
      <c r="Y3597" s="68">
        <f t="shared" si="510"/>
        <v>0</v>
      </c>
      <c r="Z3597" s="110">
        <v>2</v>
      </c>
      <c r="AA3597" s="282">
        <v>0.59</v>
      </c>
    </row>
    <row r="3598" spans="9:27">
      <c r="I3598" s="57" t="str">
        <f t="shared" si="514"/>
        <v>UniversalTIPJun-17</v>
      </c>
      <c r="J3598" t="s">
        <v>2152</v>
      </c>
      <c r="K3598" t="s">
        <v>351</v>
      </c>
      <c r="L3598" s="73">
        <v>42887</v>
      </c>
      <c r="M3598" s="110">
        <v>0</v>
      </c>
      <c r="N3598" s="110">
        <v>0</v>
      </c>
      <c r="O3598" s="68" t="e">
        <f t="shared" si="511"/>
        <v>#DIV/0!</v>
      </c>
      <c r="P3598" s="110">
        <v>0</v>
      </c>
      <c r="Q3598" s="110">
        <v>0</v>
      </c>
      <c r="R3598" s="278" t="e">
        <f t="shared" si="512"/>
        <v>#DIV/0!</v>
      </c>
      <c r="S3598" s="110">
        <v>0</v>
      </c>
      <c r="T3598" s="68" t="e">
        <f t="shared" si="513"/>
        <v>#DIV/0!</v>
      </c>
      <c r="U3598" s="110">
        <v>0</v>
      </c>
      <c r="W3598" s="110">
        <v>0</v>
      </c>
      <c r="X3598" s="110">
        <v>0</v>
      </c>
      <c r="Y3598" s="68" t="e">
        <f t="shared" si="510"/>
        <v>#DIV/0!</v>
      </c>
      <c r="Z3598" s="110">
        <v>0</v>
      </c>
      <c r="AA3598" s="282"/>
    </row>
    <row r="3599" spans="9:27">
      <c r="I3599" s="57" t="str">
        <f t="shared" si="514"/>
        <v>Wayne CenterTIPJun-17</v>
      </c>
      <c r="J3599" t="s">
        <v>2153</v>
      </c>
      <c r="K3599" t="s">
        <v>768</v>
      </c>
      <c r="L3599" s="73">
        <v>42887</v>
      </c>
      <c r="M3599" s="110">
        <v>4</v>
      </c>
      <c r="N3599" s="110">
        <v>4</v>
      </c>
      <c r="O3599" s="68">
        <f t="shared" si="511"/>
        <v>1</v>
      </c>
      <c r="P3599" s="110">
        <v>23</v>
      </c>
      <c r="Q3599" s="110">
        <v>40</v>
      </c>
      <c r="R3599" s="278">
        <f t="shared" si="512"/>
        <v>0.57499999999999996</v>
      </c>
      <c r="S3599" s="110">
        <v>40</v>
      </c>
      <c r="T3599" s="68">
        <f t="shared" si="513"/>
        <v>1</v>
      </c>
      <c r="U3599" s="110">
        <v>23</v>
      </c>
      <c r="W3599" s="110">
        <v>2</v>
      </c>
      <c r="X3599" s="110">
        <v>3</v>
      </c>
      <c r="Y3599" s="68">
        <f t="shared" si="510"/>
        <v>0.66666666666666663</v>
      </c>
      <c r="Z3599" s="110">
        <v>0</v>
      </c>
      <c r="AA3599" s="282">
        <v>0.92</v>
      </c>
    </row>
    <row r="3600" spans="9:27">
      <c r="I3600" s="57" t="str">
        <f t="shared" si="514"/>
        <v>Adoptions TogetherTSTJun-17</v>
      </c>
      <c r="J3600" t="s">
        <v>2154</v>
      </c>
      <c r="K3600" t="s">
        <v>1446</v>
      </c>
      <c r="L3600" s="73">
        <v>42887</v>
      </c>
      <c r="M3600" s="110">
        <v>1</v>
      </c>
      <c r="N3600" s="110">
        <v>1</v>
      </c>
      <c r="O3600" s="68">
        <f t="shared" si="511"/>
        <v>1</v>
      </c>
      <c r="P3600" s="110">
        <v>2</v>
      </c>
      <c r="Q3600" s="110">
        <v>5</v>
      </c>
      <c r="R3600" s="278">
        <f t="shared" si="512"/>
        <v>0.4</v>
      </c>
      <c r="S3600" s="110">
        <v>5</v>
      </c>
      <c r="T3600" s="68">
        <f t="shared" si="513"/>
        <v>1</v>
      </c>
      <c r="U3600" s="110">
        <v>2</v>
      </c>
      <c r="W3600" s="110">
        <v>0</v>
      </c>
      <c r="X3600" s="110">
        <v>0</v>
      </c>
      <c r="Y3600" s="68" t="e">
        <f t="shared" si="510"/>
        <v>#DIV/0!</v>
      </c>
      <c r="Z3600" s="110">
        <v>0</v>
      </c>
      <c r="AA3600" s="282">
        <v>0</v>
      </c>
    </row>
    <row r="3601" spans="9:27">
      <c r="I3601" s="57" t="str">
        <f t="shared" si="514"/>
        <v>ContemporaryTSTJun-17</v>
      </c>
      <c r="J3601" t="s">
        <v>2155</v>
      </c>
      <c r="K3601" t="s">
        <v>1448</v>
      </c>
      <c r="L3601" s="73">
        <v>42887</v>
      </c>
      <c r="M3601" s="110">
        <v>7</v>
      </c>
      <c r="N3601" s="110">
        <v>5</v>
      </c>
      <c r="O3601" s="68">
        <f t="shared" si="511"/>
        <v>1.4</v>
      </c>
      <c r="P3601" s="110">
        <v>12</v>
      </c>
      <c r="Q3601" s="110">
        <v>35</v>
      </c>
      <c r="R3601" s="278">
        <f t="shared" si="512"/>
        <v>0.34285714285714286</v>
      </c>
      <c r="S3601" s="110">
        <v>25</v>
      </c>
      <c r="T3601" s="68">
        <f t="shared" si="513"/>
        <v>1.4</v>
      </c>
      <c r="U3601" s="110">
        <v>12</v>
      </c>
      <c r="W3601" s="110">
        <v>0</v>
      </c>
      <c r="X3601" s="110">
        <v>1</v>
      </c>
      <c r="Y3601" s="68">
        <f t="shared" si="510"/>
        <v>0</v>
      </c>
      <c r="Z3601" s="110">
        <v>0</v>
      </c>
      <c r="AA3601" s="282">
        <v>0.31</v>
      </c>
    </row>
    <row r="3602" spans="9:27">
      <c r="I3602" s="57" t="str">
        <f t="shared" si="514"/>
        <v>Family MattersTSTJun-17</v>
      </c>
      <c r="J3602" t="s">
        <v>2156</v>
      </c>
      <c r="K3602" t="s">
        <v>1450</v>
      </c>
      <c r="L3602" s="73">
        <v>42887</v>
      </c>
      <c r="M3602" s="110">
        <v>1</v>
      </c>
      <c r="N3602" s="110">
        <v>1</v>
      </c>
      <c r="O3602" s="68">
        <f t="shared" si="511"/>
        <v>1</v>
      </c>
      <c r="P3602" s="110">
        <v>3</v>
      </c>
      <c r="Q3602" s="110">
        <v>2</v>
      </c>
      <c r="R3602" s="278">
        <f t="shared" si="512"/>
        <v>1.5</v>
      </c>
      <c r="S3602" s="110">
        <v>2</v>
      </c>
      <c r="T3602" s="68">
        <f t="shared" si="513"/>
        <v>1</v>
      </c>
      <c r="U3602" s="110">
        <v>3</v>
      </c>
      <c r="W3602" s="110">
        <v>0</v>
      </c>
      <c r="X3602" s="110">
        <v>0</v>
      </c>
      <c r="Y3602" s="68" t="e">
        <f t="shared" si="510"/>
        <v>#DIV/0!</v>
      </c>
      <c r="Z3602" s="110">
        <v>0</v>
      </c>
      <c r="AA3602" s="282">
        <v>0.67</v>
      </c>
    </row>
    <row r="3603" spans="9:27">
      <c r="I3603" s="57" t="str">
        <f t="shared" si="514"/>
        <v>First Home CareTSTJun-17</v>
      </c>
      <c r="J3603" t="s">
        <v>2157</v>
      </c>
      <c r="K3603" t="s">
        <v>1452</v>
      </c>
      <c r="L3603" s="73">
        <v>42887</v>
      </c>
      <c r="M3603" s="110">
        <v>9</v>
      </c>
      <c r="N3603" s="110">
        <v>3</v>
      </c>
      <c r="O3603" s="68">
        <f t="shared" si="511"/>
        <v>3</v>
      </c>
      <c r="P3603" s="110">
        <v>15</v>
      </c>
      <c r="Q3603" s="110">
        <v>45</v>
      </c>
      <c r="R3603" s="278">
        <f t="shared" si="512"/>
        <v>0.33333333333333331</v>
      </c>
      <c r="S3603" s="110">
        <v>15</v>
      </c>
      <c r="T3603" s="68">
        <f t="shared" si="513"/>
        <v>3</v>
      </c>
      <c r="U3603" s="110">
        <v>13</v>
      </c>
      <c r="W3603" s="110">
        <v>0</v>
      </c>
      <c r="X3603" s="110">
        <v>0</v>
      </c>
      <c r="Y3603" s="68" t="e">
        <f t="shared" si="510"/>
        <v>#DIV/0!</v>
      </c>
      <c r="Z3603" s="110">
        <v>2</v>
      </c>
      <c r="AA3603" s="282">
        <v>0.73</v>
      </c>
    </row>
    <row r="3604" spans="9:27">
      <c r="I3604" s="57" t="str">
        <f t="shared" si="514"/>
        <v>HillcrestTSTJun-17</v>
      </c>
      <c r="J3604" t="s">
        <v>2158</v>
      </c>
      <c r="K3604" t="s">
        <v>1454</v>
      </c>
      <c r="L3604" s="73">
        <v>42887</v>
      </c>
      <c r="M3604" s="110">
        <v>2</v>
      </c>
      <c r="N3604" s="110">
        <v>2</v>
      </c>
      <c r="O3604" s="68">
        <f t="shared" si="511"/>
        <v>1</v>
      </c>
      <c r="P3604" s="110">
        <v>11</v>
      </c>
      <c r="Q3604" s="110">
        <v>10</v>
      </c>
      <c r="R3604" s="278">
        <f t="shared" si="512"/>
        <v>1.1000000000000001</v>
      </c>
      <c r="S3604" s="110">
        <v>10</v>
      </c>
      <c r="T3604" s="68">
        <f t="shared" si="513"/>
        <v>1</v>
      </c>
      <c r="U3604" s="110">
        <v>11</v>
      </c>
      <c r="W3604" s="110">
        <v>0</v>
      </c>
      <c r="X3604" s="110">
        <v>0</v>
      </c>
      <c r="Y3604" s="68" t="e">
        <f t="shared" ref="Y3604:Y3637" si="515">W3604/X3604</f>
        <v>#DIV/0!</v>
      </c>
      <c r="Z3604" s="110">
        <v>0</v>
      </c>
      <c r="AA3604" s="282">
        <v>0.55000000000000004</v>
      </c>
    </row>
    <row r="3605" spans="9:27">
      <c r="I3605" s="57" t="str">
        <f t="shared" si="514"/>
        <v>MD Family ResourcesTSTJun-17</v>
      </c>
      <c r="J3605" t="s">
        <v>2159</v>
      </c>
      <c r="K3605" t="s">
        <v>1456</v>
      </c>
      <c r="L3605" s="73">
        <v>42887</v>
      </c>
      <c r="M3605" s="110">
        <v>5</v>
      </c>
      <c r="N3605" s="110">
        <v>6</v>
      </c>
      <c r="O3605" s="68">
        <f t="shared" si="511"/>
        <v>0.83333333333333337</v>
      </c>
      <c r="P3605" s="110">
        <v>13</v>
      </c>
      <c r="Q3605" s="110">
        <v>8</v>
      </c>
      <c r="R3605" s="278">
        <f t="shared" si="512"/>
        <v>1.625</v>
      </c>
      <c r="S3605" s="110">
        <v>10</v>
      </c>
      <c r="T3605" s="68">
        <f t="shared" si="513"/>
        <v>0.8</v>
      </c>
      <c r="U3605" s="110">
        <v>13</v>
      </c>
      <c r="W3605" s="110">
        <v>0</v>
      </c>
      <c r="X3605" s="110">
        <v>0</v>
      </c>
      <c r="Y3605" s="68" t="e">
        <f t="shared" si="515"/>
        <v>#DIV/0!</v>
      </c>
      <c r="Z3605" s="110">
        <v>0</v>
      </c>
      <c r="AA3605" s="282">
        <v>0.38</v>
      </c>
    </row>
    <row r="3606" spans="9:27">
      <c r="I3606" s="57" t="str">
        <f t="shared" si="514"/>
        <v>Adoptions TogetherAllJun-17</v>
      </c>
      <c r="J3606" t="s">
        <v>2160</v>
      </c>
      <c r="K3606" t="s">
        <v>318</v>
      </c>
      <c r="L3606" s="73">
        <v>42887</v>
      </c>
      <c r="M3606" s="110">
        <v>1</v>
      </c>
      <c r="N3606" s="110">
        <v>1</v>
      </c>
      <c r="O3606" s="68">
        <f t="shared" si="511"/>
        <v>1</v>
      </c>
      <c r="P3606" s="110">
        <v>2</v>
      </c>
      <c r="Q3606" s="110">
        <v>5</v>
      </c>
      <c r="R3606" s="278">
        <f t="shared" si="512"/>
        <v>0.4</v>
      </c>
      <c r="S3606" s="110">
        <v>5</v>
      </c>
      <c r="T3606" s="68">
        <f t="shared" si="513"/>
        <v>1</v>
      </c>
      <c r="U3606" s="110">
        <v>2</v>
      </c>
      <c r="W3606" s="110">
        <v>0</v>
      </c>
      <c r="X3606" s="110">
        <v>0</v>
      </c>
      <c r="Y3606" s="68" t="e">
        <f t="shared" si="515"/>
        <v>#DIV/0!</v>
      </c>
      <c r="Z3606" s="110">
        <v>0</v>
      </c>
      <c r="AA3606" s="282" t="e">
        <v>#DIV/0!</v>
      </c>
    </row>
    <row r="3607" spans="9:27">
      <c r="I3607" s="57" t="str">
        <f t="shared" si="514"/>
        <v>Community ConnectionsAllJun-17</v>
      </c>
      <c r="J3607" t="s">
        <v>2161</v>
      </c>
      <c r="K3607" t="s">
        <v>319</v>
      </c>
      <c r="L3607" s="73">
        <v>42887</v>
      </c>
      <c r="M3607" s="110">
        <v>24</v>
      </c>
      <c r="N3607" s="110">
        <v>14</v>
      </c>
      <c r="O3607" s="68">
        <f t="shared" si="511"/>
        <v>1.7142857142857142</v>
      </c>
      <c r="P3607" s="110">
        <v>155</v>
      </c>
      <c r="Q3607" s="110">
        <v>197</v>
      </c>
      <c r="R3607" s="278">
        <f t="shared" si="512"/>
        <v>0.78680203045685282</v>
      </c>
      <c r="S3607" s="110">
        <v>112</v>
      </c>
      <c r="T3607" s="68">
        <f t="shared" si="513"/>
        <v>1.7589285714285714</v>
      </c>
      <c r="U3607" s="110">
        <v>151</v>
      </c>
      <c r="W3607" s="110">
        <v>0</v>
      </c>
      <c r="X3607" s="110">
        <v>3</v>
      </c>
      <c r="Y3607" s="68">
        <f t="shared" si="515"/>
        <v>0</v>
      </c>
      <c r="Z3607" s="110">
        <v>4</v>
      </c>
      <c r="AA3607" s="282">
        <v>0.48</v>
      </c>
    </row>
    <row r="3608" spans="9:27">
      <c r="I3608" s="57" t="str">
        <f t="shared" si="514"/>
        <v>ContemporaryAllJun-17</v>
      </c>
      <c r="J3608" t="s">
        <v>2162</v>
      </c>
      <c r="K3608" t="s">
        <v>1244</v>
      </c>
      <c r="L3608" s="73">
        <v>42887</v>
      </c>
      <c r="M3608" s="110">
        <v>10</v>
      </c>
      <c r="N3608" s="110">
        <v>10</v>
      </c>
      <c r="O3608" s="68">
        <f t="shared" si="511"/>
        <v>1</v>
      </c>
      <c r="P3608" s="110">
        <v>16</v>
      </c>
      <c r="Q3608" s="110">
        <v>50</v>
      </c>
      <c r="R3608" s="278">
        <f t="shared" si="512"/>
        <v>0.32</v>
      </c>
      <c r="S3608" s="110">
        <v>50</v>
      </c>
      <c r="T3608" s="68">
        <f t="shared" si="513"/>
        <v>1</v>
      </c>
      <c r="U3608" s="110">
        <v>14</v>
      </c>
      <c r="W3608" s="110">
        <v>0</v>
      </c>
      <c r="X3608" s="110">
        <v>1</v>
      </c>
      <c r="Y3608" s="68">
        <f t="shared" si="515"/>
        <v>0</v>
      </c>
      <c r="Z3608" s="110">
        <v>2</v>
      </c>
      <c r="AA3608" s="282">
        <v>0.2</v>
      </c>
    </row>
    <row r="3609" spans="9:27">
      <c r="I3609" s="57" t="str">
        <f t="shared" si="514"/>
        <v>Family MattersAllJun-17</v>
      </c>
      <c r="J3609" t="s">
        <v>2163</v>
      </c>
      <c r="K3609" t="s">
        <v>1624</v>
      </c>
      <c r="L3609" s="73">
        <v>42887</v>
      </c>
      <c r="M3609" s="110">
        <v>1</v>
      </c>
      <c r="N3609" s="110">
        <v>1</v>
      </c>
      <c r="O3609" s="68">
        <f t="shared" ref="O3609:O3636" si="516">M3609/N3609</f>
        <v>1</v>
      </c>
      <c r="P3609" s="110">
        <v>3</v>
      </c>
      <c r="Q3609" s="110">
        <v>2</v>
      </c>
      <c r="R3609" s="278">
        <f t="shared" ref="R3609:R3636" si="517">P3609/Q3609</f>
        <v>1.5</v>
      </c>
      <c r="S3609" s="110">
        <v>2</v>
      </c>
      <c r="T3609" s="68">
        <f t="shared" ref="T3609:T3636" si="518">Q3609/S3609</f>
        <v>1</v>
      </c>
      <c r="U3609" s="110">
        <v>3</v>
      </c>
      <c r="W3609" s="110">
        <v>0</v>
      </c>
      <c r="X3609" s="110">
        <v>0</v>
      </c>
      <c r="Y3609" s="68" t="e">
        <f t="shared" si="515"/>
        <v>#DIV/0!</v>
      </c>
      <c r="Z3609" s="110">
        <v>0</v>
      </c>
      <c r="AA3609" s="282" t="e">
        <v>#DIV/0!</v>
      </c>
    </row>
    <row r="3610" spans="9:27">
      <c r="I3610" s="57" t="str">
        <f t="shared" si="514"/>
        <v>Federal CityAllJun-17</v>
      </c>
      <c r="J3610" t="s">
        <v>2164</v>
      </c>
      <c r="K3610" t="s">
        <v>359</v>
      </c>
      <c r="L3610" s="73">
        <v>42887</v>
      </c>
      <c r="M3610" s="110">
        <v>1</v>
      </c>
      <c r="N3610" s="110">
        <v>1</v>
      </c>
      <c r="O3610" s="68">
        <f t="shared" si="516"/>
        <v>1</v>
      </c>
      <c r="P3610" s="110">
        <v>4</v>
      </c>
      <c r="Q3610" s="110">
        <v>5</v>
      </c>
      <c r="R3610" s="278">
        <f t="shared" si="517"/>
        <v>0.8</v>
      </c>
      <c r="S3610" s="110">
        <v>5</v>
      </c>
      <c r="T3610" s="68">
        <f t="shared" si="518"/>
        <v>1</v>
      </c>
      <c r="U3610" s="110">
        <v>2</v>
      </c>
      <c r="W3610" s="110">
        <v>1</v>
      </c>
      <c r="X3610" s="110">
        <v>2</v>
      </c>
      <c r="Y3610" s="68">
        <f t="shared" si="515"/>
        <v>0.5</v>
      </c>
      <c r="Z3610" s="110">
        <v>2</v>
      </c>
      <c r="AA3610" s="282" t="e">
        <v>#DIV/0!</v>
      </c>
    </row>
    <row r="3611" spans="9:27">
      <c r="I3611" s="57" t="str">
        <f t="shared" si="514"/>
        <v>First Home CareAllJun-17</v>
      </c>
      <c r="J3611" t="s">
        <v>2165</v>
      </c>
      <c r="K3611" t="s">
        <v>323</v>
      </c>
      <c r="L3611" s="73">
        <v>42887</v>
      </c>
      <c r="M3611" s="110">
        <v>22</v>
      </c>
      <c r="N3611" s="110">
        <v>10</v>
      </c>
      <c r="O3611" s="68">
        <f t="shared" si="516"/>
        <v>2.2000000000000002</v>
      </c>
      <c r="P3611" s="110">
        <v>36</v>
      </c>
      <c r="Q3611" s="110">
        <v>90</v>
      </c>
      <c r="R3611" s="278">
        <f t="shared" si="517"/>
        <v>0.4</v>
      </c>
      <c r="S3611" s="110">
        <v>45</v>
      </c>
      <c r="T3611" s="68">
        <f t="shared" si="518"/>
        <v>2</v>
      </c>
      <c r="U3611" s="110">
        <v>30</v>
      </c>
      <c r="W3611" s="110">
        <v>4</v>
      </c>
      <c r="X3611" s="110">
        <v>6</v>
      </c>
      <c r="Y3611" s="68">
        <f t="shared" si="515"/>
        <v>0.66666666666666663</v>
      </c>
      <c r="Z3611" s="110">
        <v>6</v>
      </c>
      <c r="AA3611" s="282">
        <v>0.72</v>
      </c>
    </row>
    <row r="3612" spans="9:27">
      <c r="I3612" s="57" t="str">
        <f t="shared" si="514"/>
        <v>FPSAllJun-17</v>
      </c>
      <c r="J3612" t="s">
        <v>2166</v>
      </c>
      <c r="K3612" t="s">
        <v>355</v>
      </c>
      <c r="L3612" s="73">
        <v>42887</v>
      </c>
      <c r="M3612" s="110">
        <v>4</v>
      </c>
      <c r="N3612" s="110">
        <v>6</v>
      </c>
      <c r="O3612" s="68">
        <f t="shared" si="516"/>
        <v>0.66666666666666663</v>
      </c>
      <c r="P3612" s="110">
        <v>67</v>
      </c>
      <c r="Q3612" s="110">
        <v>60</v>
      </c>
      <c r="R3612" s="278">
        <f t="shared" si="517"/>
        <v>1.1166666666666667</v>
      </c>
      <c r="S3612" s="110">
        <v>90</v>
      </c>
      <c r="T3612" s="68">
        <f t="shared" si="518"/>
        <v>0.66666666666666663</v>
      </c>
      <c r="U3612" s="110">
        <v>66</v>
      </c>
      <c r="W3612" s="110">
        <v>1</v>
      </c>
      <c r="X3612" s="110">
        <v>1</v>
      </c>
      <c r="Y3612" s="68">
        <f t="shared" si="515"/>
        <v>1</v>
      </c>
      <c r="Z3612" s="110">
        <v>2</v>
      </c>
      <c r="AA3612" s="282">
        <v>0.16</v>
      </c>
    </row>
    <row r="3613" spans="9:27">
      <c r="I3613" s="57" t="str">
        <f t="shared" si="514"/>
        <v>Green DoorAllJun-17</v>
      </c>
      <c r="J3613" t="s">
        <v>2167</v>
      </c>
      <c r="K3613" t="s">
        <v>895</v>
      </c>
      <c r="L3613" s="73">
        <v>42887</v>
      </c>
      <c r="M3613" s="110">
        <v>0</v>
      </c>
      <c r="N3613" s="110">
        <v>0</v>
      </c>
      <c r="O3613" s="68" t="e">
        <f t="shared" si="516"/>
        <v>#DIV/0!</v>
      </c>
      <c r="P3613" s="110">
        <v>0</v>
      </c>
      <c r="Q3613" s="110">
        <v>0</v>
      </c>
      <c r="R3613" s="278" t="e">
        <f t="shared" si="517"/>
        <v>#DIV/0!</v>
      </c>
      <c r="S3613" s="110">
        <v>0</v>
      </c>
      <c r="T3613" s="68" t="e">
        <f t="shared" si="518"/>
        <v>#DIV/0!</v>
      </c>
      <c r="U3613" s="110">
        <v>0</v>
      </c>
      <c r="W3613" s="110">
        <v>0</v>
      </c>
      <c r="X3613" s="110">
        <v>0</v>
      </c>
      <c r="Y3613" s="68" t="e">
        <f t="shared" si="515"/>
        <v>#DIV/0!</v>
      </c>
      <c r="Z3613" s="110">
        <v>0</v>
      </c>
      <c r="AA3613" s="282" t="e">
        <v>#DIV/0!</v>
      </c>
    </row>
    <row r="3614" spans="9:27">
      <c r="I3614" s="57" t="str">
        <f t="shared" si="514"/>
        <v>HillcrestAllJun-17</v>
      </c>
      <c r="J3614" t="s">
        <v>2168</v>
      </c>
      <c r="K3614" t="s">
        <v>331</v>
      </c>
      <c r="L3614" s="73">
        <v>42887</v>
      </c>
      <c r="M3614" s="110">
        <v>6</v>
      </c>
      <c r="N3614" s="110">
        <v>9</v>
      </c>
      <c r="O3614" s="68">
        <f t="shared" si="516"/>
        <v>0.66666666666666663</v>
      </c>
      <c r="P3614" s="110">
        <v>92</v>
      </c>
      <c r="Q3614" s="110">
        <v>45</v>
      </c>
      <c r="R3614" s="278">
        <f t="shared" si="517"/>
        <v>2.0444444444444443</v>
      </c>
      <c r="S3614" s="110">
        <v>80</v>
      </c>
      <c r="T3614" s="68">
        <f t="shared" si="518"/>
        <v>0.5625</v>
      </c>
      <c r="U3614" s="110">
        <v>84</v>
      </c>
      <c r="W3614" s="110">
        <v>0</v>
      </c>
      <c r="X3614" s="110">
        <v>5</v>
      </c>
      <c r="Y3614" s="68">
        <f t="shared" si="515"/>
        <v>0</v>
      </c>
      <c r="Z3614" s="110">
        <v>8</v>
      </c>
      <c r="AA3614" s="282">
        <v>0.59</v>
      </c>
    </row>
    <row r="3615" spans="9:27">
      <c r="I3615" s="57" t="str">
        <f t="shared" si="514"/>
        <v>LAYCAllJun-17</v>
      </c>
      <c r="J3615" t="s">
        <v>2169</v>
      </c>
      <c r="K3615" t="s">
        <v>337</v>
      </c>
      <c r="L3615" s="73">
        <v>42887</v>
      </c>
      <c r="M3615" s="110">
        <v>1</v>
      </c>
      <c r="N3615" s="110">
        <v>3</v>
      </c>
      <c r="O3615" s="68">
        <f t="shared" si="516"/>
        <v>0.33333333333333331</v>
      </c>
      <c r="P3615" s="110">
        <v>11</v>
      </c>
      <c r="Q3615" s="110">
        <v>10</v>
      </c>
      <c r="R3615" s="278">
        <f t="shared" si="517"/>
        <v>1.1000000000000001</v>
      </c>
      <c r="S3615" s="110">
        <v>30</v>
      </c>
      <c r="T3615" s="68">
        <f t="shared" si="518"/>
        <v>0.33333333333333331</v>
      </c>
      <c r="U3615" s="110">
        <v>8</v>
      </c>
      <c r="W3615" s="110">
        <v>6</v>
      </c>
      <c r="X3615" s="110">
        <v>6</v>
      </c>
      <c r="Y3615" s="68">
        <f t="shared" si="515"/>
        <v>1</v>
      </c>
      <c r="Z3615" s="110">
        <v>3</v>
      </c>
      <c r="AA3615" s="282" t="e">
        <v>#DIV/0!</v>
      </c>
    </row>
    <row r="3616" spans="9:27">
      <c r="I3616" s="57" t="str">
        <f t="shared" si="514"/>
        <v>LESAllJun-17</v>
      </c>
      <c r="J3616" t="s">
        <v>2170</v>
      </c>
      <c r="K3616" t="s">
        <v>357</v>
      </c>
      <c r="L3616" s="73">
        <v>42887</v>
      </c>
      <c r="M3616" s="110">
        <v>5</v>
      </c>
      <c r="N3616" s="110">
        <v>7</v>
      </c>
      <c r="O3616" s="68">
        <f t="shared" si="516"/>
        <v>0.7142857142857143</v>
      </c>
      <c r="P3616" s="110">
        <v>31</v>
      </c>
      <c r="Q3616" s="110">
        <v>75</v>
      </c>
      <c r="R3616" s="278">
        <f t="shared" si="517"/>
        <v>0.41333333333333333</v>
      </c>
      <c r="S3616" s="110">
        <v>105</v>
      </c>
      <c r="T3616" s="68">
        <f t="shared" si="518"/>
        <v>0.7142857142857143</v>
      </c>
      <c r="U3616" s="110">
        <v>24</v>
      </c>
      <c r="W3616" s="110">
        <v>1</v>
      </c>
      <c r="X3616" s="110">
        <v>2</v>
      </c>
      <c r="Y3616" s="68">
        <f t="shared" si="515"/>
        <v>0.5</v>
      </c>
      <c r="Z3616" s="110">
        <v>7</v>
      </c>
      <c r="AA3616" s="282">
        <v>0.7</v>
      </c>
    </row>
    <row r="3617" spans="9:27">
      <c r="I3617" s="57" t="str">
        <f t="shared" si="514"/>
        <v>Marys CenterAllJun-17</v>
      </c>
      <c r="J3617" t="s">
        <v>2171</v>
      </c>
      <c r="K3617" t="s">
        <v>341</v>
      </c>
      <c r="L3617" s="73">
        <v>42887</v>
      </c>
      <c r="M3617" s="110">
        <v>6</v>
      </c>
      <c r="N3617" s="110">
        <v>5</v>
      </c>
      <c r="O3617" s="68">
        <f t="shared" si="516"/>
        <v>1.2</v>
      </c>
      <c r="P3617" s="110">
        <v>37</v>
      </c>
      <c r="Q3617" s="110">
        <v>41</v>
      </c>
      <c r="R3617" s="278">
        <f t="shared" si="517"/>
        <v>0.90243902439024393</v>
      </c>
      <c r="S3617" s="110">
        <v>34</v>
      </c>
      <c r="T3617" s="68">
        <f t="shared" si="518"/>
        <v>1.2058823529411764</v>
      </c>
      <c r="U3617" s="110">
        <v>37</v>
      </c>
      <c r="W3617" s="110">
        <v>2</v>
      </c>
      <c r="X3617" s="110">
        <v>3</v>
      </c>
      <c r="Y3617" s="68">
        <f t="shared" si="515"/>
        <v>0.66666666666666663</v>
      </c>
      <c r="Z3617" s="110">
        <v>0</v>
      </c>
      <c r="AA3617" s="282">
        <v>0.83</v>
      </c>
    </row>
    <row r="3618" spans="9:27">
      <c r="I3618" s="57" t="str">
        <f t="shared" si="514"/>
        <v>MBI HSAllJun-17</v>
      </c>
      <c r="J3618" t="s">
        <v>2172</v>
      </c>
      <c r="K3618" t="s">
        <v>364</v>
      </c>
      <c r="L3618" s="73">
        <v>42887</v>
      </c>
      <c r="M3618" s="110">
        <v>7</v>
      </c>
      <c r="N3618" s="110">
        <v>15</v>
      </c>
      <c r="O3618" s="68">
        <f t="shared" si="516"/>
        <v>0.46666666666666667</v>
      </c>
      <c r="P3618" s="110">
        <v>117</v>
      </c>
      <c r="Q3618" s="110">
        <v>84</v>
      </c>
      <c r="R3618" s="278">
        <f t="shared" si="517"/>
        <v>1.3928571428571428</v>
      </c>
      <c r="S3618" s="110">
        <v>180</v>
      </c>
      <c r="T3618" s="68">
        <f t="shared" si="518"/>
        <v>0.46666666666666667</v>
      </c>
      <c r="U3618" s="110">
        <v>108</v>
      </c>
      <c r="W3618" s="110">
        <v>0</v>
      </c>
      <c r="X3618" s="110">
        <v>2</v>
      </c>
      <c r="Y3618" s="68">
        <f t="shared" si="515"/>
        <v>0</v>
      </c>
      <c r="Z3618" s="110">
        <v>9</v>
      </c>
      <c r="AA3618" s="282">
        <v>0.44</v>
      </c>
    </row>
    <row r="3619" spans="9:27">
      <c r="I3619" s="57" t="str">
        <f t="shared" si="514"/>
        <v>MD Family ResourcesAllJun-17</v>
      </c>
      <c r="J3619" t="s">
        <v>2173</v>
      </c>
      <c r="K3619" t="s">
        <v>510</v>
      </c>
      <c r="L3619" s="73">
        <v>42887</v>
      </c>
      <c r="M3619" s="110">
        <v>13</v>
      </c>
      <c r="N3619" s="110">
        <v>12</v>
      </c>
      <c r="O3619" s="68">
        <f t="shared" si="516"/>
        <v>1.0833333333333333</v>
      </c>
      <c r="P3619" s="110">
        <v>36</v>
      </c>
      <c r="Q3619" s="110">
        <v>29</v>
      </c>
      <c r="R3619" s="278">
        <f t="shared" si="517"/>
        <v>1.2413793103448276</v>
      </c>
      <c r="S3619" s="110">
        <v>26</v>
      </c>
      <c r="T3619" s="68">
        <f t="shared" si="518"/>
        <v>1.1153846153846154</v>
      </c>
      <c r="U3619" s="110">
        <v>31</v>
      </c>
      <c r="W3619" s="110">
        <v>2</v>
      </c>
      <c r="X3619" s="110">
        <v>2</v>
      </c>
      <c r="Y3619" s="68">
        <f t="shared" si="515"/>
        <v>1</v>
      </c>
      <c r="Z3619" s="110">
        <v>5</v>
      </c>
      <c r="AA3619" s="282">
        <v>0.72</v>
      </c>
    </row>
    <row r="3620" spans="9:27">
      <c r="I3620" s="57" t="str">
        <f t="shared" si="514"/>
        <v>PASSAllJun-17</v>
      </c>
      <c r="J3620" t="s">
        <v>2174</v>
      </c>
      <c r="K3620" t="s">
        <v>342</v>
      </c>
      <c r="L3620" s="73">
        <v>42887</v>
      </c>
      <c r="M3620" s="110">
        <v>19</v>
      </c>
      <c r="N3620" s="110">
        <v>13</v>
      </c>
      <c r="O3620" s="68">
        <f t="shared" si="516"/>
        <v>1.4615384615384615</v>
      </c>
      <c r="P3620" s="110">
        <v>87</v>
      </c>
      <c r="Q3620" s="110">
        <v>138</v>
      </c>
      <c r="R3620" s="278">
        <f t="shared" si="517"/>
        <v>0.63043478260869568</v>
      </c>
      <c r="S3620" s="110">
        <v>92</v>
      </c>
      <c r="T3620" s="68">
        <f t="shared" si="518"/>
        <v>1.5</v>
      </c>
      <c r="U3620" s="110">
        <v>71</v>
      </c>
      <c r="W3620" s="110">
        <v>21</v>
      </c>
      <c r="X3620" s="110">
        <v>28</v>
      </c>
      <c r="Y3620" s="68">
        <f t="shared" si="515"/>
        <v>0.75</v>
      </c>
      <c r="Z3620" s="110">
        <v>16</v>
      </c>
      <c r="AA3620" s="282">
        <v>0.90749999999999997</v>
      </c>
    </row>
    <row r="3621" spans="9:27">
      <c r="I3621" s="57" t="str">
        <f t="shared" si="514"/>
        <v>PIECEAllJun-17</v>
      </c>
      <c r="J3621" t="s">
        <v>2175</v>
      </c>
      <c r="K3621" t="s">
        <v>345</v>
      </c>
      <c r="L3621" s="73">
        <v>42887</v>
      </c>
      <c r="M3621" s="110">
        <v>12</v>
      </c>
      <c r="N3621" s="110">
        <v>11</v>
      </c>
      <c r="O3621" s="68">
        <f t="shared" si="516"/>
        <v>1.0909090909090908</v>
      </c>
      <c r="P3621" s="110">
        <v>40</v>
      </c>
      <c r="Q3621" s="110">
        <v>49</v>
      </c>
      <c r="R3621" s="278">
        <f t="shared" si="517"/>
        <v>0.81632653061224492</v>
      </c>
      <c r="S3621" s="110">
        <v>44</v>
      </c>
      <c r="T3621" s="68">
        <f t="shared" si="518"/>
        <v>1.1136363636363635</v>
      </c>
      <c r="U3621" s="110">
        <v>38</v>
      </c>
      <c r="W3621" s="110">
        <v>2</v>
      </c>
      <c r="X3621" s="110">
        <v>2</v>
      </c>
      <c r="Y3621" s="68">
        <f t="shared" si="515"/>
        <v>1</v>
      </c>
      <c r="Z3621" s="110">
        <v>2</v>
      </c>
      <c r="AA3621" s="282">
        <v>0.62</v>
      </c>
    </row>
    <row r="3622" spans="9:27">
      <c r="I3622" s="57" t="str">
        <f t="shared" si="514"/>
        <v>RiversideAllJun-17</v>
      </c>
      <c r="J3622" t="s">
        <v>2176</v>
      </c>
      <c r="K3622" t="s">
        <v>362</v>
      </c>
      <c r="L3622" s="73">
        <v>42887</v>
      </c>
      <c r="M3622" s="110">
        <v>1</v>
      </c>
      <c r="N3622" s="110">
        <v>1</v>
      </c>
      <c r="O3622" s="68">
        <f t="shared" si="516"/>
        <v>1</v>
      </c>
      <c r="P3622" s="110">
        <v>7</v>
      </c>
      <c r="Q3622" s="110">
        <v>10</v>
      </c>
      <c r="R3622" s="278">
        <f t="shared" si="517"/>
        <v>0.7</v>
      </c>
      <c r="S3622" s="110">
        <v>10</v>
      </c>
      <c r="T3622" s="68">
        <f t="shared" si="518"/>
        <v>1</v>
      </c>
      <c r="U3622" s="110">
        <v>6</v>
      </c>
      <c r="W3622" s="110">
        <v>1</v>
      </c>
      <c r="X3622" s="110">
        <v>1</v>
      </c>
      <c r="Y3622" s="68">
        <f t="shared" si="515"/>
        <v>1</v>
      </c>
      <c r="Z3622" s="110">
        <v>1</v>
      </c>
      <c r="AA3622" s="282" t="e">
        <v>#DIV/0!</v>
      </c>
    </row>
    <row r="3623" spans="9:27">
      <c r="I3623" s="57" t="str">
        <f t="shared" si="514"/>
        <v>TFCCAllJun-17</v>
      </c>
      <c r="J3623" t="s">
        <v>2177</v>
      </c>
      <c r="K3623" t="s">
        <v>366</v>
      </c>
      <c r="L3623" s="73">
        <v>42887</v>
      </c>
      <c r="M3623" s="110">
        <v>3</v>
      </c>
      <c r="N3623" s="110">
        <v>6</v>
      </c>
      <c r="O3623" s="68">
        <f t="shared" si="516"/>
        <v>0.5</v>
      </c>
      <c r="P3623" s="110">
        <v>64</v>
      </c>
      <c r="Q3623" s="110">
        <v>25</v>
      </c>
      <c r="R3623" s="278">
        <f t="shared" si="517"/>
        <v>2.56</v>
      </c>
      <c r="S3623" s="110">
        <v>50</v>
      </c>
      <c r="T3623" s="68">
        <f t="shared" si="518"/>
        <v>0.5</v>
      </c>
      <c r="U3623" s="110">
        <v>62</v>
      </c>
      <c r="W3623" s="110">
        <v>0</v>
      </c>
      <c r="X3623" s="110">
        <v>1</v>
      </c>
      <c r="Y3623" s="68">
        <f t="shared" si="515"/>
        <v>0</v>
      </c>
      <c r="Z3623" s="110">
        <v>2</v>
      </c>
      <c r="AA3623" s="282">
        <v>0.59</v>
      </c>
    </row>
    <row r="3624" spans="9:27">
      <c r="I3624" s="57" t="str">
        <f t="shared" si="514"/>
        <v>UniversalAllJun-17</v>
      </c>
      <c r="J3624" t="s">
        <v>2178</v>
      </c>
      <c r="K3624" t="s">
        <v>348</v>
      </c>
      <c r="L3624" s="73">
        <v>42887</v>
      </c>
      <c r="M3624" s="110">
        <v>0</v>
      </c>
      <c r="N3624" s="110">
        <v>0</v>
      </c>
      <c r="O3624" s="68" t="e">
        <f t="shared" si="516"/>
        <v>#DIV/0!</v>
      </c>
      <c r="P3624" s="110">
        <v>0</v>
      </c>
      <c r="Q3624" s="110">
        <v>0</v>
      </c>
      <c r="R3624" s="278" t="e">
        <f t="shared" si="517"/>
        <v>#DIV/0!</v>
      </c>
      <c r="S3624" s="110">
        <v>0</v>
      </c>
      <c r="T3624" s="68" t="e">
        <f t="shared" si="518"/>
        <v>#DIV/0!</v>
      </c>
      <c r="U3624" s="110">
        <v>0</v>
      </c>
      <c r="W3624" s="110">
        <v>0</v>
      </c>
      <c r="X3624" s="110">
        <v>0</v>
      </c>
      <c r="Y3624" s="68" t="e">
        <f t="shared" si="515"/>
        <v>#DIV/0!</v>
      </c>
      <c r="Z3624" s="110">
        <v>0</v>
      </c>
      <c r="AA3624" s="282" t="e">
        <v>#DIV/0!</v>
      </c>
    </row>
    <row r="3625" spans="9:27">
      <c r="I3625" s="57" t="str">
        <f t="shared" si="514"/>
        <v>Wayne CenterAllJun-17</v>
      </c>
      <c r="J3625" t="s">
        <v>2179</v>
      </c>
      <c r="K3625" t="s">
        <v>789</v>
      </c>
      <c r="L3625" s="73">
        <v>42887</v>
      </c>
      <c r="M3625" s="110">
        <v>4</v>
      </c>
      <c r="N3625" s="110">
        <v>4</v>
      </c>
      <c r="O3625" s="68">
        <f t="shared" si="516"/>
        <v>1</v>
      </c>
      <c r="P3625" s="110">
        <v>23</v>
      </c>
      <c r="Q3625" s="110">
        <v>40</v>
      </c>
      <c r="R3625" s="278">
        <f t="shared" si="517"/>
        <v>0.57499999999999996</v>
      </c>
      <c r="S3625" s="110">
        <v>40</v>
      </c>
      <c r="T3625" s="68">
        <f t="shared" si="518"/>
        <v>1</v>
      </c>
      <c r="U3625" s="110">
        <v>23</v>
      </c>
      <c r="W3625" s="110">
        <v>2</v>
      </c>
      <c r="X3625" s="110">
        <v>3</v>
      </c>
      <c r="Y3625" s="68">
        <f t="shared" si="515"/>
        <v>0.66666666666666663</v>
      </c>
      <c r="Z3625" s="110">
        <v>0</v>
      </c>
      <c r="AA3625" s="282">
        <v>0.92</v>
      </c>
    </row>
    <row r="3626" spans="9:27">
      <c r="I3626" s="57" t="str">
        <f t="shared" si="514"/>
        <v>Youth VillagesAllJun-17</v>
      </c>
      <c r="J3626" t="s">
        <v>2180</v>
      </c>
      <c r="K3626" t="s">
        <v>352</v>
      </c>
      <c r="L3626" s="73">
        <v>42887</v>
      </c>
      <c r="M3626" s="110">
        <v>0</v>
      </c>
      <c r="N3626" s="110">
        <v>0</v>
      </c>
      <c r="O3626" s="68" t="e">
        <f t="shared" si="516"/>
        <v>#DIV/0!</v>
      </c>
      <c r="P3626" s="110">
        <v>0</v>
      </c>
      <c r="Q3626" s="110">
        <v>0</v>
      </c>
      <c r="R3626" s="278" t="e">
        <f t="shared" si="517"/>
        <v>#DIV/0!</v>
      </c>
      <c r="S3626" s="110">
        <v>0</v>
      </c>
      <c r="T3626" s="68" t="e">
        <f t="shared" si="518"/>
        <v>#DIV/0!</v>
      </c>
      <c r="U3626" s="110">
        <v>0</v>
      </c>
      <c r="W3626" s="110">
        <v>4</v>
      </c>
      <c r="X3626" s="110">
        <v>5</v>
      </c>
      <c r="Y3626" s="68">
        <f t="shared" si="515"/>
        <v>0.8</v>
      </c>
      <c r="Z3626" s="110">
        <v>0</v>
      </c>
      <c r="AA3626" s="282">
        <v>0.84499999999999997</v>
      </c>
    </row>
    <row r="3627" spans="9:27">
      <c r="I3627" s="57" t="str">
        <f t="shared" si="514"/>
        <v>All A-CRA ProvidersA-CRAJun-17</v>
      </c>
      <c r="J3627" t="s">
        <v>2181</v>
      </c>
      <c r="K3627" t="s">
        <v>379</v>
      </c>
      <c r="L3627" s="73">
        <v>42887</v>
      </c>
      <c r="M3627" s="110">
        <v>4</v>
      </c>
      <c r="N3627" s="110">
        <v>7</v>
      </c>
      <c r="O3627" s="68">
        <f t="shared" si="516"/>
        <v>0.5714285714285714</v>
      </c>
      <c r="P3627" s="110">
        <v>89</v>
      </c>
      <c r="Q3627" s="110">
        <v>40</v>
      </c>
      <c r="R3627" s="278">
        <f t="shared" si="517"/>
        <v>2.2250000000000001</v>
      </c>
      <c r="S3627" s="110">
        <v>75</v>
      </c>
      <c r="T3627" s="68">
        <f t="shared" si="518"/>
        <v>0.53333333333333333</v>
      </c>
      <c r="U3627" s="110">
        <v>75</v>
      </c>
      <c r="W3627" s="110">
        <v>8</v>
      </c>
      <c r="X3627" s="110">
        <v>9</v>
      </c>
      <c r="Y3627" s="68">
        <f t="shared" si="515"/>
        <v>0.88888888888888884</v>
      </c>
      <c r="Z3627" s="110">
        <v>14</v>
      </c>
      <c r="AA3627" s="282"/>
    </row>
    <row r="3628" spans="9:27">
      <c r="I3628" s="57" t="str">
        <f t="shared" si="514"/>
        <v>All CPP-FV ProvidersCPP-FVJun-17</v>
      </c>
      <c r="J3628" t="s">
        <v>2182</v>
      </c>
      <c r="K3628" t="s">
        <v>373</v>
      </c>
      <c r="L3628" s="73">
        <v>42887</v>
      </c>
      <c r="M3628" s="110">
        <v>7</v>
      </c>
      <c r="N3628" s="110">
        <v>6</v>
      </c>
      <c r="O3628" s="68">
        <f t="shared" si="516"/>
        <v>1.1666666666666667</v>
      </c>
      <c r="P3628" s="110">
        <v>29</v>
      </c>
      <c r="Q3628" s="110">
        <v>37</v>
      </c>
      <c r="R3628" s="278">
        <f t="shared" si="517"/>
        <v>0.78378378378378377</v>
      </c>
      <c r="S3628" s="110">
        <v>32</v>
      </c>
      <c r="T3628" s="68">
        <f t="shared" si="518"/>
        <v>1.15625</v>
      </c>
      <c r="U3628" s="110">
        <v>27</v>
      </c>
      <c r="W3628" s="110">
        <v>2</v>
      </c>
      <c r="X3628" s="110">
        <v>2</v>
      </c>
      <c r="Y3628" s="68">
        <f t="shared" si="515"/>
        <v>1</v>
      </c>
      <c r="Z3628" s="110">
        <v>2</v>
      </c>
      <c r="AA3628" s="282">
        <v>0.28999999999999998</v>
      </c>
    </row>
    <row r="3629" spans="9:27">
      <c r="I3629" s="57" t="str">
        <f t="shared" si="514"/>
        <v>All FFT ProvidersFFTJun-17</v>
      </c>
      <c r="J3629" t="s">
        <v>2183</v>
      </c>
      <c r="K3629" t="s">
        <v>372</v>
      </c>
      <c r="L3629" s="73">
        <v>42887</v>
      </c>
      <c r="M3629" s="110">
        <v>10</v>
      </c>
      <c r="N3629" s="110">
        <v>13</v>
      </c>
      <c r="O3629" s="68">
        <f t="shared" si="516"/>
        <v>0.76923076923076927</v>
      </c>
      <c r="P3629" s="110">
        <v>49</v>
      </c>
      <c r="Q3629" s="110">
        <v>70</v>
      </c>
      <c r="R3629" s="278">
        <f t="shared" si="517"/>
        <v>0.7</v>
      </c>
      <c r="S3629" s="110">
        <v>97</v>
      </c>
      <c r="T3629" s="68">
        <f t="shared" si="518"/>
        <v>0.72164948453608246</v>
      </c>
      <c r="U3629" s="110">
        <v>38</v>
      </c>
      <c r="V3629" s="282">
        <v>0.90833333333333333</v>
      </c>
      <c r="W3629" s="110">
        <v>11</v>
      </c>
      <c r="X3629" s="110">
        <v>19</v>
      </c>
      <c r="Y3629" s="68">
        <f t="shared" si="515"/>
        <v>0.57894736842105265</v>
      </c>
      <c r="Z3629" s="110">
        <v>11</v>
      </c>
      <c r="AA3629" s="282">
        <v>0.90833333333333333</v>
      </c>
    </row>
    <row r="3630" spans="9:27">
      <c r="I3630" s="57" t="str">
        <f t="shared" si="514"/>
        <v>All MST ProvidersMSTJun-17</v>
      </c>
      <c r="J3630" t="s">
        <v>2184</v>
      </c>
      <c r="K3630" t="s">
        <v>374</v>
      </c>
      <c r="L3630" s="73">
        <v>42887</v>
      </c>
      <c r="M3630" s="110">
        <v>0</v>
      </c>
      <c r="N3630" s="110">
        <v>0</v>
      </c>
      <c r="O3630" s="68" t="e">
        <f t="shared" si="516"/>
        <v>#DIV/0!</v>
      </c>
      <c r="P3630" s="110">
        <v>0</v>
      </c>
      <c r="Q3630" s="110">
        <v>0</v>
      </c>
      <c r="R3630" s="278" t="e">
        <f t="shared" si="517"/>
        <v>#DIV/0!</v>
      </c>
      <c r="S3630" s="110">
        <v>0</v>
      </c>
      <c r="T3630" s="68" t="e">
        <f t="shared" si="518"/>
        <v>#DIV/0!</v>
      </c>
      <c r="U3630" s="110">
        <v>0</v>
      </c>
      <c r="V3630" s="282">
        <v>0.96</v>
      </c>
      <c r="W3630" s="110">
        <v>3</v>
      </c>
      <c r="X3630" s="110">
        <v>3</v>
      </c>
      <c r="Y3630" s="68">
        <f t="shared" si="515"/>
        <v>1</v>
      </c>
      <c r="Z3630" s="110">
        <v>0</v>
      </c>
      <c r="AA3630" s="282">
        <v>0.96</v>
      </c>
    </row>
    <row r="3631" spans="9:27">
      <c r="I3631" s="57" t="str">
        <f t="shared" si="514"/>
        <v>All MST-PSB ProvidersMST-PSBJun-17</v>
      </c>
      <c r="J3631" t="s">
        <v>2185</v>
      </c>
      <c r="K3631" t="s">
        <v>375</v>
      </c>
      <c r="L3631" s="73">
        <v>42887</v>
      </c>
      <c r="M3631" s="110">
        <v>0</v>
      </c>
      <c r="N3631" s="110">
        <v>0</v>
      </c>
      <c r="O3631" s="68" t="e">
        <f t="shared" si="516"/>
        <v>#DIV/0!</v>
      </c>
      <c r="P3631" s="110">
        <v>0</v>
      </c>
      <c r="Q3631" s="110">
        <v>0</v>
      </c>
      <c r="R3631" s="278" t="e">
        <f t="shared" si="517"/>
        <v>#DIV/0!</v>
      </c>
      <c r="S3631" s="110">
        <v>0</v>
      </c>
      <c r="T3631" s="68" t="e">
        <f t="shared" si="518"/>
        <v>#DIV/0!</v>
      </c>
      <c r="U3631" s="110">
        <v>0</v>
      </c>
      <c r="V3631" s="282">
        <v>0.73</v>
      </c>
      <c r="W3631" s="110">
        <v>1</v>
      </c>
      <c r="X3631" s="110">
        <v>2</v>
      </c>
      <c r="Y3631" s="68">
        <f t="shared" si="515"/>
        <v>0.5</v>
      </c>
      <c r="Z3631" s="110">
        <v>0</v>
      </c>
      <c r="AA3631" s="282">
        <v>0.73</v>
      </c>
    </row>
    <row r="3632" spans="9:27">
      <c r="I3632" s="57" t="str">
        <f t="shared" si="514"/>
        <v>All PCIT ProvidersPCITJun-17</v>
      </c>
      <c r="J3632" t="s">
        <v>2186</v>
      </c>
      <c r="K3632" t="s">
        <v>376</v>
      </c>
      <c r="L3632" s="73">
        <v>42887</v>
      </c>
      <c r="M3632" s="110">
        <v>11</v>
      </c>
      <c r="N3632" s="110">
        <v>10</v>
      </c>
      <c r="O3632" s="68">
        <f t="shared" si="516"/>
        <v>1.1000000000000001</v>
      </c>
      <c r="P3632" s="110">
        <v>48</v>
      </c>
      <c r="Q3632" s="110">
        <v>53</v>
      </c>
      <c r="R3632" s="278">
        <f t="shared" si="517"/>
        <v>0.90566037735849059</v>
      </c>
      <c r="S3632" s="110">
        <v>46</v>
      </c>
      <c r="T3632" s="68">
        <f t="shared" si="518"/>
        <v>1.1521739130434783</v>
      </c>
      <c r="U3632" s="110">
        <v>48</v>
      </c>
      <c r="W3632" s="110">
        <v>2</v>
      </c>
      <c r="X3632" s="110">
        <v>3</v>
      </c>
      <c r="Y3632" s="68">
        <f t="shared" si="515"/>
        <v>0.66666666666666663</v>
      </c>
      <c r="Z3632" s="110">
        <v>0</v>
      </c>
      <c r="AA3632" s="282">
        <v>0.8899999999999999</v>
      </c>
    </row>
    <row r="3633" spans="9:27">
      <c r="I3633" s="57" t="str">
        <f t="shared" si="514"/>
        <v>All TF-CBT ProvidersTF-CBTJun-17</v>
      </c>
      <c r="J3633" t="s">
        <v>2187</v>
      </c>
      <c r="K3633" t="s">
        <v>377</v>
      </c>
      <c r="L3633" s="73">
        <v>42887</v>
      </c>
      <c r="M3633" s="110">
        <v>28</v>
      </c>
      <c r="N3633" s="110">
        <v>17</v>
      </c>
      <c r="O3633" s="68">
        <f t="shared" si="516"/>
        <v>1.6470588235294117</v>
      </c>
      <c r="P3633" s="110">
        <v>56</v>
      </c>
      <c r="Q3633" s="110">
        <v>75</v>
      </c>
      <c r="R3633" s="278">
        <f t="shared" si="517"/>
        <v>0.7466666666666667</v>
      </c>
      <c r="S3633" s="110">
        <v>48</v>
      </c>
      <c r="T3633" s="68">
        <f t="shared" si="518"/>
        <v>1.5625</v>
      </c>
      <c r="U3633" s="110">
        <v>45</v>
      </c>
      <c r="W3633" s="110">
        <v>2</v>
      </c>
      <c r="X3633" s="110">
        <v>9</v>
      </c>
      <c r="Y3633" s="68">
        <f t="shared" si="515"/>
        <v>0.22222222222222221</v>
      </c>
      <c r="Z3633" s="110">
        <v>11</v>
      </c>
      <c r="AA3633" s="282">
        <v>0.59000000000000008</v>
      </c>
    </row>
    <row r="3634" spans="9:27">
      <c r="I3634" s="57" t="str">
        <f t="shared" si="514"/>
        <v>All TIP ProvidersTIPJun-17</v>
      </c>
      <c r="J3634" t="s">
        <v>2188</v>
      </c>
      <c r="K3634" t="s">
        <v>378</v>
      </c>
      <c r="L3634" s="73">
        <v>42887</v>
      </c>
      <c r="M3634" s="110">
        <v>55</v>
      </c>
      <c r="N3634" s="110">
        <v>58</v>
      </c>
      <c r="O3634" s="68">
        <f t="shared" si="516"/>
        <v>0.94827586206896552</v>
      </c>
      <c r="P3634" s="110">
        <v>501</v>
      </c>
      <c r="Q3634" s="110">
        <v>575</v>
      </c>
      <c r="R3634" s="278">
        <f t="shared" si="517"/>
        <v>0.87130434782608701</v>
      </c>
      <c r="S3634" s="110">
        <v>635</v>
      </c>
      <c r="T3634" s="68">
        <f t="shared" si="518"/>
        <v>0.90551181102362199</v>
      </c>
      <c r="U3634" s="110">
        <v>473</v>
      </c>
      <c r="W3634" s="110">
        <v>18</v>
      </c>
      <c r="X3634" s="110">
        <v>25</v>
      </c>
      <c r="Y3634" s="68">
        <f t="shared" si="515"/>
        <v>0.72</v>
      </c>
      <c r="Z3634" s="110">
        <v>29</v>
      </c>
      <c r="AA3634" s="282">
        <v>0.505</v>
      </c>
    </row>
    <row r="3635" spans="9:27">
      <c r="I3635" s="57" t="str">
        <f t="shared" si="514"/>
        <v>All TST ProvidersTSTJun-17</v>
      </c>
      <c r="J3635" t="s">
        <v>2189</v>
      </c>
      <c r="K3635" t="s">
        <v>512</v>
      </c>
      <c r="L3635" s="73">
        <v>42887</v>
      </c>
      <c r="M3635" s="110">
        <v>25</v>
      </c>
      <c r="N3635" s="110">
        <v>18</v>
      </c>
      <c r="O3635" s="68">
        <f t="shared" si="516"/>
        <v>1.3888888888888888</v>
      </c>
      <c r="P3635" s="110">
        <v>56</v>
      </c>
      <c r="Q3635" s="110">
        <v>105</v>
      </c>
      <c r="R3635" s="278">
        <f t="shared" si="517"/>
        <v>0.53333333333333333</v>
      </c>
      <c r="S3635" s="110">
        <v>67</v>
      </c>
      <c r="T3635" s="68">
        <f t="shared" si="518"/>
        <v>1.5671641791044777</v>
      </c>
      <c r="U3635" s="110">
        <v>54</v>
      </c>
      <c r="W3635" s="110">
        <v>0</v>
      </c>
      <c r="X3635" s="110">
        <v>1</v>
      </c>
      <c r="Y3635" s="68">
        <f t="shared" si="515"/>
        <v>0</v>
      </c>
      <c r="Z3635" s="110">
        <v>2</v>
      </c>
      <c r="AA3635" s="282">
        <v>0.43999999999999995</v>
      </c>
    </row>
    <row r="3636" spans="9:27">
      <c r="I3636" s="57" t="str">
        <f t="shared" si="514"/>
        <v>AllAllJun-17</v>
      </c>
      <c r="J3636" t="s">
        <v>2190</v>
      </c>
      <c r="K3636" t="s">
        <v>367</v>
      </c>
      <c r="L3636" s="73">
        <v>42887</v>
      </c>
      <c r="M3636" s="110">
        <v>140</v>
      </c>
      <c r="N3636" s="110">
        <v>129</v>
      </c>
      <c r="O3636" s="68">
        <f t="shared" si="516"/>
        <v>1.0852713178294573</v>
      </c>
      <c r="P3636" s="110">
        <v>828</v>
      </c>
      <c r="Q3636" s="110">
        <v>955</v>
      </c>
      <c r="R3636" s="278">
        <f t="shared" si="517"/>
        <v>0.8670157068062827</v>
      </c>
      <c r="S3636" s="110">
        <v>1000</v>
      </c>
      <c r="T3636" s="68">
        <f t="shared" si="518"/>
        <v>0.95499999999999996</v>
      </c>
      <c r="U3636" s="110">
        <v>760</v>
      </c>
      <c r="W3636" s="110">
        <v>47</v>
      </c>
      <c r="X3636" s="110">
        <v>73</v>
      </c>
      <c r="Y3636" s="68">
        <f t="shared" si="515"/>
        <v>0.64383561643835618</v>
      </c>
      <c r="Z3636" s="110">
        <v>69</v>
      </c>
      <c r="AA3636" s="282">
        <v>0.66416666666666657</v>
      </c>
    </row>
    <row r="3637" spans="9:27">
      <c r="I3637" s="57" t="str">
        <f>K3637&amp;"Jul-17"</f>
        <v>Federal CityA-CRAJul-17</v>
      </c>
      <c r="J3637" t="s">
        <v>2191</v>
      </c>
      <c r="K3637" t="s">
        <v>360</v>
      </c>
      <c r="L3637" s="73">
        <v>42917</v>
      </c>
      <c r="M3637" s="110">
        <v>0</v>
      </c>
      <c r="N3637" s="110">
        <v>1</v>
      </c>
      <c r="O3637" s="68">
        <f t="shared" ref="O3637:O3672" si="519">M3637/N3637</f>
        <v>0</v>
      </c>
      <c r="P3637" s="110">
        <v>0</v>
      </c>
      <c r="Q3637" s="110">
        <v>0</v>
      </c>
      <c r="R3637" s="278" t="e">
        <f t="shared" ref="R3637:R3672" si="520">P3637/Q3637</f>
        <v>#DIV/0!</v>
      </c>
      <c r="S3637" s="110">
        <v>5</v>
      </c>
      <c r="T3637" s="68">
        <f t="shared" ref="T3637:T3672" si="521">Q3637/S3637</f>
        <v>0</v>
      </c>
      <c r="U3637" s="110">
        <v>0</v>
      </c>
      <c r="W3637" s="110">
        <v>0</v>
      </c>
      <c r="X3637" s="110">
        <v>3</v>
      </c>
      <c r="Y3637" s="68">
        <f t="shared" si="515"/>
        <v>0</v>
      </c>
      <c r="Z3637" s="110">
        <v>0</v>
      </c>
      <c r="AA3637" s="282"/>
    </row>
    <row r="3638" spans="9:27">
      <c r="I3638" s="57" t="str">
        <f t="shared" ref="I3638:I3701" si="522">K3638&amp;"Jul-17"</f>
        <v>HillcrestA-CRAJul-17</v>
      </c>
      <c r="J3638" t="s">
        <v>2192</v>
      </c>
      <c r="K3638" t="s">
        <v>336</v>
      </c>
      <c r="L3638" s="73">
        <v>42917</v>
      </c>
      <c r="M3638" s="110">
        <v>2</v>
      </c>
      <c r="N3638" s="110">
        <v>2</v>
      </c>
      <c r="O3638" s="68">
        <f t="shared" si="519"/>
        <v>1</v>
      </c>
      <c r="P3638" s="110">
        <v>31</v>
      </c>
      <c r="Q3638" s="110">
        <v>30</v>
      </c>
      <c r="R3638" s="278">
        <f t="shared" si="520"/>
        <v>1.0333333333333334</v>
      </c>
      <c r="S3638" s="110">
        <v>30</v>
      </c>
      <c r="T3638" s="68">
        <f t="shared" si="521"/>
        <v>1</v>
      </c>
      <c r="U3638" s="110">
        <v>31</v>
      </c>
      <c r="W3638" s="110">
        <v>0</v>
      </c>
      <c r="X3638" s="110">
        <v>0</v>
      </c>
      <c r="Y3638" s="68" t="e">
        <f t="shared" ref="Y3638:Y3667" si="523">W3638/X3638</f>
        <v>#DIV/0!</v>
      </c>
      <c r="Z3638" s="110">
        <v>0</v>
      </c>
      <c r="AA3638" s="282"/>
    </row>
    <row r="3639" spans="9:27">
      <c r="I3639" s="57" t="str">
        <f t="shared" si="522"/>
        <v>LAYCA-CRAJul-17</v>
      </c>
      <c r="J3639" t="s">
        <v>2193</v>
      </c>
      <c r="K3639" t="s">
        <v>339</v>
      </c>
      <c r="L3639" s="73">
        <v>42917</v>
      </c>
      <c r="M3639" s="110">
        <v>1</v>
      </c>
      <c r="N3639" s="110">
        <v>3</v>
      </c>
      <c r="O3639" s="68">
        <f t="shared" si="519"/>
        <v>0.33333333333333331</v>
      </c>
      <c r="P3639" s="110">
        <v>11</v>
      </c>
      <c r="Q3639" s="110">
        <v>10</v>
      </c>
      <c r="R3639" s="278">
        <f t="shared" si="520"/>
        <v>1.1000000000000001</v>
      </c>
      <c r="S3639" s="110">
        <v>30</v>
      </c>
      <c r="T3639" s="68">
        <f t="shared" si="521"/>
        <v>0.33333333333333331</v>
      </c>
      <c r="U3639" s="110">
        <v>10</v>
      </c>
      <c r="W3639" s="110">
        <v>1</v>
      </c>
      <c r="X3639" s="110">
        <v>1</v>
      </c>
      <c r="Y3639" s="68">
        <f t="shared" si="523"/>
        <v>1</v>
      </c>
      <c r="Z3639" s="110">
        <v>1</v>
      </c>
      <c r="AA3639" s="282"/>
    </row>
    <row r="3640" spans="9:27">
      <c r="I3640" s="57" t="str">
        <f t="shared" si="522"/>
        <v>RiversideA-CRAJul-17</v>
      </c>
      <c r="J3640" t="s">
        <v>2194</v>
      </c>
      <c r="K3640" t="s">
        <v>361</v>
      </c>
      <c r="L3640" s="73">
        <v>42917</v>
      </c>
      <c r="M3640" s="110">
        <v>1</v>
      </c>
      <c r="N3640" s="110">
        <v>1</v>
      </c>
      <c r="O3640" s="68">
        <f t="shared" si="519"/>
        <v>1</v>
      </c>
      <c r="P3640" s="110">
        <v>8</v>
      </c>
      <c r="Q3640" s="110">
        <v>10</v>
      </c>
      <c r="R3640" s="278">
        <f t="shared" si="520"/>
        <v>0.8</v>
      </c>
      <c r="S3640" s="110">
        <v>10</v>
      </c>
      <c r="T3640" s="68">
        <f t="shared" si="521"/>
        <v>1</v>
      </c>
      <c r="U3640" s="110">
        <v>4</v>
      </c>
      <c r="W3640" s="110">
        <v>3</v>
      </c>
      <c r="X3640" s="110">
        <v>3</v>
      </c>
      <c r="Y3640" s="68">
        <f t="shared" si="523"/>
        <v>1</v>
      </c>
      <c r="Z3640" s="110">
        <v>4</v>
      </c>
      <c r="AA3640" s="282"/>
    </row>
    <row r="3641" spans="9:27">
      <c r="I3641" s="57" t="str">
        <f t="shared" si="522"/>
        <v>Adoptions TogetherCPP-FVJul-17</v>
      </c>
      <c r="J3641" t="s">
        <v>2195</v>
      </c>
      <c r="K3641" t="s">
        <v>317</v>
      </c>
      <c r="L3641" s="73">
        <v>42917</v>
      </c>
      <c r="M3641" s="110">
        <v>0</v>
      </c>
      <c r="N3641" s="110">
        <v>0</v>
      </c>
      <c r="O3641" s="68" t="e">
        <f t="shared" si="519"/>
        <v>#DIV/0!</v>
      </c>
      <c r="P3641" s="110">
        <v>0</v>
      </c>
      <c r="Q3641" s="110">
        <v>0</v>
      </c>
      <c r="R3641" s="278" t="e">
        <f t="shared" si="520"/>
        <v>#DIV/0!</v>
      </c>
      <c r="S3641" s="110">
        <v>0</v>
      </c>
      <c r="T3641" s="68" t="e">
        <f t="shared" si="521"/>
        <v>#DIV/0!</v>
      </c>
      <c r="U3641" s="110">
        <v>0</v>
      </c>
      <c r="W3641" s="110">
        <v>0</v>
      </c>
      <c r="X3641" s="110">
        <v>0</v>
      </c>
      <c r="Y3641" s="68" t="e">
        <f t="shared" si="523"/>
        <v>#DIV/0!</v>
      </c>
      <c r="Z3641" s="110">
        <v>0</v>
      </c>
      <c r="AA3641" s="282"/>
    </row>
    <row r="3642" spans="9:27">
      <c r="I3642" s="57" t="str">
        <f t="shared" si="522"/>
        <v>PIECECPP-FVJul-17</v>
      </c>
      <c r="J3642" t="s">
        <v>2196</v>
      </c>
      <c r="K3642" t="s">
        <v>346</v>
      </c>
      <c r="L3642" s="73">
        <v>42917</v>
      </c>
      <c r="M3642" s="110">
        <v>7</v>
      </c>
      <c r="N3642" s="110">
        <v>6</v>
      </c>
      <c r="O3642" s="68">
        <f t="shared" si="519"/>
        <v>1.1666666666666667</v>
      </c>
      <c r="P3642" s="110">
        <v>30</v>
      </c>
      <c r="Q3642" s="110">
        <v>37</v>
      </c>
      <c r="R3642" s="278">
        <f t="shared" si="520"/>
        <v>0.81081081081081086</v>
      </c>
      <c r="S3642" s="110">
        <v>32</v>
      </c>
      <c r="T3642" s="68">
        <f t="shared" si="521"/>
        <v>1.15625</v>
      </c>
      <c r="U3642" s="110">
        <v>29</v>
      </c>
      <c r="W3642" s="110">
        <v>0</v>
      </c>
      <c r="X3642" s="110">
        <v>0</v>
      </c>
      <c r="Y3642" s="68" t="e">
        <f t="shared" si="523"/>
        <v>#DIV/0!</v>
      </c>
      <c r="Z3642" s="110">
        <v>1</v>
      </c>
      <c r="AA3642" s="282">
        <v>0.23</v>
      </c>
    </row>
    <row r="3643" spans="9:27">
      <c r="I3643" s="57" t="str">
        <f t="shared" si="522"/>
        <v>First Home CareFFTJul-17</v>
      </c>
      <c r="J3643" t="s">
        <v>2197</v>
      </c>
      <c r="K3643" t="s">
        <v>325</v>
      </c>
      <c r="L3643" s="73">
        <v>42917</v>
      </c>
      <c r="M3643" s="110">
        <v>3</v>
      </c>
      <c r="N3643" s="110">
        <v>3</v>
      </c>
      <c r="O3643" s="68">
        <f t="shared" si="519"/>
        <v>1</v>
      </c>
      <c r="P3643" s="110">
        <v>7</v>
      </c>
      <c r="Q3643" s="110">
        <v>20</v>
      </c>
      <c r="R3643" s="278">
        <f t="shared" si="520"/>
        <v>0.35</v>
      </c>
      <c r="S3643" s="110">
        <v>20</v>
      </c>
      <c r="T3643" s="68">
        <f t="shared" si="521"/>
        <v>1</v>
      </c>
      <c r="U3643" s="110">
        <v>5</v>
      </c>
      <c r="V3643" s="282">
        <v>0.7</v>
      </c>
      <c r="W3643" s="110">
        <v>1</v>
      </c>
      <c r="X3643" s="110">
        <v>6</v>
      </c>
      <c r="Y3643" s="68">
        <f t="shared" si="523"/>
        <v>0.16666666666666666</v>
      </c>
      <c r="Z3643" s="110">
        <v>2</v>
      </c>
      <c r="AA3643" s="282">
        <v>0.7</v>
      </c>
    </row>
    <row r="3644" spans="9:27">
      <c r="I3644" s="57" t="str">
        <f t="shared" si="522"/>
        <v>HillcrestFFTJul-17</v>
      </c>
      <c r="J3644" t="s">
        <v>2198</v>
      </c>
      <c r="K3644" t="s">
        <v>335</v>
      </c>
      <c r="L3644" s="73">
        <v>42917</v>
      </c>
      <c r="M3644" s="110">
        <v>1</v>
      </c>
      <c r="N3644" s="110">
        <v>3</v>
      </c>
      <c r="O3644" s="68">
        <f t="shared" si="519"/>
        <v>0.33333333333333331</v>
      </c>
      <c r="P3644" s="110">
        <v>4</v>
      </c>
      <c r="Q3644" s="110">
        <v>10</v>
      </c>
      <c r="R3644" s="278">
        <f t="shared" si="520"/>
        <v>0.4</v>
      </c>
      <c r="S3644" s="110">
        <v>30</v>
      </c>
      <c r="T3644" s="68">
        <f t="shared" si="521"/>
        <v>0.33333333333333331</v>
      </c>
      <c r="U3644" s="110">
        <v>4</v>
      </c>
      <c r="V3644" s="282">
        <v>0.75</v>
      </c>
      <c r="W3644" s="110">
        <v>1</v>
      </c>
      <c r="X3644" s="110">
        <v>1</v>
      </c>
      <c r="Y3644" s="68">
        <f t="shared" si="523"/>
        <v>1</v>
      </c>
      <c r="Z3644" s="110">
        <v>0</v>
      </c>
      <c r="AA3644" s="282">
        <v>0.75</v>
      </c>
    </row>
    <row r="3645" spans="9:27">
      <c r="I3645" s="57" t="str">
        <f t="shared" si="522"/>
        <v>PASSFFTJul-17</v>
      </c>
      <c r="J3645" t="s">
        <v>2199</v>
      </c>
      <c r="K3645" t="s">
        <v>343</v>
      </c>
      <c r="L3645" s="73">
        <v>42917</v>
      </c>
      <c r="M3645" s="110">
        <v>6</v>
      </c>
      <c r="N3645" s="110">
        <v>7</v>
      </c>
      <c r="O3645" s="68">
        <f t="shared" si="519"/>
        <v>0.8571428571428571</v>
      </c>
      <c r="P3645" s="110">
        <v>34</v>
      </c>
      <c r="Q3645" s="110">
        <v>40</v>
      </c>
      <c r="R3645" s="278">
        <f t="shared" si="520"/>
        <v>0.85</v>
      </c>
      <c r="S3645" s="110">
        <v>47</v>
      </c>
      <c r="T3645" s="68">
        <f t="shared" si="521"/>
        <v>0.85106382978723405</v>
      </c>
      <c r="U3645" s="110">
        <v>28</v>
      </c>
      <c r="V3645" s="282">
        <v>1.05</v>
      </c>
      <c r="W3645" s="110">
        <v>7</v>
      </c>
      <c r="X3645" s="110">
        <v>7</v>
      </c>
      <c r="Y3645" s="68">
        <f t="shared" si="523"/>
        <v>1</v>
      </c>
      <c r="Z3645" s="110">
        <v>6</v>
      </c>
      <c r="AA3645" s="282">
        <v>1.05</v>
      </c>
    </row>
    <row r="3646" spans="9:27">
      <c r="I3646" s="57" t="str">
        <f t="shared" si="522"/>
        <v>Youth VillagesMSTJul-17</v>
      </c>
      <c r="J3646" t="s">
        <v>2200</v>
      </c>
      <c r="K3646" t="s">
        <v>353</v>
      </c>
      <c r="L3646" s="73">
        <v>42917</v>
      </c>
      <c r="M3646" s="110">
        <v>0</v>
      </c>
      <c r="N3646" s="110">
        <v>0</v>
      </c>
      <c r="O3646" s="68" t="e">
        <f t="shared" si="519"/>
        <v>#DIV/0!</v>
      </c>
      <c r="P3646" s="110">
        <v>0</v>
      </c>
      <c r="Q3646" s="110">
        <v>0</v>
      </c>
      <c r="R3646" s="278" t="e">
        <f t="shared" si="520"/>
        <v>#DIV/0!</v>
      </c>
      <c r="S3646" s="110">
        <v>0</v>
      </c>
      <c r="T3646" s="68" t="e">
        <f t="shared" si="521"/>
        <v>#DIV/0!</v>
      </c>
      <c r="U3646" s="110">
        <v>0</v>
      </c>
      <c r="W3646" s="110">
        <v>0</v>
      </c>
      <c r="X3646" s="110">
        <v>0</v>
      </c>
      <c r="Y3646" s="68" t="e">
        <f t="shared" si="523"/>
        <v>#DIV/0!</v>
      </c>
      <c r="Z3646" s="110">
        <v>0</v>
      </c>
      <c r="AA3646" s="282"/>
    </row>
    <row r="3647" spans="9:27">
      <c r="I3647" s="57" t="str">
        <f t="shared" si="522"/>
        <v>Youth VillagesMST-PSBJul-17</v>
      </c>
      <c r="J3647" t="s">
        <v>2201</v>
      </c>
      <c r="K3647" t="s">
        <v>354</v>
      </c>
      <c r="L3647" s="73">
        <v>42917</v>
      </c>
      <c r="M3647" s="110">
        <v>0</v>
      </c>
      <c r="N3647" s="110">
        <v>0</v>
      </c>
      <c r="O3647" s="68" t="e">
        <f t="shared" si="519"/>
        <v>#DIV/0!</v>
      </c>
      <c r="P3647" s="110">
        <v>0</v>
      </c>
      <c r="Q3647" s="110">
        <v>0</v>
      </c>
      <c r="R3647" s="278" t="e">
        <f t="shared" si="520"/>
        <v>#DIV/0!</v>
      </c>
      <c r="S3647" s="110">
        <v>0</v>
      </c>
      <c r="T3647" s="68" t="e">
        <f t="shared" si="521"/>
        <v>#DIV/0!</v>
      </c>
      <c r="U3647" s="110">
        <v>0</v>
      </c>
      <c r="W3647" s="110">
        <v>0</v>
      </c>
      <c r="X3647" s="110">
        <v>0</v>
      </c>
      <c r="Y3647" s="68" t="e">
        <f t="shared" si="523"/>
        <v>#DIV/0!</v>
      </c>
      <c r="Z3647" s="110">
        <v>0</v>
      </c>
      <c r="AA3647" s="282"/>
    </row>
    <row r="3648" spans="9:27">
      <c r="I3648" s="57" t="str">
        <f t="shared" si="522"/>
        <v>Marys CenterPCITJul-17</v>
      </c>
      <c r="J3648" t="s">
        <v>2202</v>
      </c>
      <c r="K3648" t="s">
        <v>340</v>
      </c>
      <c r="L3648" s="73">
        <v>42917</v>
      </c>
      <c r="M3648" s="110">
        <v>8</v>
      </c>
      <c r="N3648" s="110">
        <v>5</v>
      </c>
      <c r="O3648" s="68">
        <f t="shared" si="519"/>
        <v>1.6</v>
      </c>
      <c r="P3648" s="110">
        <v>44</v>
      </c>
      <c r="Q3648" s="110">
        <v>54</v>
      </c>
      <c r="R3648" s="278">
        <f t="shared" si="520"/>
        <v>0.81481481481481477</v>
      </c>
      <c r="S3648" s="110">
        <v>34</v>
      </c>
      <c r="T3648" s="68">
        <f t="shared" si="521"/>
        <v>1.588235294117647</v>
      </c>
      <c r="U3648" s="110">
        <v>38</v>
      </c>
      <c r="W3648" s="110">
        <v>1</v>
      </c>
      <c r="X3648" s="110">
        <v>1</v>
      </c>
      <c r="Y3648" s="68">
        <f t="shared" si="523"/>
        <v>1</v>
      </c>
      <c r="Z3648" s="110">
        <v>6</v>
      </c>
      <c r="AA3648" s="282">
        <v>0.83</v>
      </c>
    </row>
    <row r="3649" spans="9:27">
      <c r="I3649" s="57" t="str">
        <f t="shared" si="522"/>
        <v>PIECEPCITJul-17</v>
      </c>
      <c r="J3649" t="s">
        <v>2203</v>
      </c>
      <c r="K3649" t="s">
        <v>347</v>
      </c>
      <c r="L3649" s="73">
        <v>42917</v>
      </c>
      <c r="M3649" s="110">
        <v>5</v>
      </c>
      <c r="N3649" s="110">
        <v>5</v>
      </c>
      <c r="O3649" s="68">
        <f t="shared" si="519"/>
        <v>1</v>
      </c>
      <c r="P3649" s="110">
        <v>13</v>
      </c>
      <c r="Q3649" s="110">
        <v>12</v>
      </c>
      <c r="R3649" s="278">
        <f t="shared" si="520"/>
        <v>1.0833333333333333</v>
      </c>
      <c r="S3649" s="110">
        <v>12</v>
      </c>
      <c r="T3649" s="68">
        <f t="shared" si="521"/>
        <v>1</v>
      </c>
      <c r="U3649" s="110">
        <v>12</v>
      </c>
      <c r="W3649" s="110">
        <v>0</v>
      </c>
      <c r="X3649" s="110">
        <v>0</v>
      </c>
      <c r="Y3649" s="68" t="e">
        <f t="shared" si="523"/>
        <v>#DIV/0!</v>
      </c>
      <c r="Z3649" s="110">
        <v>1</v>
      </c>
      <c r="AA3649" s="282">
        <v>0.95</v>
      </c>
    </row>
    <row r="3650" spans="9:27">
      <c r="I3650" s="57" t="str">
        <f t="shared" si="522"/>
        <v>Community ConnectionsTF-CBTJul-17</v>
      </c>
      <c r="J3650" t="s">
        <v>2204</v>
      </c>
      <c r="K3650" t="s">
        <v>320</v>
      </c>
      <c r="L3650" s="73">
        <v>42917</v>
      </c>
      <c r="M3650" s="110">
        <v>8</v>
      </c>
      <c r="N3650" s="110">
        <v>5</v>
      </c>
      <c r="O3650" s="68">
        <f t="shared" si="519"/>
        <v>1.6</v>
      </c>
      <c r="P3650" s="110">
        <v>13</v>
      </c>
      <c r="Q3650" s="110">
        <v>19</v>
      </c>
      <c r="R3650" s="278">
        <f t="shared" si="520"/>
        <v>0.68421052631578949</v>
      </c>
      <c r="S3650" s="110">
        <v>12</v>
      </c>
      <c r="T3650" s="68">
        <f t="shared" si="521"/>
        <v>1.5833333333333333</v>
      </c>
      <c r="U3650" s="110">
        <v>12</v>
      </c>
      <c r="W3650" s="110">
        <v>0</v>
      </c>
      <c r="X3650" s="110">
        <v>0</v>
      </c>
      <c r="Y3650" s="68" t="e">
        <f t="shared" si="523"/>
        <v>#DIV/0!</v>
      </c>
      <c r="Z3650" s="110">
        <v>1</v>
      </c>
      <c r="AA3650" s="282">
        <v>0.54</v>
      </c>
    </row>
    <row r="3651" spans="9:27">
      <c r="I3651" s="57" t="str">
        <f t="shared" si="522"/>
        <v>First Home CareTF-CBTJul-17</v>
      </c>
      <c r="J3651" t="s">
        <v>2205</v>
      </c>
      <c r="K3651" t="s">
        <v>324</v>
      </c>
      <c r="L3651" s="73">
        <v>42917</v>
      </c>
      <c r="M3651" s="110">
        <v>11</v>
      </c>
      <c r="N3651" s="110">
        <v>4</v>
      </c>
      <c r="O3651" s="68">
        <f t="shared" si="519"/>
        <v>2.75</v>
      </c>
      <c r="P3651" s="110">
        <v>14</v>
      </c>
      <c r="Q3651" s="110">
        <v>28</v>
      </c>
      <c r="R3651" s="278">
        <f t="shared" si="520"/>
        <v>0.5</v>
      </c>
      <c r="S3651" s="110">
        <v>10</v>
      </c>
      <c r="T3651" s="68">
        <f t="shared" si="521"/>
        <v>2.8</v>
      </c>
      <c r="U3651" s="110">
        <v>12</v>
      </c>
      <c r="W3651" s="110">
        <v>1</v>
      </c>
      <c r="X3651" s="110">
        <v>2</v>
      </c>
      <c r="Y3651" s="68">
        <f t="shared" si="523"/>
        <v>0.5</v>
      </c>
      <c r="Z3651" s="110">
        <v>2</v>
      </c>
      <c r="AA3651" s="282">
        <v>0.71</v>
      </c>
    </row>
    <row r="3652" spans="9:27">
      <c r="I3652" s="57" t="str">
        <f t="shared" si="522"/>
        <v>HillcrestTF-CBTJul-17</v>
      </c>
      <c r="J3652" t="s">
        <v>2206</v>
      </c>
      <c r="K3652" t="s">
        <v>332</v>
      </c>
      <c r="L3652" s="73">
        <v>42917</v>
      </c>
      <c r="M3652" s="110">
        <v>2</v>
      </c>
      <c r="N3652" s="110">
        <v>2</v>
      </c>
      <c r="O3652" s="68">
        <f t="shared" si="519"/>
        <v>1</v>
      </c>
      <c r="P3652" s="110">
        <v>8</v>
      </c>
      <c r="Q3652" s="110">
        <v>10</v>
      </c>
      <c r="R3652" s="278">
        <f t="shared" si="520"/>
        <v>0.8</v>
      </c>
      <c r="S3652" s="110">
        <v>10</v>
      </c>
      <c r="T3652" s="68">
        <f t="shared" si="521"/>
        <v>1</v>
      </c>
      <c r="U3652" s="110">
        <v>8</v>
      </c>
      <c r="W3652" s="110">
        <v>0</v>
      </c>
      <c r="X3652" s="110">
        <v>0</v>
      </c>
      <c r="Y3652" s="68" t="e">
        <f t="shared" si="523"/>
        <v>#DIV/0!</v>
      </c>
      <c r="Z3652" s="110">
        <v>0</v>
      </c>
      <c r="AA3652" s="282">
        <v>0</v>
      </c>
    </row>
    <row r="3653" spans="9:27">
      <c r="I3653" s="57" t="str">
        <f t="shared" si="522"/>
        <v>MD Family ResourcesTF-CBTJul-17</v>
      </c>
      <c r="J3653" t="s">
        <v>2207</v>
      </c>
      <c r="K3653" t="s">
        <v>509</v>
      </c>
      <c r="L3653" s="73">
        <v>42917</v>
      </c>
      <c r="M3653" s="110">
        <v>10</v>
      </c>
      <c r="N3653" s="110">
        <v>6</v>
      </c>
      <c r="O3653" s="68">
        <f t="shared" si="519"/>
        <v>1.6666666666666667</v>
      </c>
      <c r="P3653" s="110">
        <v>28</v>
      </c>
      <c r="Q3653" s="110">
        <v>27</v>
      </c>
      <c r="R3653" s="278">
        <f t="shared" si="520"/>
        <v>1.037037037037037</v>
      </c>
      <c r="S3653" s="110">
        <v>16</v>
      </c>
      <c r="T3653" s="68">
        <f t="shared" si="521"/>
        <v>1.6875</v>
      </c>
      <c r="U3653" s="110">
        <v>23</v>
      </c>
      <c r="W3653" s="110">
        <v>1</v>
      </c>
      <c r="X3653" s="110">
        <v>1</v>
      </c>
      <c r="Y3653" s="68">
        <f t="shared" si="523"/>
        <v>1</v>
      </c>
      <c r="Z3653" s="110">
        <v>5</v>
      </c>
      <c r="AA3653" s="282">
        <v>0.72</v>
      </c>
    </row>
    <row r="3654" spans="9:27">
      <c r="I3654" s="57" t="str">
        <f t="shared" si="522"/>
        <v>UniversalTF-CBTJul-17</v>
      </c>
      <c r="J3654" t="s">
        <v>2208</v>
      </c>
      <c r="K3654" t="s">
        <v>349</v>
      </c>
      <c r="L3654" s="73">
        <v>42917</v>
      </c>
      <c r="M3654" s="110">
        <v>0</v>
      </c>
      <c r="N3654" s="110">
        <v>0</v>
      </c>
      <c r="O3654" s="68" t="e">
        <f t="shared" si="519"/>
        <v>#DIV/0!</v>
      </c>
      <c r="P3654" s="110">
        <v>0</v>
      </c>
      <c r="Q3654" s="110">
        <v>0</v>
      </c>
      <c r="R3654" s="278" t="e">
        <f t="shared" si="520"/>
        <v>#DIV/0!</v>
      </c>
      <c r="S3654" s="110">
        <v>0</v>
      </c>
      <c r="T3654" s="68" t="e">
        <f t="shared" si="521"/>
        <v>#DIV/0!</v>
      </c>
      <c r="U3654" s="110">
        <v>0</v>
      </c>
      <c r="W3654" s="110">
        <v>0</v>
      </c>
      <c r="X3654" s="110">
        <v>0</v>
      </c>
      <c r="Y3654" s="68" t="e">
        <f t="shared" si="523"/>
        <v>#DIV/0!</v>
      </c>
      <c r="Z3654" s="110">
        <v>0</v>
      </c>
      <c r="AA3654" s="282"/>
    </row>
    <row r="3655" spans="9:27">
      <c r="I3655" s="57" t="str">
        <f t="shared" si="522"/>
        <v>Community ConnectionsTIPJul-17</v>
      </c>
      <c r="J3655" t="s">
        <v>2209</v>
      </c>
      <c r="K3655" t="s">
        <v>322</v>
      </c>
      <c r="L3655" s="73">
        <v>42917</v>
      </c>
      <c r="M3655" s="110">
        <v>16</v>
      </c>
      <c r="N3655" s="110">
        <v>9</v>
      </c>
      <c r="O3655" s="68">
        <f t="shared" si="519"/>
        <v>1.7777777777777777</v>
      </c>
      <c r="P3655" s="110">
        <v>143</v>
      </c>
      <c r="Q3655" s="110">
        <v>178</v>
      </c>
      <c r="R3655" s="278">
        <f t="shared" si="520"/>
        <v>0.8033707865168539</v>
      </c>
      <c r="S3655" s="110">
        <v>100</v>
      </c>
      <c r="T3655" s="68">
        <f t="shared" si="521"/>
        <v>1.78</v>
      </c>
      <c r="U3655" s="110">
        <v>143</v>
      </c>
      <c r="W3655" s="110">
        <v>0</v>
      </c>
      <c r="X3655" s="110">
        <v>0</v>
      </c>
      <c r="Y3655" s="68" t="e">
        <f t="shared" si="523"/>
        <v>#DIV/0!</v>
      </c>
      <c r="Z3655" s="110">
        <v>0</v>
      </c>
      <c r="AA3655" s="282">
        <v>0.33</v>
      </c>
    </row>
    <row r="3656" spans="9:27">
      <c r="I3656" s="57" t="str">
        <f t="shared" si="522"/>
        <v>ContemporaryTIPJul-17</v>
      </c>
      <c r="J3656" t="s">
        <v>2210</v>
      </c>
      <c r="K3656" t="s">
        <v>1231</v>
      </c>
      <c r="L3656" s="73">
        <v>42917</v>
      </c>
      <c r="M3656" s="110">
        <v>3</v>
      </c>
      <c r="N3656" s="110">
        <v>5</v>
      </c>
      <c r="O3656" s="68">
        <f t="shared" si="519"/>
        <v>0.6</v>
      </c>
      <c r="P3656" s="110">
        <v>5</v>
      </c>
      <c r="Q3656" s="110">
        <v>15</v>
      </c>
      <c r="R3656" s="278">
        <f t="shared" si="520"/>
        <v>0.33333333333333331</v>
      </c>
      <c r="S3656" s="110">
        <v>25</v>
      </c>
      <c r="T3656" s="68">
        <f t="shared" si="521"/>
        <v>0.6</v>
      </c>
      <c r="U3656" s="110">
        <v>4</v>
      </c>
      <c r="W3656" s="110">
        <v>0</v>
      </c>
      <c r="X3656" s="110">
        <v>0</v>
      </c>
      <c r="Y3656" s="68" t="e">
        <f t="shared" si="523"/>
        <v>#DIV/0!</v>
      </c>
      <c r="Z3656" s="110">
        <v>1</v>
      </c>
      <c r="AA3656" s="282">
        <v>0.44</v>
      </c>
    </row>
    <row r="3657" spans="9:27">
      <c r="I3657" s="57" t="str">
        <f t="shared" si="522"/>
        <v>FPSTIPJul-17</v>
      </c>
      <c r="J3657" t="s">
        <v>2211</v>
      </c>
      <c r="K3657" t="s">
        <v>356</v>
      </c>
      <c r="L3657" s="73">
        <v>42917</v>
      </c>
      <c r="M3657" s="110">
        <v>6</v>
      </c>
      <c r="N3657" s="110">
        <v>6</v>
      </c>
      <c r="O3657" s="68">
        <f t="shared" si="519"/>
        <v>1</v>
      </c>
      <c r="P3657" s="110">
        <v>69</v>
      </c>
      <c r="Q3657" s="110">
        <v>90</v>
      </c>
      <c r="R3657" s="278">
        <f t="shared" si="520"/>
        <v>0.76666666666666672</v>
      </c>
      <c r="S3657" s="110">
        <v>90</v>
      </c>
      <c r="T3657" s="68">
        <f t="shared" si="521"/>
        <v>1</v>
      </c>
      <c r="U3657" s="110">
        <v>67</v>
      </c>
      <c r="W3657" s="110">
        <v>1</v>
      </c>
      <c r="X3657" s="110">
        <v>1</v>
      </c>
      <c r="Y3657" s="68">
        <f t="shared" si="523"/>
        <v>1</v>
      </c>
      <c r="Z3657" s="110">
        <v>3</v>
      </c>
      <c r="AA3657" s="282">
        <v>0.17</v>
      </c>
    </row>
    <row r="3658" spans="9:27">
      <c r="I3658" s="57" t="str">
        <f t="shared" si="522"/>
        <v>Green DoorTIPJul-17</v>
      </c>
      <c r="J3658" t="s">
        <v>2212</v>
      </c>
      <c r="K3658" t="s">
        <v>882</v>
      </c>
      <c r="L3658" s="73">
        <v>42917</v>
      </c>
      <c r="M3658" s="110">
        <v>0</v>
      </c>
      <c r="N3658" s="110">
        <v>0</v>
      </c>
      <c r="O3658" s="68" t="e">
        <f t="shared" si="519"/>
        <v>#DIV/0!</v>
      </c>
      <c r="P3658" s="110">
        <v>0</v>
      </c>
      <c r="Q3658" s="110">
        <v>0</v>
      </c>
      <c r="R3658" s="278" t="e">
        <f t="shared" si="520"/>
        <v>#DIV/0!</v>
      </c>
      <c r="S3658" s="110">
        <v>0</v>
      </c>
      <c r="T3658" s="68" t="e">
        <f t="shared" si="521"/>
        <v>#DIV/0!</v>
      </c>
      <c r="U3658" s="110">
        <v>0</v>
      </c>
      <c r="W3658" s="110">
        <v>0</v>
      </c>
      <c r="X3658" s="110">
        <v>0</v>
      </c>
      <c r="Y3658" s="68" t="e">
        <f t="shared" si="523"/>
        <v>#DIV/0!</v>
      </c>
      <c r="Z3658" s="110">
        <v>0</v>
      </c>
      <c r="AA3658" s="282"/>
    </row>
    <row r="3659" spans="9:27">
      <c r="I3659" s="57" t="str">
        <f t="shared" si="522"/>
        <v>LESTIPJul-17</v>
      </c>
      <c r="J3659" t="s">
        <v>2213</v>
      </c>
      <c r="K3659" t="s">
        <v>358</v>
      </c>
      <c r="L3659" s="73">
        <v>42917</v>
      </c>
      <c r="M3659" s="110">
        <v>5</v>
      </c>
      <c r="N3659" s="110">
        <v>7</v>
      </c>
      <c r="O3659" s="68">
        <f t="shared" si="519"/>
        <v>0.7142857142857143</v>
      </c>
      <c r="P3659" s="110">
        <v>32</v>
      </c>
      <c r="Q3659" s="110">
        <v>75</v>
      </c>
      <c r="R3659" s="278">
        <f t="shared" si="520"/>
        <v>0.42666666666666669</v>
      </c>
      <c r="S3659" s="110">
        <v>105</v>
      </c>
      <c r="T3659" s="68">
        <f t="shared" si="521"/>
        <v>0.7142857142857143</v>
      </c>
      <c r="U3659" s="110">
        <v>31</v>
      </c>
      <c r="W3659" s="110">
        <v>1</v>
      </c>
      <c r="X3659" s="110">
        <v>1</v>
      </c>
      <c r="Y3659" s="68">
        <f t="shared" si="523"/>
        <v>1</v>
      </c>
      <c r="Z3659" s="110">
        <v>1</v>
      </c>
      <c r="AA3659" s="282">
        <v>0.84</v>
      </c>
    </row>
    <row r="3660" spans="9:27">
      <c r="I3660" s="57" t="str">
        <f t="shared" si="522"/>
        <v>MBI HSTIPJul-17</v>
      </c>
      <c r="J3660" t="s">
        <v>2214</v>
      </c>
      <c r="K3660" t="s">
        <v>363</v>
      </c>
      <c r="L3660" s="73">
        <v>42917</v>
      </c>
      <c r="M3660" s="110">
        <v>10</v>
      </c>
      <c r="N3660" s="110">
        <v>15</v>
      </c>
      <c r="O3660" s="68">
        <f t="shared" si="519"/>
        <v>0.66666666666666663</v>
      </c>
      <c r="P3660" s="110">
        <v>117</v>
      </c>
      <c r="Q3660" s="110">
        <v>120</v>
      </c>
      <c r="R3660" s="278">
        <f t="shared" si="520"/>
        <v>0.97499999999999998</v>
      </c>
      <c r="S3660" s="110">
        <v>180</v>
      </c>
      <c r="T3660" s="68">
        <f t="shared" si="521"/>
        <v>0.66666666666666663</v>
      </c>
      <c r="U3660" s="110">
        <v>117</v>
      </c>
      <c r="W3660" s="110">
        <v>0</v>
      </c>
      <c r="X3660" s="110">
        <v>0</v>
      </c>
      <c r="Y3660" s="68" t="e">
        <f t="shared" si="523"/>
        <v>#DIV/0!</v>
      </c>
      <c r="Z3660" s="110">
        <v>0</v>
      </c>
      <c r="AA3660" s="282">
        <v>0.44</v>
      </c>
    </row>
    <row r="3661" spans="9:27">
      <c r="I3661" s="57" t="str">
        <f t="shared" si="522"/>
        <v>PASSTIPJul-17</v>
      </c>
      <c r="J3661" t="s">
        <v>2215</v>
      </c>
      <c r="K3661" t="s">
        <v>344</v>
      </c>
      <c r="L3661" s="73">
        <v>42917</v>
      </c>
      <c r="M3661" s="110">
        <v>13</v>
      </c>
      <c r="N3661" s="110">
        <v>6</v>
      </c>
      <c r="O3661" s="68">
        <f t="shared" si="519"/>
        <v>2.1666666666666665</v>
      </c>
      <c r="P3661" s="110">
        <v>63</v>
      </c>
      <c r="Q3661" s="110">
        <v>98</v>
      </c>
      <c r="R3661" s="278">
        <f t="shared" si="520"/>
        <v>0.6428571428571429</v>
      </c>
      <c r="S3661" s="110">
        <v>45</v>
      </c>
      <c r="T3661" s="68">
        <f t="shared" si="521"/>
        <v>2.1777777777777776</v>
      </c>
      <c r="U3661" s="110">
        <v>48</v>
      </c>
      <c r="W3661" s="110">
        <v>2</v>
      </c>
      <c r="X3661" s="110">
        <v>3</v>
      </c>
      <c r="Y3661" s="68">
        <f t="shared" si="523"/>
        <v>0.66666666666666663</v>
      </c>
      <c r="Z3661" s="110">
        <v>15</v>
      </c>
      <c r="AA3661" s="282">
        <v>0.69</v>
      </c>
    </row>
    <row r="3662" spans="9:27">
      <c r="I3662" s="57" t="str">
        <f t="shared" si="522"/>
        <v>TFCCTIPJul-17</v>
      </c>
      <c r="J3662" t="s">
        <v>2216</v>
      </c>
      <c r="K3662" t="s">
        <v>365</v>
      </c>
      <c r="L3662" s="73">
        <v>42917</v>
      </c>
      <c r="M3662" s="110">
        <v>3</v>
      </c>
      <c r="N3662" s="110">
        <v>6</v>
      </c>
      <c r="O3662" s="68">
        <f t="shared" si="519"/>
        <v>0.5</v>
      </c>
      <c r="P3662" s="110">
        <v>76</v>
      </c>
      <c r="Q3662" s="110">
        <v>25</v>
      </c>
      <c r="R3662" s="278">
        <f t="shared" si="520"/>
        <v>3.04</v>
      </c>
      <c r="S3662" s="110">
        <v>50</v>
      </c>
      <c r="T3662" s="68">
        <f t="shared" si="521"/>
        <v>0.5</v>
      </c>
      <c r="U3662" s="110">
        <v>62</v>
      </c>
      <c r="W3662" s="110">
        <v>3</v>
      </c>
      <c r="X3662" s="110">
        <v>4</v>
      </c>
      <c r="Y3662" s="68">
        <f t="shared" si="523"/>
        <v>0.75</v>
      </c>
      <c r="Z3662" s="110">
        <v>14</v>
      </c>
      <c r="AA3662" s="282">
        <v>0.83</v>
      </c>
    </row>
    <row r="3663" spans="9:27">
      <c r="I3663" s="57" t="str">
        <f t="shared" si="522"/>
        <v>UniversalTIPJul-17</v>
      </c>
      <c r="J3663" t="s">
        <v>2217</v>
      </c>
      <c r="K3663" t="s">
        <v>351</v>
      </c>
      <c r="L3663" s="73">
        <v>42917</v>
      </c>
      <c r="M3663" s="110">
        <v>0</v>
      </c>
      <c r="N3663" s="110">
        <v>0</v>
      </c>
      <c r="O3663" s="68" t="e">
        <f t="shared" si="519"/>
        <v>#DIV/0!</v>
      </c>
      <c r="P3663" s="110">
        <v>0</v>
      </c>
      <c r="Q3663" s="110">
        <v>0</v>
      </c>
      <c r="R3663" s="278" t="e">
        <f t="shared" si="520"/>
        <v>#DIV/0!</v>
      </c>
      <c r="S3663" s="110">
        <v>0</v>
      </c>
      <c r="T3663" s="68" t="e">
        <f t="shared" si="521"/>
        <v>#DIV/0!</v>
      </c>
      <c r="U3663" s="110">
        <v>0</v>
      </c>
      <c r="W3663" s="110">
        <v>0</v>
      </c>
      <c r="X3663" s="110">
        <v>0</v>
      </c>
      <c r="Y3663" s="68" t="e">
        <f t="shared" si="523"/>
        <v>#DIV/0!</v>
      </c>
      <c r="Z3663" s="110">
        <v>0</v>
      </c>
      <c r="AA3663" s="282"/>
    </row>
    <row r="3664" spans="9:27">
      <c r="I3664" s="57" t="str">
        <f t="shared" si="522"/>
        <v>Wayne CenterTIPJul-17</v>
      </c>
      <c r="J3664" t="s">
        <v>2218</v>
      </c>
      <c r="K3664" t="s">
        <v>768</v>
      </c>
      <c r="L3664" s="73">
        <v>42917</v>
      </c>
      <c r="M3664" s="110">
        <v>4</v>
      </c>
      <c r="N3664" s="110">
        <v>4</v>
      </c>
      <c r="O3664" s="68">
        <f t="shared" si="519"/>
        <v>1</v>
      </c>
      <c r="P3664" s="110">
        <v>21</v>
      </c>
      <c r="Q3664" s="110">
        <v>40</v>
      </c>
      <c r="R3664" s="278">
        <f t="shared" si="520"/>
        <v>0.52500000000000002</v>
      </c>
      <c r="S3664" s="110">
        <v>40</v>
      </c>
      <c r="T3664" s="68">
        <f t="shared" si="521"/>
        <v>1</v>
      </c>
      <c r="U3664" s="110">
        <v>21</v>
      </c>
      <c r="W3664" s="110">
        <v>1</v>
      </c>
      <c r="X3664" s="110">
        <v>2</v>
      </c>
      <c r="Y3664" s="68">
        <f t="shared" si="523"/>
        <v>0.5</v>
      </c>
      <c r="Z3664" s="110">
        <v>0</v>
      </c>
      <c r="AA3664" s="282">
        <v>0.91</v>
      </c>
    </row>
    <row r="3665" spans="9:27">
      <c r="I3665" s="57" t="str">
        <f t="shared" si="522"/>
        <v>Adoptions TogetherTSTJul-17</v>
      </c>
      <c r="J3665" t="s">
        <v>2219</v>
      </c>
      <c r="K3665" t="s">
        <v>1446</v>
      </c>
      <c r="L3665" s="73">
        <v>42917</v>
      </c>
      <c r="M3665" s="110">
        <v>2</v>
      </c>
      <c r="N3665" s="110">
        <v>1</v>
      </c>
      <c r="O3665" s="68">
        <f t="shared" si="519"/>
        <v>2</v>
      </c>
      <c r="P3665" s="110">
        <v>6</v>
      </c>
      <c r="Q3665" s="110">
        <v>10</v>
      </c>
      <c r="R3665" s="278">
        <f t="shared" si="520"/>
        <v>0.6</v>
      </c>
      <c r="S3665" s="110">
        <v>5</v>
      </c>
      <c r="T3665" s="68">
        <f t="shared" si="521"/>
        <v>2</v>
      </c>
      <c r="U3665" s="110">
        <v>2</v>
      </c>
      <c r="W3665" s="110">
        <v>0</v>
      </c>
      <c r="X3665" s="110">
        <v>0</v>
      </c>
      <c r="Y3665" s="68" t="e">
        <f t="shared" si="523"/>
        <v>#DIV/0!</v>
      </c>
      <c r="Z3665" s="110">
        <v>4</v>
      </c>
      <c r="AA3665" s="282">
        <v>0.67</v>
      </c>
    </row>
    <row r="3666" spans="9:27">
      <c r="I3666" s="57" t="str">
        <f t="shared" si="522"/>
        <v>ContemporaryTSTJul-17</v>
      </c>
      <c r="J3666" t="s">
        <v>2220</v>
      </c>
      <c r="K3666" t="s">
        <v>1448</v>
      </c>
      <c r="L3666" s="73">
        <v>42917</v>
      </c>
      <c r="M3666" s="110">
        <v>6</v>
      </c>
      <c r="N3666" s="110">
        <v>5</v>
      </c>
      <c r="O3666" s="68">
        <f t="shared" si="519"/>
        <v>1.2</v>
      </c>
      <c r="P3666" s="110">
        <v>12</v>
      </c>
      <c r="Q3666" s="110">
        <v>30</v>
      </c>
      <c r="R3666" s="278">
        <f t="shared" si="520"/>
        <v>0.4</v>
      </c>
      <c r="S3666" s="110">
        <v>25</v>
      </c>
      <c r="T3666" s="68">
        <f t="shared" si="521"/>
        <v>1.2</v>
      </c>
      <c r="U3666" s="110">
        <v>12</v>
      </c>
      <c r="W3666" s="110">
        <v>0</v>
      </c>
      <c r="X3666" s="110">
        <v>0</v>
      </c>
      <c r="Y3666" s="68" t="e">
        <f t="shared" si="523"/>
        <v>#DIV/0!</v>
      </c>
      <c r="Z3666" s="110">
        <v>0</v>
      </c>
      <c r="AA3666" s="282">
        <v>0.28999999999999998</v>
      </c>
    </row>
    <row r="3667" spans="9:27">
      <c r="I3667" s="57" t="str">
        <f t="shared" si="522"/>
        <v>Family MattersTSTJul-17</v>
      </c>
      <c r="J3667" t="s">
        <v>2221</v>
      </c>
      <c r="K3667" t="s">
        <v>1450</v>
      </c>
      <c r="L3667" s="73">
        <v>42917</v>
      </c>
      <c r="M3667" s="110">
        <v>1</v>
      </c>
      <c r="N3667" s="110">
        <v>1</v>
      </c>
      <c r="O3667" s="68">
        <f t="shared" si="519"/>
        <v>1</v>
      </c>
      <c r="P3667" s="110">
        <v>3</v>
      </c>
      <c r="Q3667" s="110">
        <v>2</v>
      </c>
      <c r="R3667" s="278">
        <f t="shared" si="520"/>
        <v>1.5</v>
      </c>
      <c r="S3667" s="110">
        <v>2</v>
      </c>
      <c r="T3667" s="68">
        <f t="shared" si="521"/>
        <v>1</v>
      </c>
      <c r="U3667" s="110">
        <v>3</v>
      </c>
      <c r="W3667" s="110">
        <v>0</v>
      </c>
      <c r="X3667" s="110">
        <v>0</v>
      </c>
      <c r="Y3667" s="68" t="e">
        <f t="shared" si="523"/>
        <v>#DIV/0!</v>
      </c>
      <c r="Z3667" s="110">
        <v>0</v>
      </c>
      <c r="AA3667" s="282">
        <v>0.33</v>
      </c>
    </row>
    <row r="3668" spans="9:27">
      <c r="I3668" s="57" t="str">
        <f t="shared" si="522"/>
        <v>First Home CareTSTJul-17</v>
      </c>
      <c r="J3668" t="s">
        <v>2222</v>
      </c>
      <c r="K3668" t="s">
        <v>1452</v>
      </c>
      <c r="L3668" s="73">
        <v>42917</v>
      </c>
      <c r="M3668" s="110">
        <v>10</v>
      </c>
      <c r="N3668" s="110">
        <v>3</v>
      </c>
      <c r="O3668" s="68">
        <f t="shared" si="519"/>
        <v>3.3333333333333335</v>
      </c>
      <c r="P3668" s="110">
        <v>13</v>
      </c>
      <c r="Q3668" s="110">
        <v>50</v>
      </c>
      <c r="R3668" s="278">
        <f t="shared" si="520"/>
        <v>0.26</v>
      </c>
      <c r="S3668" s="110">
        <v>15</v>
      </c>
      <c r="T3668" s="68">
        <f t="shared" si="521"/>
        <v>3.3333333333333335</v>
      </c>
      <c r="U3668" s="110">
        <v>13</v>
      </c>
      <c r="W3668" s="110">
        <v>1</v>
      </c>
      <c r="X3668" s="110">
        <v>1</v>
      </c>
      <c r="Y3668" s="68">
        <f t="shared" ref="Y3668:Y3731" si="524">W3668/X3668</f>
        <v>1</v>
      </c>
      <c r="Z3668" s="110">
        <v>0</v>
      </c>
      <c r="AA3668" s="282">
        <v>0.6</v>
      </c>
    </row>
    <row r="3669" spans="9:27">
      <c r="I3669" s="57" t="str">
        <f t="shared" si="522"/>
        <v>HillcrestTSTJul-17</v>
      </c>
      <c r="J3669" t="s">
        <v>2223</v>
      </c>
      <c r="K3669" t="s">
        <v>1454</v>
      </c>
      <c r="L3669" s="73">
        <v>42917</v>
      </c>
      <c r="M3669" s="110">
        <v>2</v>
      </c>
      <c r="N3669" s="110">
        <v>2</v>
      </c>
      <c r="O3669" s="68">
        <f t="shared" si="519"/>
        <v>1</v>
      </c>
      <c r="P3669" s="110">
        <v>11</v>
      </c>
      <c r="Q3669" s="110">
        <v>10</v>
      </c>
      <c r="R3669" s="278">
        <f t="shared" si="520"/>
        <v>1.1000000000000001</v>
      </c>
      <c r="S3669" s="110">
        <v>10</v>
      </c>
      <c r="T3669" s="68">
        <f t="shared" si="521"/>
        <v>1</v>
      </c>
      <c r="U3669" s="110">
        <v>11</v>
      </c>
      <c r="W3669" s="110">
        <v>0</v>
      </c>
      <c r="X3669" s="110">
        <v>0</v>
      </c>
      <c r="Y3669" s="68" t="e">
        <f t="shared" si="524"/>
        <v>#DIV/0!</v>
      </c>
      <c r="Z3669" s="110">
        <v>0</v>
      </c>
      <c r="AA3669" s="282">
        <v>0.73</v>
      </c>
    </row>
    <row r="3670" spans="9:27">
      <c r="I3670" s="57" t="str">
        <f t="shared" si="522"/>
        <v>MD Family ResourcesTSTJul-17</v>
      </c>
      <c r="J3670" t="s">
        <v>2224</v>
      </c>
      <c r="K3670" t="s">
        <v>1456</v>
      </c>
      <c r="L3670" s="73">
        <v>42917</v>
      </c>
      <c r="M3670" s="110">
        <v>5</v>
      </c>
      <c r="N3670" s="110">
        <v>6</v>
      </c>
      <c r="O3670" s="68">
        <f t="shared" si="519"/>
        <v>0.83333333333333337</v>
      </c>
      <c r="P3670" s="110">
        <v>11</v>
      </c>
      <c r="Q3670" s="110">
        <v>8</v>
      </c>
      <c r="R3670" s="278">
        <f t="shared" si="520"/>
        <v>1.375</v>
      </c>
      <c r="S3670" s="110">
        <v>10</v>
      </c>
      <c r="T3670" s="68">
        <f t="shared" si="521"/>
        <v>0.8</v>
      </c>
      <c r="U3670" s="110">
        <v>11</v>
      </c>
      <c r="W3670" s="110">
        <v>1</v>
      </c>
      <c r="X3670" s="110">
        <v>1</v>
      </c>
      <c r="Y3670" s="68">
        <f t="shared" si="524"/>
        <v>1</v>
      </c>
      <c r="Z3670" s="110">
        <v>0</v>
      </c>
      <c r="AA3670" s="282">
        <v>0.31</v>
      </c>
    </row>
    <row r="3671" spans="9:27">
      <c r="I3671" s="57" t="str">
        <f t="shared" si="522"/>
        <v>Adoptions TogetherAllJul-17</v>
      </c>
      <c r="J3671" t="s">
        <v>2225</v>
      </c>
      <c r="K3671" t="s">
        <v>318</v>
      </c>
      <c r="L3671" s="73">
        <v>42917</v>
      </c>
      <c r="M3671" s="110">
        <v>2</v>
      </c>
      <c r="N3671" s="110">
        <v>1</v>
      </c>
      <c r="O3671" s="68">
        <f t="shared" si="519"/>
        <v>2</v>
      </c>
      <c r="P3671" s="110">
        <v>6</v>
      </c>
      <c r="Q3671" s="110">
        <v>10</v>
      </c>
      <c r="R3671" s="278">
        <f t="shared" si="520"/>
        <v>0.6</v>
      </c>
      <c r="S3671" s="110">
        <v>5</v>
      </c>
      <c r="T3671" s="68">
        <f t="shared" si="521"/>
        <v>2</v>
      </c>
      <c r="U3671" s="110">
        <v>2</v>
      </c>
      <c r="W3671" s="110">
        <v>0</v>
      </c>
      <c r="X3671" s="110">
        <v>0</v>
      </c>
      <c r="Y3671" s="68" t="e">
        <f t="shared" si="524"/>
        <v>#DIV/0!</v>
      </c>
      <c r="Z3671" s="110">
        <v>4</v>
      </c>
      <c r="AA3671" s="282" t="e">
        <v>#DIV/0!</v>
      </c>
    </row>
    <row r="3672" spans="9:27">
      <c r="I3672" s="57" t="str">
        <f t="shared" si="522"/>
        <v>Community ConnectionsAllJul-17</v>
      </c>
      <c r="J3672" t="s">
        <v>2226</v>
      </c>
      <c r="K3672" t="s">
        <v>319</v>
      </c>
      <c r="L3672" s="73">
        <v>42917</v>
      </c>
      <c r="M3672" s="110">
        <v>24</v>
      </c>
      <c r="N3672" s="110">
        <v>14</v>
      </c>
      <c r="O3672" s="68">
        <f t="shared" si="519"/>
        <v>1.7142857142857142</v>
      </c>
      <c r="P3672" s="110">
        <v>156</v>
      </c>
      <c r="Q3672" s="110">
        <v>197</v>
      </c>
      <c r="R3672" s="278">
        <f t="shared" si="520"/>
        <v>0.79187817258883253</v>
      </c>
      <c r="S3672" s="110">
        <v>112</v>
      </c>
      <c r="T3672" s="68">
        <f t="shared" si="521"/>
        <v>1.7589285714285714</v>
      </c>
      <c r="U3672" s="110">
        <v>155</v>
      </c>
      <c r="W3672" s="110">
        <v>0</v>
      </c>
      <c r="X3672" s="110">
        <v>0</v>
      </c>
      <c r="Y3672" s="68" t="e">
        <f t="shared" si="524"/>
        <v>#DIV/0!</v>
      </c>
      <c r="Z3672" s="110">
        <v>1</v>
      </c>
      <c r="AA3672" s="282">
        <v>0.43500000000000005</v>
      </c>
    </row>
    <row r="3673" spans="9:27">
      <c r="I3673" s="57" t="str">
        <f t="shared" si="522"/>
        <v>ContemporaryAllJul-17</v>
      </c>
      <c r="J3673" t="s">
        <v>2227</v>
      </c>
      <c r="K3673" t="s">
        <v>1244</v>
      </c>
      <c r="L3673" s="73">
        <v>42917</v>
      </c>
      <c r="M3673" s="110">
        <v>9</v>
      </c>
      <c r="N3673" s="110">
        <v>10</v>
      </c>
      <c r="O3673" s="68">
        <f t="shared" ref="O3673:O3736" si="525">M3673/N3673</f>
        <v>0.9</v>
      </c>
      <c r="P3673" s="110">
        <v>17</v>
      </c>
      <c r="Q3673" s="110">
        <v>45</v>
      </c>
      <c r="R3673" s="278">
        <f t="shared" ref="R3673:R3736" si="526">P3673/Q3673</f>
        <v>0.37777777777777777</v>
      </c>
      <c r="S3673" s="110">
        <v>50</v>
      </c>
      <c r="T3673" s="68">
        <f t="shared" ref="T3673:T3736" si="527">Q3673/S3673</f>
        <v>0.9</v>
      </c>
      <c r="U3673" s="110">
        <v>16</v>
      </c>
      <c r="W3673" s="110">
        <v>0</v>
      </c>
      <c r="X3673" s="110">
        <v>0</v>
      </c>
      <c r="Y3673" s="68" t="e">
        <f t="shared" si="524"/>
        <v>#DIV/0!</v>
      </c>
      <c r="Z3673" s="110">
        <v>1</v>
      </c>
      <c r="AA3673" s="282">
        <v>0.44</v>
      </c>
    </row>
    <row r="3674" spans="9:27">
      <c r="I3674" s="57" t="str">
        <f t="shared" si="522"/>
        <v>Family MattersAllJul-17</v>
      </c>
      <c r="J3674" t="s">
        <v>2228</v>
      </c>
      <c r="K3674" t="s">
        <v>1624</v>
      </c>
      <c r="L3674" s="73">
        <v>42917</v>
      </c>
      <c r="M3674" s="110">
        <v>1</v>
      </c>
      <c r="N3674" s="110">
        <v>1</v>
      </c>
      <c r="O3674" s="68">
        <f t="shared" si="525"/>
        <v>1</v>
      </c>
      <c r="P3674" s="110">
        <v>3</v>
      </c>
      <c r="Q3674" s="110">
        <v>2</v>
      </c>
      <c r="R3674" s="278">
        <f t="shared" si="526"/>
        <v>1.5</v>
      </c>
      <c r="S3674" s="110">
        <v>2</v>
      </c>
      <c r="T3674" s="68">
        <f t="shared" si="527"/>
        <v>1</v>
      </c>
      <c r="U3674" s="110">
        <v>3</v>
      </c>
      <c r="W3674" s="110">
        <v>0</v>
      </c>
      <c r="X3674" s="110">
        <v>0</v>
      </c>
      <c r="Y3674" s="68" t="e">
        <f t="shared" si="524"/>
        <v>#DIV/0!</v>
      </c>
      <c r="Z3674" s="110">
        <v>0</v>
      </c>
      <c r="AA3674" s="282" t="e">
        <v>#DIV/0!</v>
      </c>
    </row>
    <row r="3675" spans="9:27">
      <c r="I3675" s="57" t="str">
        <f t="shared" si="522"/>
        <v>Federal CityAllJul-17</v>
      </c>
      <c r="J3675" t="s">
        <v>2229</v>
      </c>
      <c r="K3675" t="s">
        <v>359</v>
      </c>
      <c r="L3675" s="73">
        <v>42917</v>
      </c>
      <c r="M3675" s="110">
        <v>0</v>
      </c>
      <c r="N3675" s="110">
        <v>1</v>
      </c>
      <c r="O3675" s="68">
        <f t="shared" si="525"/>
        <v>0</v>
      </c>
      <c r="P3675" s="110">
        <v>0</v>
      </c>
      <c r="Q3675" s="110">
        <v>0</v>
      </c>
      <c r="R3675" s="278" t="e">
        <f t="shared" si="526"/>
        <v>#DIV/0!</v>
      </c>
      <c r="S3675" s="110">
        <v>5</v>
      </c>
      <c r="T3675" s="68">
        <f t="shared" si="527"/>
        <v>0</v>
      </c>
      <c r="U3675" s="110">
        <v>0</v>
      </c>
      <c r="W3675" s="110">
        <v>0</v>
      </c>
      <c r="X3675" s="110">
        <v>3</v>
      </c>
      <c r="Y3675" s="68">
        <f t="shared" si="524"/>
        <v>0</v>
      </c>
      <c r="Z3675" s="110">
        <v>0</v>
      </c>
      <c r="AA3675" s="282" t="e">
        <v>#DIV/0!</v>
      </c>
    </row>
    <row r="3676" spans="9:27">
      <c r="I3676" s="57" t="str">
        <f t="shared" si="522"/>
        <v>First Home CareAllJul-17</v>
      </c>
      <c r="J3676" t="s">
        <v>2230</v>
      </c>
      <c r="K3676" t="s">
        <v>323</v>
      </c>
      <c r="L3676" s="73">
        <v>42917</v>
      </c>
      <c r="M3676" s="110">
        <v>24</v>
      </c>
      <c r="N3676" s="110">
        <v>10</v>
      </c>
      <c r="O3676" s="68">
        <f t="shared" si="525"/>
        <v>2.4</v>
      </c>
      <c r="P3676" s="110">
        <v>34</v>
      </c>
      <c r="Q3676" s="110">
        <v>98</v>
      </c>
      <c r="R3676" s="278">
        <f t="shared" si="526"/>
        <v>0.34693877551020408</v>
      </c>
      <c r="S3676" s="110">
        <v>45</v>
      </c>
      <c r="T3676" s="68">
        <f t="shared" si="527"/>
        <v>2.1777777777777776</v>
      </c>
      <c r="U3676" s="110">
        <v>30</v>
      </c>
      <c r="W3676" s="110">
        <v>3</v>
      </c>
      <c r="X3676" s="110">
        <v>9</v>
      </c>
      <c r="Y3676" s="68">
        <f t="shared" si="524"/>
        <v>0.33333333333333331</v>
      </c>
      <c r="Z3676" s="110">
        <v>4</v>
      </c>
      <c r="AA3676" s="282">
        <v>0.70499999999999996</v>
      </c>
    </row>
    <row r="3677" spans="9:27">
      <c r="I3677" s="57" t="str">
        <f t="shared" si="522"/>
        <v>FPSAllJul-17</v>
      </c>
      <c r="J3677" t="s">
        <v>2231</v>
      </c>
      <c r="K3677" t="s">
        <v>355</v>
      </c>
      <c r="L3677" s="73">
        <v>42917</v>
      </c>
      <c r="M3677" s="110">
        <v>6</v>
      </c>
      <c r="N3677" s="110">
        <v>6</v>
      </c>
      <c r="O3677" s="68">
        <f t="shared" si="525"/>
        <v>1</v>
      </c>
      <c r="P3677" s="110">
        <v>69</v>
      </c>
      <c r="Q3677" s="110">
        <v>90</v>
      </c>
      <c r="R3677" s="278">
        <f t="shared" si="526"/>
        <v>0.76666666666666672</v>
      </c>
      <c r="S3677" s="110">
        <v>90</v>
      </c>
      <c r="T3677" s="68">
        <f t="shared" si="527"/>
        <v>1</v>
      </c>
      <c r="U3677" s="110">
        <v>67</v>
      </c>
      <c r="W3677" s="110">
        <v>1</v>
      </c>
      <c r="X3677" s="110">
        <v>1</v>
      </c>
      <c r="Y3677" s="68">
        <f t="shared" si="524"/>
        <v>1</v>
      </c>
      <c r="Z3677" s="110">
        <v>3</v>
      </c>
      <c r="AA3677" s="282">
        <v>0.17</v>
      </c>
    </row>
    <row r="3678" spans="9:27">
      <c r="I3678" s="57" t="str">
        <f t="shared" si="522"/>
        <v>Green DoorAllJul-17</v>
      </c>
      <c r="J3678" t="s">
        <v>2232</v>
      </c>
      <c r="K3678" t="s">
        <v>895</v>
      </c>
      <c r="L3678" s="73">
        <v>42917</v>
      </c>
      <c r="M3678" s="110">
        <v>0</v>
      </c>
      <c r="N3678" s="110">
        <v>0</v>
      </c>
      <c r="O3678" s="68" t="e">
        <f t="shared" si="525"/>
        <v>#DIV/0!</v>
      </c>
      <c r="P3678" s="110">
        <v>0</v>
      </c>
      <c r="Q3678" s="110">
        <v>0</v>
      </c>
      <c r="R3678" s="278" t="e">
        <f t="shared" si="526"/>
        <v>#DIV/0!</v>
      </c>
      <c r="S3678" s="110">
        <v>0</v>
      </c>
      <c r="T3678" s="68" t="e">
        <f t="shared" si="527"/>
        <v>#DIV/0!</v>
      </c>
      <c r="U3678" s="110">
        <v>0</v>
      </c>
      <c r="W3678" s="110">
        <v>0</v>
      </c>
      <c r="X3678" s="110">
        <v>0</v>
      </c>
      <c r="Y3678" s="68" t="e">
        <f t="shared" si="524"/>
        <v>#DIV/0!</v>
      </c>
      <c r="Z3678" s="110">
        <v>0</v>
      </c>
      <c r="AA3678" s="282" t="e">
        <v>#DIV/0!</v>
      </c>
    </row>
    <row r="3679" spans="9:27">
      <c r="I3679" s="57" t="str">
        <f t="shared" si="522"/>
        <v>HillcrestAllJul-17</v>
      </c>
      <c r="J3679" t="s">
        <v>2233</v>
      </c>
      <c r="K3679" t="s">
        <v>331</v>
      </c>
      <c r="L3679" s="73">
        <v>42917</v>
      </c>
      <c r="M3679" s="110">
        <v>7</v>
      </c>
      <c r="N3679" s="110">
        <v>9</v>
      </c>
      <c r="O3679" s="68">
        <f t="shared" si="525"/>
        <v>0.77777777777777779</v>
      </c>
      <c r="P3679" s="110">
        <v>54</v>
      </c>
      <c r="Q3679" s="110">
        <v>60</v>
      </c>
      <c r="R3679" s="278">
        <f t="shared" si="526"/>
        <v>0.9</v>
      </c>
      <c r="S3679" s="110">
        <v>80</v>
      </c>
      <c r="T3679" s="68">
        <f t="shared" si="527"/>
        <v>0.75</v>
      </c>
      <c r="U3679" s="110">
        <v>54</v>
      </c>
      <c r="W3679" s="110">
        <v>1</v>
      </c>
      <c r="X3679" s="110">
        <v>1</v>
      </c>
      <c r="Y3679" s="68">
        <f t="shared" si="524"/>
        <v>1</v>
      </c>
      <c r="Z3679" s="110">
        <v>0</v>
      </c>
      <c r="AA3679" s="282">
        <v>0.375</v>
      </c>
    </row>
    <row r="3680" spans="9:27">
      <c r="I3680" s="57" t="str">
        <f t="shared" si="522"/>
        <v>LAYCAllJul-17</v>
      </c>
      <c r="J3680" t="s">
        <v>2234</v>
      </c>
      <c r="K3680" t="s">
        <v>337</v>
      </c>
      <c r="L3680" s="73">
        <v>42917</v>
      </c>
      <c r="M3680" s="110">
        <v>1</v>
      </c>
      <c r="N3680" s="110">
        <v>3</v>
      </c>
      <c r="O3680" s="68">
        <f t="shared" si="525"/>
        <v>0.33333333333333331</v>
      </c>
      <c r="P3680" s="110">
        <v>11</v>
      </c>
      <c r="Q3680" s="110">
        <v>10</v>
      </c>
      <c r="R3680" s="278">
        <f t="shared" si="526"/>
        <v>1.1000000000000001</v>
      </c>
      <c r="S3680" s="110">
        <v>30</v>
      </c>
      <c r="T3680" s="68">
        <f t="shared" si="527"/>
        <v>0.33333333333333331</v>
      </c>
      <c r="U3680" s="110">
        <v>10</v>
      </c>
      <c r="W3680" s="110">
        <v>1</v>
      </c>
      <c r="X3680" s="110">
        <v>1</v>
      </c>
      <c r="Y3680" s="68">
        <f t="shared" si="524"/>
        <v>1</v>
      </c>
      <c r="Z3680" s="110">
        <v>1</v>
      </c>
      <c r="AA3680" s="282" t="e">
        <v>#DIV/0!</v>
      </c>
    </row>
    <row r="3681" spans="9:27">
      <c r="I3681" s="57" t="str">
        <f t="shared" si="522"/>
        <v>LESAllJul-17</v>
      </c>
      <c r="J3681" t="s">
        <v>2235</v>
      </c>
      <c r="K3681" t="s">
        <v>357</v>
      </c>
      <c r="L3681" s="73">
        <v>42917</v>
      </c>
      <c r="M3681" s="110">
        <v>5</v>
      </c>
      <c r="N3681" s="110">
        <v>7</v>
      </c>
      <c r="O3681" s="68">
        <f t="shared" si="525"/>
        <v>0.7142857142857143</v>
      </c>
      <c r="P3681" s="110">
        <v>32</v>
      </c>
      <c r="Q3681" s="110">
        <v>75</v>
      </c>
      <c r="R3681" s="278">
        <f t="shared" si="526"/>
        <v>0.42666666666666669</v>
      </c>
      <c r="S3681" s="110">
        <v>105</v>
      </c>
      <c r="T3681" s="68">
        <f t="shared" si="527"/>
        <v>0.7142857142857143</v>
      </c>
      <c r="U3681" s="110">
        <v>31</v>
      </c>
      <c r="W3681" s="110">
        <v>1</v>
      </c>
      <c r="X3681" s="110">
        <v>1</v>
      </c>
      <c r="Y3681" s="68">
        <f t="shared" si="524"/>
        <v>1</v>
      </c>
      <c r="Z3681" s="110">
        <v>1</v>
      </c>
      <c r="AA3681" s="282">
        <v>0.84</v>
      </c>
    </row>
    <row r="3682" spans="9:27">
      <c r="I3682" s="57" t="str">
        <f t="shared" si="522"/>
        <v>Marys CenterAllJul-17</v>
      </c>
      <c r="J3682" t="s">
        <v>2236</v>
      </c>
      <c r="K3682" t="s">
        <v>341</v>
      </c>
      <c r="L3682" s="73">
        <v>42917</v>
      </c>
      <c r="M3682" s="110">
        <v>8</v>
      </c>
      <c r="N3682" s="110">
        <v>5</v>
      </c>
      <c r="O3682" s="68">
        <f t="shared" si="525"/>
        <v>1.6</v>
      </c>
      <c r="P3682" s="110">
        <v>44</v>
      </c>
      <c r="Q3682" s="110">
        <v>54</v>
      </c>
      <c r="R3682" s="278">
        <f t="shared" si="526"/>
        <v>0.81481481481481477</v>
      </c>
      <c r="S3682" s="110">
        <v>34</v>
      </c>
      <c r="T3682" s="68">
        <f t="shared" si="527"/>
        <v>1.588235294117647</v>
      </c>
      <c r="U3682" s="110">
        <v>38</v>
      </c>
      <c r="W3682" s="110">
        <v>1</v>
      </c>
      <c r="X3682" s="110">
        <v>1</v>
      </c>
      <c r="Y3682" s="68">
        <f t="shared" si="524"/>
        <v>1</v>
      </c>
      <c r="Z3682" s="110">
        <v>6</v>
      </c>
      <c r="AA3682" s="282">
        <v>0.83</v>
      </c>
    </row>
    <row r="3683" spans="9:27">
      <c r="I3683" s="57" t="str">
        <f t="shared" si="522"/>
        <v>MBI HSAllJul-17</v>
      </c>
      <c r="J3683" t="s">
        <v>2237</v>
      </c>
      <c r="K3683" t="s">
        <v>364</v>
      </c>
      <c r="L3683" s="73">
        <v>42917</v>
      </c>
      <c r="M3683" s="110">
        <v>10</v>
      </c>
      <c r="N3683" s="110">
        <v>15</v>
      </c>
      <c r="O3683" s="68">
        <f t="shared" si="525"/>
        <v>0.66666666666666663</v>
      </c>
      <c r="P3683" s="110">
        <v>117</v>
      </c>
      <c r="Q3683" s="110">
        <v>120</v>
      </c>
      <c r="R3683" s="278">
        <f t="shared" si="526"/>
        <v>0.97499999999999998</v>
      </c>
      <c r="S3683" s="110">
        <v>180</v>
      </c>
      <c r="T3683" s="68">
        <f t="shared" si="527"/>
        <v>0.66666666666666663</v>
      </c>
      <c r="U3683" s="110">
        <v>117</v>
      </c>
      <c r="W3683" s="110">
        <v>0</v>
      </c>
      <c r="X3683" s="110">
        <v>0</v>
      </c>
      <c r="Y3683" s="68" t="e">
        <f t="shared" si="524"/>
        <v>#DIV/0!</v>
      </c>
      <c r="Z3683" s="110">
        <v>0</v>
      </c>
      <c r="AA3683" s="282">
        <v>0.44</v>
      </c>
    </row>
    <row r="3684" spans="9:27">
      <c r="I3684" s="57" t="str">
        <f t="shared" si="522"/>
        <v>MD Family ResourcesAllJul-17</v>
      </c>
      <c r="J3684" t="s">
        <v>2238</v>
      </c>
      <c r="K3684" t="s">
        <v>510</v>
      </c>
      <c r="L3684" s="73">
        <v>42917</v>
      </c>
      <c r="M3684" s="110">
        <v>15</v>
      </c>
      <c r="N3684" s="110">
        <v>12</v>
      </c>
      <c r="O3684" s="68">
        <f t="shared" si="525"/>
        <v>1.25</v>
      </c>
      <c r="P3684" s="110">
        <v>39</v>
      </c>
      <c r="Q3684" s="110">
        <v>35</v>
      </c>
      <c r="R3684" s="278">
        <f t="shared" si="526"/>
        <v>1.1142857142857143</v>
      </c>
      <c r="S3684" s="110">
        <v>26</v>
      </c>
      <c r="T3684" s="68">
        <f t="shared" si="527"/>
        <v>1.3461538461538463</v>
      </c>
      <c r="U3684" s="110">
        <v>34</v>
      </c>
      <c r="W3684" s="110">
        <v>2</v>
      </c>
      <c r="X3684" s="110">
        <v>2</v>
      </c>
      <c r="Y3684" s="68">
        <f t="shared" si="524"/>
        <v>1</v>
      </c>
      <c r="Z3684" s="110">
        <v>5</v>
      </c>
      <c r="AA3684" s="282">
        <v>0.72</v>
      </c>
    </row>
    <row r="3685" spans="9:27">
      <c r="I3685" s="57" t="str">
        <f t="shared" si="522"/>
        <v>PASSAllJul-17</v>
      </c>
      <c r="J3685" t="s">
        <v>2239</v>
      </c>
      <c r="K3685" t="s">
        <v>342</v>
      </c>
      <c r="L3685" s="73">
        <v>42917</v>
      </c>
      <c r="M3685" s="110">
        <v>19</v>
      </c>
      <c r="N3685" s="110">
        <v>13</v>
      </c>
      <c r="O3685" s="68">
        <f t="shared" si="525"/>
        <v>1.4615384615384615</v>
      </c>
      <c r="P3685" s="110">
        <v>97</v>
      </c>
      <c r="Q3685" s="110">
        <v>138</v>
      </c>
      <c r="R3685" s="278">
        <f t="shared" si="526"/>
        <v>0.70289855072463769</v>
      </c>
      <c r="S3685" s="110">
        <v>92</v>
      </c>
      <c r="T3685" s="68">
        <f t="shared" si="527"/>
        <v>1.5</v>
      </c>
      <c r="U3685" s="110">
        <v>76</v>
      </c>
      <c r="W3685" s="110">
        <v>9</v>
      </c>
      <c r="X3685" s="110">
        <v>10</v>
      </c>
      <c r="Y3685" s="68">
        <f t="shared" si="524"/>
        <v>0.9</v>
      </c>
      <c r="Z3685" s="110">
        <v>21</v>
      </c>
      <c r="AA3685" s="282">
        <v>0.87</v>
      </c>
    </row>
    <row r="3686" spans="9:27">
      <c r="I3686" s="57" t="str">
        <f t="shared" si="522"/>
        <v>PIECEAllJul-17</v>
      </c>
      <c r="J3686" t="s">
        <v>2240</v>
      </c>
      <c r="K3686" t="s">
        <v>345</v>
      </c>
      <c r="L3686" s="73">
        <v>42917</v>
      </c>
      <c r="M3686" s="110">
        <v>12</v>
      </c>
      <c r="N3686" s="110">
        <v>11</v>
      </c>
      <c r="O3686" s="68">
        <f t="shared" si="525"/>
        <v>1.0909090909090908</v>
      </c>
      <c r="P3686" s="110">
        <v>43</v>
      </c>
      <c r="Q3686" s="110">
        <v>49</v>
      </c>
      <c r="R3686" s="278">
        <f t="shared" si="526"/>
        <v>0.87755102040816324</v>
      </c>
      <c r="S3686" s="110">
        <v>44</v>
      </c>
      <c r="T3686" s="68">
        <f t="shared" si="527"/>
        <v>1.1136363636363635</v>
      </c>
      <c r="U3686" s="110">
        <v>41</v>
      </c>
      <c r="W3686" s="110">
        <v>0</v>
      </c>
      <c r="X3686" s="110">
        <v>0</v>
      </c>
      <c r="Y3686" s="68" t="e">
        <f t="shared" si="524"/>
        <v>#DIV/0!</v>
      </c>
      <c r="Z3686" s="110">
        <v>2</v>
      </c>
      <c r="AA3686" s="282">
        <v>0.59</v>
      </c>
    </row>
    <row r="3687" spans="9:27">
      <c r="I3687" s="57" t="str">
        <f t="shared" si="522"/>
        <v>RiversideAllJul-17</v>
      </c>
      <c r="J3687" t="s">
        <v>2241</v>
      </c>
      <c r="K3687" t="s">
        <v>362</v>
      </c>
      <c r="L3687" s="73">
        <v>42917</v>
      </c>
      <c r="M3687" s="110">
        <v>1</v>
      </c>
      <c r="N3687" s="110">
        <v>1</v>
      </c>
      <c r="O3687" s="68">
        <f t="shared" si="525"/>
        <v>1</v>
      </c>
      <c r="P3687" s="110">
        <v>8</v>
      </c>
      <c r="Q3687" s="110">
        <v>10</v>
      </c>
      <c r="R3687" s="278">
        <f t="shared" si="526"/>
        <v>0.8</v>
      </c>
      <c r="S3687" s="110">
        <v>10</v>
      </c>
      <c r="T3687" s="68">
        <f t="shared" si="527"/>
        <v>1</v>
      </c>
      <c r="U3687" s="110">
        <v>4</v>
      </c>
      <c r="W3687" s="110">
        <v>3</v>
      </c>
      <c r="X3687" s="110">
        <v>3</v>
      </c>
      <c r="Y3687" s="68">
        <f t="shared" si="524"/>
        <v>1</v>
      </c>
      <c r="Z3687" s="110">
        <v>4</v>
      </c>
      <c r="AA3687" s="282" t="e">
        <v>#DIV/0!</v>
      </c>
    </row>
    <row r="3688" spans="9:27">
      <c r="I3688" s="57" t="str">
        <f t="shared" si="522"/>
        <v>TFCCAllJul-17</v>
      </c>
      <c r="J3688" t="s">
        <v>2242</v>
      </c>
      <c r="K3688" t="s">
        <v>366</v>
      </c>
      <c r="L3688" s="73">
        <v>42917</v>
      </c>
      <c r="M3688" s="110">
        <v>3</v>
      </c>
      <c r="N3688" s="110">
        <v>6</v>
      </c>
      <c r="O3688" s="68">
        <f t="shared" si="525"/>
        <v>0.5</v>
      </c>
      <c r="P3688" s="110">
        <v>76</v>
      </c>
      <c r="Q3688" s="110">
        <v>25</v>
      </c>
      <c r="R3688" s="278">
        <f t="shared" si="526"/>
        <v>3.04</v>
      </c>
      <c r="S3688" s="110">
        <v>50</v>
      </c>
      <c r="T3688" s="68">
        <f t="shared" si="527"/>
        <v>0.5</v>
      </c>
      <c r="U3688" s="110">
        <v>62</v>
      </c>
      <c r="W3688" s="110">
        <v>3</v>
      </c>
      <c r="X3688" s="110">
        <v>4</v>
      </c>
      <c r="Y3688" s="68">
        <f t="shared" si="524"/>
        <v>0.75</v>
      </c>
      <c r="Z3688" s="110">
        <v>14</v>
      </c>
      <c r="AA3688" s="282">
        <v>0.83</v>
      </c>
    </row>
    <row r="3689" spans="9:27">
      <c r="I3689" s="57" t="str">
        <f t="shared" si="522"/>
        <v>UniversalAllJul-17</v>
      </c>
      <c r="J3689" t="s">
        <v>2243</v>
      </c>
      <c r="K3689" t="s">
        <v>348</v>
      </c>
      <c r="L3689" s="73">
        <v>42917</v>
      </c>
      <c r="M3689" s="110">
        <v>0</v>
      </c>
      <c r="N3689" s="110">
        <v>0</v>
      </c>
      <c r="O3689" s="68" t="e">
        <f t="shared" si="525"/>
        <v>#DIV/0!</v>
      </c>
      <c r="P3689" s="110">
        <v>0</v>
      </c>
      <c r="Q3689" s="110">
        <v>0</v>
      </c>
      <c r="R3689" s="278" t="e">
        <f t="shared" si="526"/>
        <v>#DIV/0!</v>
      </c>
      <c r="S3689" s="110">
        <v>0</v>
      </c>
      <c r="T3689" s="68" t="e">
        <f t="shared" si="527"/>
        <v>#DIV/0!</v>
      </c>
      <c r="U3689" s="110">
        <v>0</v>
      </c>
      <c r="W3689" s="110">
        <v>0</v>
      </c>
      <c r="X3689" s="110">
        <v>0</v>
      </c>
      <c r="Y3689" s="68" t="e">
        <f t="shared" si="524"/>
        <v>#DIV/0!</v>
      </c>
      <c r="Z3689" s="110">
        <v>0</v>
      </c>
      <c r="AA3689" s="282"/>
    </row>
    <row r="3690" spans="9:27">
      <c r="I3690" s="57" t="str">
        <f t="shared" si="522"/>
        <v>Wayne CenterAllJul-17</v>
      </c>
      <c r="J3690" t="s">
        <v>2244</v>
      </c>
      <c r="K3690" t="s">
        <v>789</v>
      </c>
      <c r="L3690" s="73">
        <v>42917</v>
      </c>
      <c r="M3690" s="110">
        <v>4</v>
      </c>
      <c r="N3690" s="110">
        <v>4</v>
      </c>
      <c r="O3690" s="68">
        <f t="shared" si="525"/>
        <v>1</v>
      </c>
      <c r="P3690" s="110">
        <v>21</v>
      </c>
      <c r="Q3690" s="110">
        <v>40</v>
      </c>
      <c r="R3690" s="278">
        <f t="shared" si="526"/>
        <v>0.52500000000000002</v>
      </c>
      <c r="S3690" s="110">
        <v>40</v>
      </c>
      <c r="T3690" s="68">
        <f t="shared" si="527"/>
        <v>1</v>
      </c>
      <c r="U3690" s="110">
        <v>21</v>
      </c>
      <c r="W3690" s="110">
        <v>1</v>
      </c>
      <c r="X3690" s="110">
        <v>2</v>
      </c>
      <c r="Y3690" s="68">
        <f t="shared" si="524"/>
        <v>0.5</v>
      </c>
      <c r="Z3690" s="110">
        <v>0</v>
      </c>
      <c r="AA3690" s="282">
        <v>0.91</v>
      </c>
    </row>
    <row r="3691" spans="9:27">
      <c r="I3691" s="57" t="str">
        <f t="shared" si="522"/>
        <v>Youth VillagesAllJul-17</v>
      </c>
      <c r="J3691" t="s">
        <v>2245</v>
      </c>
      <c r="K3691" t="s">
        <v>352</v>
      </c>
      <c r="L3691" s="73">
        <v>42917</v>
      </c>
      <c r="M3691" s="110">
        <v>0</v>
      </c>
      <c r="N3691" s="110">
        <v>0</v>
      </c>
      <c r="O3691" s="68" t="e">
        <f t="shared" si="525"/>
        <v>#DIV/0!</v>
      </c>
      <c r="P3691" s="110">
        <v>0</v>
      </c>
      <c r="Q3691" s="110">
        <v>0</v>
      </c>
      <c r="R3691" s="278" t="e">
        <f t="shared" si="526"/>
        <v>#DIV/0!</v>
      </c>
      <c r="S3691" s="110">
        <v>0</v>
      </c>
      <c r="T3691" s="68" t="e">
        <f t="shared" si="527"/>
        <v>#DIV/0!</v>
      </c>
      <c r="U3691" s="110">
        <v>0</v>
      </c>
      <c r="W3691" s="110">
        <v>0</v>
      </c>
      <c r="X3691" s="110">
        <v>0</v>
      </c>
      <c r="Y3691" s="68" t="e">
        <f t="shared" si="524"/>
        <v>#DIV/0!</v>
      </c>
      <c r="Z3691" s="110">
        <v>0</v>
      </c>
      <c r="AA3691" s="282"/>
    </row>
    <row r="3692" spans="9:27">
      <c r="I3692" s="57" t="str">
        <f t="shared" si="522"/>
        <v>All A-CRA ProvidersA-CRAJul-17</v>
      </c>
      <c r="J3692" t="s">
        <v>2246</v>
      </c>
      <c r="K3692" t="s">
        <v>379</v>
      </c>
      <c r="L3692" s="73">
        <v>42917</v>
      </c>
      <c r="M3692" s="110">
        <v>4</v>
      </c>
      <c r="N3692" s="110">
        <v>7</v>
      </c>
      <c r="O3692" s="68">
        <f t="shared" si="525"/>
        <v>0.5714285714285714</v>
      </c>
      <c r="P3692" s="110">
        <v>50</v>
      </c>
      <c r="Q3692" s="110">
        <v>50</v>
      </c>
      <c r="R3692" s="278">
        <f t="shared" si="526"/>
        <v>1</v>
      </c>
      <c r="S3692" s="110">
        <v>75</v>
      </c>
      <c r="T3692" s="68">
        <f t="shared" si="527"/>
        <v>0.66666666666666663</v>
      </c>
      <c r="U3692" s="110">
        <v>45</v>
      </c>
      <c r="W3692" s="110">
        <v>4</v>
      </c>
      <c r="X3692" s="110">
        <v>7</v>
      </c>
      <c r="Y3692" s="68">
        <f t="shared" si="524"/>
        <v>0.5714285714285714</v>
      </c>
      <c r="Z3692" s="110">
        <v>5</v>
      </c>
      <c r="AA3692" s="282"/>
    </row>
    <row r="3693" spans="9:27">
      <c r="I3693" s="57" t="str">
        <f t="shared" si="522"/>
        <v>All CPP-FV ProvidersCPP-FVJul-17</v>
      </c>
      <c r="J3693" t="s">
        <v>2247</v>
      </c>
      <c r="K3693" t="s">
        <v>373</v>
      </c>
      <c r="L3693" s="73">
        <v>42917</v>
      </c>
      <c r="M3693" s="110">
        <v>7</v>
      </c>
      <c r="N3693" s="110">
        <v>6</v>
      </c>
      <c r="O3693" s="68">
        <f t="shared" si="525"/>
        <v>1.1666666666666667</v>
      </c>
      <c r="P3693" s="110">
        <v>30</v>
      </c>
      <c r="Q3693" s="110">
        <v>37</v>
      </c>
      <c r="R3693" s="278">
        <f t="shared" si="526"/>
        <v>0.81081081081081086</v>
      </c>
      <c r="S3693" s="110">
        <v>32</v>
      </c>
      <c r="T3693" s="68">
        <f t="shared" si="527"/>
        <v>1.15625</v>
      </c>
      <c r="U3693" s="110">
        <v>29</v>
      </c>
      <c r="W3693" s="110">
        <v>0</v>
      </c>
      <c r="X3693" s="110">
        <v>0</v>
      </c>
      <c r="Y3693" s="68" t="e">
        <f t="shared" si="524"/>
        <v>#DIV/0!</v>
      </c>
      <c r="Z3693" s="110">
        <v>1</v>
      </c>
      <c r="AA3693" s="282">
        <v>0.23</v>
      </c>
    </row>
    <row r="3694" spans="9:27">
      <c r="I3694" s="57" t="str">
        <f t="shared" si="522"/>
        <v>All FFT ProvidersFFTJul-17</v>
      </c>
      <c r="J3694" t="s">
        <v>2248</v>
      </c>
      <c r="K3694" t="s">
        <v>372</v>
      </c>
      <c r="L3694" s="73">
        <v>42917</v>
      </c>
      <c r="M3694" s="110">
        <v>10</v>
      </c>
      <c r="N3694" s="110">
        <v>13</v>
      </c>
      <c r="O3694" s="68">
        <f t="shared" si="525"/>
        <v>0.76923076923076927</v>
      </c>
      <c r="P3694" s="110">
        <v>45</v>
      </c>
      <c r="Q3694" s="110">
        <v>70</v>
      </c>
      <c r="R3694" s="278">
        <f t="shared" si="526"/>
        <v>0.6428571428571429</v>
      </c>
      <c r="S3694" s="110">
        <v>97</v>
      </c>
      <c r="T3694" s="68">
        <f t="shared" si="527"/>
        <v>0.72164948453608246</v>
      </c>
      <c r="U3694" s="110">
        <v>37</v>
      </c>
      <c r="V3694" s="282">
        <v>0.83333333333333337</v>
      </c>
      <c r="W3694" s="110">
        <v>9</v>
      </c>
      <c r="X3694" s="110">
        <v>14</v>
      </c>
      <c r="Y3694" s="68">
        <f t="shared" si="524"/>
        <v>0.6428571428571429</v>
      </c>
      <c r="Z3694" s="110">
        <v>8</v>
      </c>
      <c r="AA3694" s="282">
        <v>0.83333333333333337</v>
      </c>
    </row>
    <row r="3695" spans="9:27">
      <c r="I3695" s="57" t="str">
        <f t="shared" si="522"/>
        <v>All MST ProvidersMSTJul-17</v>
      </c>
      <c r="J3695" t="s">
        <v>2249</v>
      </c>
      <c r="K3695" t="s">
        <v>374</v>
      </c>
      <c r="L3695" s="73">
        <v>42917</v>
      </c>
      <c r="M3695" s="110">
        <v>0</v>
      </c>
      <c r="N3695" s="110">
        <v>0</v>
      </c>
      <c r="O3695" s="68" t="e">
        <f t="shared" si="525"/>
        <v>#DIV/0!</v>
      </c>
      <c r="P3695" s="110">
        <v>0</v>
      </c>
      <c r="Q3695" s="110">
        <v>0</v>
      </c>
      <c r="R3695" s="278" t="e">
        <f t="shared" si="526"/>
        <v>#DIV/0!</v>
      </c>
      <c r="S3695" s="110">
        <v>0</v>
      </c>
      <c r="T3695" s="68" t="e">
        <f t="shared" si="527"/>
        <v>#DIV/0!</v>
      </c>
      <c r="U3695" s="110">
        <v>0</v>
      </c>
      <c r="W3695" s="110">
        <v>0</v>
      </c>
      <c r="X3695" s="110">
        <v>0</v>
      </c>
      <c r="Y3695" s="68" t="e">
        <f t="shared" si="524"/>
        <v>#DIV/0!</v>
      </c>
      <c r="Z3695" s="110">
        <v>0</v>
      </c>
      <c r="AA3695" s="282"/>
    </row>
    <row r="3696" spans="9:27">
      <c r="I3696" s="57" t="str">
        <f t="shared" si="522"/>
        <v>All MST-PSB ProvidersMST-PSBJul-17</v>
      </c>
      <c r="J3696" t="s">
        <v>2250</v>
      </c>
      <c r="K3696" t="s">
        <v>375</v>
      </c>
      <c r="L3696" s="73">
        <v>42917</v>
      </c>
      <c r="M3696" s="110">
        <v>0</v>
      </c>
      <c r="N3696" s="110">
        <v>0</v>
      </c>
      <c r="O3696" s="68" t="e">
        <f t="shared" si="525"/>
        <v>#DIV/0!</v>
      </c>
      <c r="P3696" s="110">
        <v>0</v>
      </c>
      <c r="Q3696" s="110">
        <v>0</v>
      </c>
      <c r="R3696" s="278" t="e">
        <f t="shared" si="526"/>
        <v>#DIV/0!</v>
      </c>
      <c r="S3696" s="110">
        <v>0</v>
      </c>
      <c r="T3696" s="68" t="e">
        <f t="shared" si="527"/>
        <v>#DIV/0!</v>
      </c>
      <c r="U3696" s="110">
        <v>0</v>
      </c>
      <c r="W3696" s="110">
        <v>0</v>
      </c>
      <c r="X3696" s="110">
        <v>0</v>
      </c>
      <c r="Y3696" s="68" t="e">
        <f t="shared" si="524"/>
        <v>#DIV/0!</v>
      </c>
      <c r="Z3696" s="110">
        <v>0</v>
      </c>
      <c r="AA3696" s="282"/>
    </row>
    <row r="3697" spans="9:27">
      <c r="I3697" s="57" t="str">
        <f t="shared" si="522"/>
        <v>All PCIT ProvidersPCITJul-17</v>
      </c>
      <c r="J3697" t="s">
        <v>2251</v>
      </c>
      <c r="K3697" t="s">
        <v>376</v>
      </c>
      <c r="L3697" s="73">
        <v>42917</v>
      </c>
      <c r="M3697" s="110">
        <v>13</v>
      </c>
      <c r="N3697" s="110">
        <v>10</v>
      </c>
      <c r="O3697" s="68">
        <f t="shared" si="525"/>
        <v>1.3</v>
      </c>
      <c r="P3697" s="110">
        <v>57</v>
      </c>
      <c r="Q3697" s="110">
        <v>66</v>
      </c>
      <c r="R3697" s="278">
        <f t="shared" si="526"/>
        <v>0.86363636363636365</v>
      </c>
      <c r="S3697" s="110">
        <v>46</v>
      </c>
      <c r="T3697" s="68">
        <f t="shared" si="527"/>
        <v>1.4347826086956521</v>
      </c>
      <c r="U3697" s="110">
        <v>50</v>
      </c>
      <c r="W3697" s="110">
        <v>1</v>
      </c>
      <c r="X3697" s="110">
        <v>1</v>
      </c>
      <c r="Y3697" s="68">
        <f t="shared" si="524"/>
        <v>1</v>
      </c>
      <c r="Z3697" s="110">
        <v>7</v>
      </c>
      <c r="AA3697" s="282">
        <v>0.8899999999999999</v>
      </c>
    </row>
    <row r="3698" spans="9:27">
      <c r="I3698" s="57" t="str">
        <f t="shared" si="522"/>
        <v>All TF-CBT ProvidersTF-CBTJul-17</v>
      </c>
      <c r="J3698" t="s">
        <v>2252</v>
      </c>
      <c r="K3698" t="s">
        <v>377</v>
      </c>
      <c r="L3698" s="73">
        <v>42917</v>
      </c>
      <c r="M3698" s="110">
        <v>31</v>
      </c>
      <c r="N3698" s="110">
        <v>17</v>
      </c>
      <c r="O3698" s="68">
        <f t="shared" si="525"/>
        <v>1.8235294117647058</v>
      </c>
      <c r="P3698" s="110">
        <v>63</v>
      </c>
      <c r="Q3698" s="110">
        <v>84</v>
      </c>
      <c r="R3698" s="278">
        <f t="shared" si="526"/>
        <v>0.75</v>
      </c>
      <c r="S3698" s="110">
        <v>48</v>
      </c>
      <c r="T3698" s="68">
        <f t="shared" si="527"/>
        <v>1.75</v>
      </c>
      <c r="U3698" s="110">
        <v>55</v>
      </c>
      <c r="W3698" s="110">
        <v>2</v>
      </c>
      <c r="X3698" s="110">
        <v>3</v>
      </c>
      <c r="Y3698" s="68">
        <f t="shared" si="524"/>
        <v>0.66666666666666663</v>
      </c>
      <c r="Z3698" s="110">
        <v>8</v>
      </c>
      <c r="AA3698" s="282">
        <v>0.49249999999999999</v>
      </c>
    </row>
    <row r="3699" spans="9:27">
      <c r="I3699" s="57" t="str">
        <f t="shared" si="522"/>
        <v>All TIP ProvidersTIPJul-17</v>
      </c>
      <c r="J3699" t="s">
        <v>2253</v>
      </c>
      <c r="K3699" t="s">
        <v>378</v>
      </c>
      <c r="L3699" s="73">
        <v>42917</v>
      </c>
      <c r="M3699" s="110">
        <v>60</v>
      </c>
      <c r="N3699" s="110">
        <v>58</v>
      </c>
      <c r="O3699" s="68">
        <f t="shared" si="525"/>
        <v>1.0344827586206897</v>
      </c>
      <c r="P3699" s="110">
        <v>526</v>
      </c>
      <c r="Q3699" s="110">
        <v>641</v>
      </c>
      <c r="R3699" s="278">
        <f t="shared" si="526"/>
        <v>0.8205928237129485</v>
      </c>
      <c r="S3699" s="110">
        <v>635</v>
      </c>
      <c r="T3699" s="68">
        <f t="shared" si="527"/>
        <v>1.0094488188976378</v>
      </c>
      <c r="U3699" s="110">
        <v>493</v>
      </c>
      <c r="W3699" s="110">
        <v>8</v>
      </c>
      <c r="X3699" s="110">
        <v>11</v>
      </c>
      <c r="Y3699" s="68">
        <f t="shared" si="524"/>
        <v>0.72727272727272729</v>
      </c>
      <c r="Z3699" s="110">
        <v>34</v>
      </c>
      <c r="AA3699" s="282">
        <v>0.58125000000000004</v>
      </c>
    </row>
    <row r="3700" spans="9:27">
      <c r="I3700" s="57" t="str">
        <f t="shared" si="522"/>
        <v>All TST ProvidersTSTJul-17</v>
      </c>
      <c r="J3700" t="s">
        <v>2254</v>
      </c>
      <c r="K3700" t="s">
        <v>512</v>
      </c>
      <c r="L3700" s="73">
        <v>42917</v>
      </c>
      <c r="M3700" s="110">
        <v>26</v>
      </c>
      <c r="N3700" s="110">
        <v>18</v>
      </c>
      <c r="O3700" s="68">
        <f t="shared" si="525"/>
        <v>1.4444444444444444</v>
      </c>
      <c r="P3700" s="110">
        <v>56</v>
      </c>
      <c r="Q3700" s="110">
        <v>110</v>
      </c>
      <c r="R3700" s="278">
        <f t="shared" si="526"/>
        <v>0.50909090909090904</v>
      </c>
      <c r="S3700" s="110">
        <v>67</v>
      </c>
      <c r="T3700" s="68">
        <f t="shared" si="527"/>
        <v>1.6417910447761195</v>
      </c>
      <c r="U3700" s="110">
        <v>52</v>
      </c>
      <c r="W3700" s="110">
        <v>2</v>
      </c>
      <c r="X3700" s="110">
        <v>2</v>
      </c>
      <c r="Y3700" s="68">
        <f t="shared" si="524"/>
        <v>1</v>
      </c>
      <c r="Z3700" s="110">
        <v>4</v>
      </c>
      <c r="AA3700" s="282">
        <v>0.48833333333333334</v>
      </c>
    </row>
    <row r="3701" spans="9:27">
      <c r="I3701" s="57" t="str">
        <f t="shared" si="522"/>
        <v>AllAllJul-17</v>
      </c>
      <c r="J3701" t="s">
        <v>2255</v>
      </c>
      <c r="K3701" t="s">
        <v>367</v>
      </c>
      <c r="L3701" s="73">
        <v>42917</v>
      </c>
      <c r="M3701" s="110">
        <v>151</v>
      </c>
      <c r="N3701" s="110">
        <v>129</v>
      </c>
      <c r="O3701" s="68">
        <f t="shared" si="525"/>
        <v>1.1705426356589148</v>
      </c>
      <c r="P3701" s="110">
        <v>827</v>
      </c>
      <c r="Q3701" s="110">
        <v>1058</v>
      </c>
      <c r="R3701" s="278">
        <f t="shared" si="526"/>
        <v>0.78166351606805295</v>
      </c>
      <c r="S3701" s="110">
        <v>1000</v>
      </c>
      <c r="T3701" s="68">
        <f t="shared" si="527"/>
        <v>1.0580000000000001</v>
      </c>
      <c r="U3701" s="110">
        <v>761</v>
      </c>
      <c r="W3701" s="110">
        <v>26</v>
      </c>
      <c r="X3701" s="110">
        <v>38</v>
      </c>
      <c r="Y3701" s="68">
        <f t="shared" si="524"/>
        <v>0.68421052631578949</v>
      </c>
      <c r="Z3701" s="110">
        <v>67</v>
      </c>
      <c r="AA3701" s="282">
        <v>0.58590277777777777</v>
      </c>
    </row>
    <row r="3702" spans="9:27">
      <c r="I3702" s="57" t="str">
        <f>K3702&amp;"Aug-17"</f>
        <v>Federal CityA-CRAAug-17</v>
      </c>
      <c r="J3702" t="s">
        <v>2256</v>
      </c>
      <c r="K3702" t="s">
        <v>360</v>
      </c>
      <c r="L3702" s="73">
        <v>42948</v>
      </c>
      <c r="M3702" s="110">
        <v>1</v>
      </c>
      <c r="N3702" s="110">
        <v>1</v>
      </c>
      <c r="O3702" s="68">
        <f t="shared" si="525"/>
        <v>1</v>
      </c>
      <c r="P3702" s="110">
        <v>3</v>
      </c>
      <c r="Q3702" s="110">
        <v>5</v>
      </c>
      <c r="R3702" s="278">
        <f t="shared" si="526"/>
        <v>0.6</v>
      </c>
      <c r="S3702" s="110">
        <v>5</v>
      </c>
      <c r="T3702" s="68">
        <f t="shared" si="527"/>
        <v>1</v>
      </c>
      <c r="U3702" s="110">
        <v>0</v>
      </c>
      <c r="W3702" s="110">
        <v>0</v>
      </c>
      <c r="X3702" s="110">
        <v>0</v>
      </c>
      <c r="Y3702" s="68" t="e">
        <f t="shared" si="524"/>
        <v>#DIV/0!</v>
      </c>
      <c r="Z3702" s="110">
        <v>3</v>
      </c>
      <c r="AA3702" s="282"/>
    </row>
    <row r="3703" spans="9:27">
      <c r="I3703" s="57" t="str">
        <f t="shared" ref="I3703:I3766" si="528">K3703&amp;"Aug-17"</f>
        <v>HillcrestA-CRAAug-17</v>
      </c>
      <c r="J3703" t="s">
        <v>2257</v>
      </c>
      <c r="K3703" t="s">
        <v>336</v>
      </c>
      <c r="L3703" s="73">
        <v>42948</v>
      </c>
      <c r="M3703" s="110">
        <v>2</v>
      </c>
      <c r="N3703" s="110">
        <v>2</v>
      </c>
      <c r="O3703" s="68">
        <f t="shared" si="525"/>
        <v>1</v>
      </c>
      <c r="P3703" s="110">
        <v>33</v>
      </c>
      <c r="Q3703" s="110">
        <v>30</v>
      </c>
      <c r="R3703" s="278">
        <f t="shared" si="526"/>
        <v>1.1000000000000001</v>
      </c>
      <c r="S3703" s="110">
        <v>30</v>
      </c>
      <c r="T3703" s="68">
        <f t="shared" si="527"/>
        <v>1</v>
      </c>
      <c r="U3703" s="110">
        <v>24</v>
      </c>
      <c r="W3703" s="110">
        <v>0</v>
      </c>
      <c r="X3703" s="110">
        <v>7</v>
      </c>
      <c r="Y3703" s="68">
        <f t="shared" si="524"/>
        <v>0</v>
      </c>
      <c r="Z3703" s="110">
        <v>9</v>
      </c>
      <c r="AA3703" s="282"/>
    </row>
    <row r="3704" spans="9:27">
      <c r="I3704" s="57" t="str">
        <f t="shared" si="528"/>
        <v>LAYCA-CRAAug-17</v>
      </c>
      <c r="J3704" t="s">
        <v>2258</v>
      </c>
      <c r="K3704" t="s">
        <v>339</v>
      </c>
      <c r="L3704" s="73">
        <v>42948</v>
      </c>
      <c r="M3704" s="110">
        <v>1</v>
      </c>
      <c r="N3704" s="110">
        <v>3</v>
      </c>
      <c r="O3704" s="68">
        <f t="shared" si="525"/>
        <v>0.33333333333333331</v>
      </c>
      <c r="P3704" s="110">
        <v>12</v>
      </c>
      <c r="Q3704" s="110">
        <v>10</v>
      </c>
      <c r="R3704" s="278">
        <f t="shared" si="526"/>
        <v>1.2</v>
      </c>
      <c r="S3704" s="110">
        <v>30</v>
      </c>
      <c r="T3704" s="68">
        <f t="shared" si="527"/>
        <v>0.33333333333333331</v>
      </c>
      <c r="U3704" s="110">
        <v>9</v>
      </c>
      <c r="W3704" s="110">
        <v>1</v>
      </c>
      <c r="X3704" s="110">
        <v>1</v>
      </c>
      <c r="Y3704" s="68">
        <f t="shared" si="524"/>
        <v>1</v>
      </c>
      <c r="Z3704" s="110">
        <v>3</v>
      </c>
      <c r="AA3704" s="282"/>
    </row>
    <row r="3705" spans="9:27">
      <c r="I3705" s="57" t="str">
        <f t="shared" si="528"/>
        <v>RiversideA-CRAAug-17</v>
      </c>
      <c r="J3705" t="s">
        <v>2259</v>
      </c>
      <c r="K3705" t="s">
        <v>361</v>
      </c>
      <c r="L3705" s="73">
        <v>42948</v>
      </c>
      <c r="M3705" s="110">
        <v>1</v>
      </c>
      <c r="N3705" s="110">
        <v>1</v>
      </c>
      <c r="O3705" s="68">
        <f t="shared" si="525"/>
        <v>1</v>
      </c>
      <c r="P3705" s="110">
        <v>6</v>
      </c>
      <c r="Q3705" s="110">
        <v>10</v>
      </c>
      <c r="R3705" s="278">
        <f t="shared" si="526"/>
        <v>0.6</v>
      </c>
      <c r="S3705" s="110">
        <v>10</v>
      </c>
      <c r="T3705" s="68">
        <f t="shared" si="527"/>
        <v>1</v>
      </c>
      <c r="U3705" s="110">
        <v>6</v>
      </c>
      <c r="W3705" s="110">
        <v>0</v>
      </c>
      <c r="X3705" s="110">
        <v>2</v>
      </c>
      <c r="Y3705" s="68">
        <f t="shared" si="524"/>
        <v>0</v>
      </c>
      <c r="Z3705" s="110">
        <v>0</v>
      </c>
      <c r="AA3705" s="282"/>
    </row>
    <row r="3706" spans="9:27">
      <c r="I3706" s="57" t="str">
        <f t="shared" si="528"/>
        <v>Adoptions TogetherCPP-FVAug-17</v>
      </c>
      <c r="J3706" t="s">
        <v>2260</v>
      </c>
      <c r="K3706" t="s">
        <v>317</v>
      </c>
      <c r="L3706" s="73">
        <v>42948</v>
      </c>
      <c r="M3706" s="110">
        <v>0</v>
      </c>
      <c r="N3706" s="110">
        <v>0</v>
      </c>
      <c r="O3706" s="68" t="e">
        <f t="shared" si="525"/>
        <v>#DIV/0!</v>
      </c>
      <c r="P3706" s="110">
        <v>0</v>
      </c>
      <c r="Q3706" s="110">
        <v>0</v>
      </c>
      <c r="R3706" s="278" t="e">
        <f t="shared" si="526"/>
        <v>#DIV/0!</v>
      </c>
      <c r="S3706" s="110">
        <v>0</v>
      </c>
      <c r="T3706" s="68" t="e">
        <f t="shared" si="527"/>
        <v>#DIV/0!</v>
      </c>
      <c r="U3706" s="110">
        <v>0</v>
      </c>
      <c r="W3706" s="110">
        <v>0</v>
      </c>
      <c r="X3706" s="110">
        <v>0</v>
      </c>
      <c r="Y3706" s="68" t="e">
        <f t="shared" si="524"/>
        <v>#DIV/0!</v>
      </c>
      <c r="Z3706" s="110">
        <v>0</v>
      </c>
      <c r="AA3706" s="282"/>
    </row>
    <row r="3707" spans="9:27">
      <c r="I3707" s="57" t="str">
        <f t="shared" si="528"/>
        <v>PIECECPP-FVAug-17</v>
      </c>
      <c r="J3707" t="s">
        <v>2261</v>
      </c>
      <c r="K3707" t="s">
        <v>346</v>
      </c>
      <c r="L3707" s="73">
        <v>42948</v>
      </c>
      <c r="M3707" s="110">
        <v>7</v>
      </c>
      <c r="N3707" s="110">
        <v>6</v>
      </c>
      <c r="O3707" s="68">
        <f t="shared" si="525"/>
        <v>1.1666666666666667</v>
      </c>
      <c r="P3707" s="110">
        <v>30</v>
      </c>
      <c r="Q3707" s="110">
        <v>37</v>
      </c>
      <c r="R3707" s="278">
        <f t="shared" si="526"/>
        <v>0.81081081081081086</v>
      </c>
      <c r="S3707" s="110">
        <v>32</v>
      </c>
      <c r="T3707" s="68">
        <f t="shared" si="527"/>
        <v>1.15625</v>
      </c>
      <c r="U3707" s="110">
        <v>30</v>
      </c>
      <c r="W3707" s="110">
        <v>0</v>
      </c>
      <c r="X3707" s="110">
        <v>0</v>
      </c>
      <c r="Y3707" s="68" t="e">
        <f t="shared" si="524"/>
        <v>#DIV/0!</v>
      </c>
      <c r="Z3707" s="110">
        <v>0</v>
      </c>
      <c r="AA3707" s="282">
        <v>0.2</v>
      </c>
    </row>
    <row r="3708" spans="9:27">
      <c r="I3708" s="57" t="str">
        <f t="shared" si="528"/>
        <v>First Home CareFFTAug-17</v>
      </c>
      <c r="J3708" t="s">
        <v>2262</v>
      </c>
      <c r="K3708" t="s">
        <v>325</v>
      </c>
      <c r="L3708" s="73">
        <v>42948</v>
      </c>
      <c r="M3708" s="110">
        <v>3</v>
      </c>
      <c r="N3708" s="110">
        <v>3</v>
      </c>
      <c r="O3708" s="68">
        <f t="shared" si="525"/>
        <v>1</v>
      </c>
      <c r="P3708" s="110">
        <v>5</v>
      </c>
      <c r="Q3708" s="110">
        <v>30</v>
      </c>
      <c r="R3708" s="278">
        <f t="shared" si="526"/>
        <v>0.16666666666666666</v>
      </c>
      <c r="S3708" s="110">
        <v>20</v>
      </c>
      <c r="T3708" s="68">
        <f t="shared" si="527"/>
        <v>1.5</v>
      </c>
      <c r="U3708" s="110">
        <v>3</v>
      </c>
      <c r="V3708" s="282">
        <v>0.9</v>
      </c>
      <c r="W3708" s="110">
        <v>3</v>
      </c>
      <c r="X3708" s="110">
        <v>4</v>
      </c>
      <c r="Y3708" s="68">
        <f t="shared" si="524"/>
        <v>0.75</v>
      </c>
      <c r="Z3708" s="110">
        <v>2</v>
      </c>
      <c r="AA3708" s="282">
        <v>0.9</v>
      </c>
    </row>
    <row r="3709" spans="9:27">
      <c r="I3709" s="57" t="str">
        <f t="shared" si="528"/>
        <v>HillcrestFFTAug-17</v>
      </c>
      <c r="J3709" t="s">
        <v>2263</v>
      </c>
      <c r="K3709" t="s">
        <v>335</v>
      </c>
      <c r="L3709" s="73">
        <v>42948</v>
      </c>
      <c r="M3709" s="110">
        <v>1</v>
      </c>
      <c r="N3709" s="110">
        <v>3</v>
      </c>
      <c r="O3709" s="68">
        <f t="shared" si="525"/>
        <v>0.33333333333333331</v>
      </c>
      <c r="P3709" s="110">
        <v>4</v>
      </c>
      <c r="Q3709" s="110">
        <v>10</v>
      </c>
      <c r="R3709" s="278">
        <f t="shared" si="526"/>
        <v>0.4</v>
      </c>
      <c r="S3709" s="110">
        <v>30</v>
      </c>
      <c r="T3709" s="68">
        <f t="shared" si="527"/>
        <v>0.33333333333333331</v>
      </c>
      <c r="U3709" s="110">
        <v>3</v>
      </c>
      <c r="V3709" s="282">
        <v>0.75</v>
      </c>
      <c r="W3709" s="110">
        <v>1</v>
      </c>
      <c r="X3709" s="110">
        <v>1</v>
      </c>
      <c r="Y3709" s="68">
        <f t="shared" si="524"/>
        <v>1</v>
      </c>
      <c r="Z3709" s="110">
        <v>1</v>
      </c>
      <c r="AA3709" s="282">
        <v>0.75</v>
      </c>
    </row>
    <row r="3710" spans="9:27">
      <c r="I3710" s="57" t="str">
        <f t="shared" si="528"/>
        <v>PASSFFTAug-17</v>
      </c>
      <c r="J3710" t="s">
        <v>2264</v>
      </c>
      <c r="K3710" t="s">
        <v>343</v>
      </c>
      <c r="L3710" s="73">
        <v>42948</v>
      </c>
      <c r="M3710" s="110">
        <v>6</v>
      </c>
      <c r="N3710" s="110">
        <v>7</v>
      </c>
      <c r="O3710" s="68">
        <f t="shared" si="525"/>
        <v>0.8571428571428571</v>
      </c>
      <c r="P3710" s="110">
        <v>26</v>
      </c>
      <c r="Q3710" s="110">
        <v>40</v>
      </c>
      <c r="R3710" s="278">
        <f t="shared" si="526"/>
        <v>0.65</v>
      </c>
      <c r="S3710" s="110">
        <v>47</v>
      </c>
      <c r="T3710" s="68">
        <f t="shared" si="527"/>
        <v>0.85106382978723405</v>
      </c>
      <c r="U3710" s="110">
        <v>18</v>
      </c>
      <c r="V3710" s="282">
        <v>1</v>
      </c>
      <c r="W3710" s="110">
        <v>13</v>
      </c>
      <c r="X3710" s="110">
        <v>16</v>
      </c>
      <c r="Y3710" s="68">
        <f t="shared" si="524"/>
        <v>0.8125</v>
      </c>
      <c r="Z3710" s="110">
        <v>8</v>
      </c>
      <c r="AA3710" s="282">
        <v>1</v>
      </c>
    </row>
    <row r="3711" spans="9:27">
      <c r="I3711" s="57" t="str">
        <f t="shared" si="528"/>
        <v>Youth VillagesMSTAug-17</v>
      </c>
      <c r="J3711" t="s">
        <v>2265</v>
      </c>
      <c r="K3711" t="s">
        <v>353</v>
      </c>
      <c r="L3711" s="73">
        <v>42948</v>
      </c>
      <c r="M3711" s="110">
        <v>0</v>
      </c>
      <c r="N3711" s="110">
        <v>0</v>
      </c>
      <c r="O3711" s="68" t="e">
        <f t="shared" si="525"/>
        <v>#DIV/0!</v>
      </c>
      <c r="P3711" s="110">
        <v>0</v>
      </c>
      <c r="Q3711" s="110">
        <v>0</v>
      </c>
      <c r="R3711" s="278" t="e">
        <f t="shared" si="526"/>
        <v>#DIV/0!</v>
      </c>
      <c r="S3711" s="110">
        <v>0</v>
      </c>
      <c r="T3711" s="68" t="e">
        <f t="shared" si="527"/>
        <v>#DIV/0!</v>
      </c>
      <c r="U3711" s="110">
        <v>0</v>
      </c>
      <c r="W3711" s="110">
        <v>0</v>
      </c>
      <c r="X3711" s="110">
        <v>0</v>
      </c>
      <c r="Y3711" s="68" t="e">
        <f t="shared" si="524"/>
        <v>#DIV/0!</v>
      </c>
      <c r="Z3711" s="110">
        <v>0</v>
      </c>
      <c r="AA3711" s="282"/>
    </row>
    <row r="3712" spans="9:27">
      <c r="I3712" s="57" t="str">
        <f t="shared" si="528"/>
        <v>Youth VillagesMST-PSBAug-17</v>
      </c>
      <c r="J3712" t="s">
        <v>2266</v>
      </c>
      <c r="K3712" t="s">
        <v>354</v>
      </c>
      <c r="L3712" s="73">
        <v>42948</v>
      </c>
      <c r="M3712" s="110">
        <v>0</v>
      </c>
      <c r="N3712" s="110">
        <v>0</v>
      </c>
      <c r="O3712" s="68" t="e">
        <f t="shared" si="525"/>
        <v>#DIV/0!</v>
      </c>
      <c r="P3712" s="110">
        <v>0</v>
      </c>
      <c r="Q3712" s="110">
        <v>0</v>
      </c>
      <c r="R3712" s="278" t="e">
        <f t="shared" si="526"/>
        <v>#DIV/0!</v>
      </c>
      <c r="S3712" s="110">
        <v>0</v>
      </c>
      <c r="T3712" s="68" t="e">
        <f t="shared" si="527"/>
        <v>#DIV/0!</v>
      </c>
      <c r="U3712" s="110">
        <v>0</v>
      </c>
      <c r="W3712" s="110">
        <v>0</v>
      </c>
      <c r="X3712" s="110">
        <v>0</v>
      </c>
      <c r="Y3712" s="68" t="e">
        <f t="shared" si="524"/>
        <v>#DIV/0!</v>
      </c>
      <c r="Z3712" s="110">
        <v>0</v>
      </c>
      <c r="AA3712" s="282"/>
    </row>
    <row r="3713" spans="9:27">
      <c r="I3713" s="57" t="str">
        <f t="shared" si="528"/>
        <v>Marys CenterPCITAug-17</v>
      </c>
      <c r="J3713" t="s">
        <v>2267</v>
      </c>
      <c r="K3713" t="s">
        <v>340</v>
      </c>
      <c r="L3713" s="73">
        <v>42948</v>
      </c>
      <c r="M3713" s="110">
        <v>8</v>
      </c>
      <c r="N3713" s="110">
        <v>5</v>
      </c>
      <c r="O3713" s="68">
        <f t="shared" si="525"/>
        <v>1.6</v>
      </c>
      <c r="P3713" s="110">
        <v>33</v>
      </c>
      <c r="Q3713" s="110">
        <v>54</v>
      </c>
      <c r="R3713" s="278">
        <f t="shared" si="526"/>
        <v>0.61111111111111116</v>
      </c>
      <c r="S3713" s="110">
        <v>34</v>
      </c>
      <c r="T3713" s="68">
        <f t="shared" si="527"/>
        <v>1.588235294117647</v>
      </c>
      <c r="U3713" s="110">
        <v>30</v>
      </c>
      <c r="W3713" s="110">
        <v>7</v>
      </c>
      <c r="X3713" s="110">
        <v>9</v>
      </c>
      <c r="Y3713" s="68">
        <f t="shared" si="524"/>
        <v>0.77777777777777779</v>
      </c>
      <c r="Z3713" s="110">
        <v>3</v>
      </c>
      <c r="AA3713" s="282">
        <v>0.83</v>
      </c>
    </row>
    <row r="3714" spans="9:27">
      <c r="I3714" s="57" t="str">
        <f t="shared" si="528"/>
        <v>PIECEPCITAug-17</v>
      </c>
      <c r="J3714" t="s">
        <v>2268</v>
      </c>
      <c r="K3714" t="s">
        <v>347</v>
      </c>
      <c r="L3714" s="73">
        <v>42948</v>
      </c>
      <c r="M3714" s="110">
        <v>5</v>
      </c>
      <c r="N3714" s="110">
        <v>5</v>
      </c>
      <c r="O3714" s="68">
        <f t="shared" si="525"/>
        <v>1</v>
      </c>
      <c r="P3714" s="110">
        <v>12</v>
      </c>
      <c r="Q3714" s="110">
        <v>12</v>
      </c>
      <c r="R3714" s="278">
        <f t="shared" si="526"/>
        <v>1</v>
      </c>
      <c r="S3714" s="110">
        <v>12</v>
      </c>
      <c r="T3714" s="68">
        <f t="shared" si="527"/>
        <v>1</v>
      </c>
      <c r="U3714" s="110">
        <v>12</v>
      </c>
      <c r="W3714" s="110">
        <v>0</v>
      </c>
      <c r="X3714" s="110">
        <v>0</v>
      </c>
      <c r="Y3714" s="68" t="e">
        <f t="shared" si="524"/>
        <v>#DIV/0!</v>
      </c>
      <c r="Z3714" s="110">
        <v>0</v>
      </c>
      <c r="AA3714" s="282">
        <v>0.95</v>
      </c>
    </row>
    <row r="3715" spans="9:27">
      <c r="I3715" s="57" t="str">
        <f t="shared" si="528"/>
        <v>Community ConnectionsTF-CBTAug-17</v>
      </c>
      <c r="J3715" t="s">
        <v>2269</v>
      </c>
      <c r="K3715" t="s">
        <v>320</v>
      </c>
      <c r="L3715" s="73">
        <v>42948</v>
      </c>
      <c r="M3715" s="110">
        <v>8</v>
      </c>
      <c r="N3715" s="110">
        <v>5</v>
      </c>
      <c r="O3715" s="68">
        <f t="shared" si="525"/>
        <v>1.6</v>
      </c>
      <c r="P3715" s="110">
        <v>8</v>
      </c>
      <c r="Q3715" s="110">
        <v>19</v>
      </c>
      <c r="R3715" s="278">
        <f t="shared" si="526"/>
        <v>0.42105263157894735</v>
      </c>
      <c r="S3715" s="110">
        <v>12</v>
      </c>
      <c r="T3715" s="68">
        <f t="shared" si="527"/>
        <v>1.5833333333333333</v>
      </c>
      <c r="U3715" s="110">
        <v>6</v>
      </c>
      <c r="W3715" s="110">
        <v>1</v>
      </c>
      <c r="X3715" s="110">
        <v>5</v>
      </c>
      <c r="Y3715" s="68">
        <f t="shared" si="524"/>
        <v>0.2</v>
      </c>
      <c r="Z3715" s="110">
        <v>2</v>
      </c>
      <c r="AA3715" s="282">
        <v>0.62</v>
      </c>
    </row>
    <row r="3716" spans="9:27">
      <c r="I3716" s="57" t="str">
        <f t="shared" si="528"/>
        <v>First Home CareTF-CBTAug-17</v>
      </c>
      <c r="J3716" t="s">
        <v>2270</v>
      </c>
      <c r="K3716" t="s">
        <v>324</v>
      </c>
      <c r="L3716" s="73">
        <v>42948</v>
      </c>
      <c r="M3716" s="110">
        <v>9</v>
      </c>
      <c r="N3716" s="110">
        <v>4</v>
      </c>
      <c r="O3716" s="68">
        <f t="shared" si="525"/>
        <v>2.25</v>
      </c>
      <c r="P3716" s="110">
        <v>9</v>
      </c>
      <c r="Q3716" s="110">
        <v>23</v>
      </c>
      <c r="R3716" s="278">
        <f t="shared" si="526"/>
        <v>0.39130434782608697</v>
      </c>
      <c r="S3716" s="110">
        <v>10</v>
      </c>
      <c r="T3716" s="68">
        <f t="shared" si="527"/>
        <v>2.2999999999999998</v>
      </c>
      <c r="U3716" s="110">
        <v>8</v>
      </c>
      <c r="W3716" s="110">
        <v>2</v>
      </c>
      <c r="X3716" s="110">
        <v>3</v>
      </c>
      <c r="Y3716" s="68">
        <f t="shared" si="524"/>
        <v>0.66666666666666663</v>
      </c>
      <c r="Z3716" s="110">
        <v>1</v>
      </c>
      <c r="AA3716" s="282">
        <v>0.73</v>
      </c>
    </row>
    <row r="3717" spans="9:27">
      <c r="I3717" s="57" t="str">
        <f t="shared" si="528"/>
        <v>HillcrestTF-CBTAug-17</v>
      </c>
      <c r="J3717" t="s">
        <v>2271</v>
      </c>
      <c r="K3717" t="s">
        <v>332</v>
      </c>
      <c r="L3717" s="73">
        <v>42948</v>
      </c>
      <c r="M3717" s="110">
        <v>2</v>
      </c>
      <c r="N3717" s="110">
        <v>2</v>
      </c>
      <c r="O3717" s="68">
        <f t="shared" si="525"/>
        <v>1</v>
      </c>
      <c r="P3717" s="110">
        <v>7</v>
      </c>
      <c r="Q3717" s="110">
        <v>10</v>
      </c>
      <c r="R3717" s="278">
        <f t="shared" si="526"/>
        <v>0.7</v>
      </c>
      <c r="S3717" s="110">
        <v>10</v>
      </c>
      <c r="T3717" s="68">
        <f t="shared" si="527"/>
        <v>1</v>
      </c>
      <c r="U3717" s="110">
        <v>7</v>
      </c>
      <c r="W3717" s="110">
        <v>1</v>
      </c>
      <c r="X3717" s="110">
        <v>1</v>
      </c>
      <c r="Y3717" s="68">
        <f t="shared" si="524"/>
        <v>1</v>
      </c>
      <c r="Z3717" s="110">
        <v>0</v>
      </c>
      <c r="AA3717" s="282">
        <v>0.5</v>
      </c>
    </row>
    <row r="3718" spans="9:27">
      <c r="I3718" s="57" t="str">
        <f t="shared" si="528"/>
        <v>MD Family ResourcesTF-CBTAug-17</v>
      </c>
      <c r="J3718" t="s">
        <v>2272</v>
      </c>
      <c r="K3718" t="s">
        <v>509</v>
      </c>
      <c r="L3718" s="73">
        <v>42948</v>
      </c>
      <c r="M3718" s="110">
        <v>12</v>
      </c>
      <c r="N3718" s="110">
        <v>6</v>
      </c>
      <c r="O3718" s="68">
        <f t="shared" si="525"/>
        <v>2</v>
      </c>
      <c r="P3718" s="110">
        <v>27</v>
      </c>
      <c r="Q3718" s="110">
        <v>32</v>
      </c>
      <c r="R3718" s="278">
        <f t="shared" si="526"/>
        <v>0.84375</v>
      </c>
      <c r="S3718" s="110">
        <v>16</v>
      </c>
      <c r="T3718" s="68">
        <f t="shared" si="527"/>
        <v>2</v>
      </c>
      <c r="U3718" s="110">
        <v>26</v>
      </c>
      <c r="W3718" s="110">
        <v>0</v>
      </c>
      <c r="X3718" s="110">
        <v>0</v>
      </c>
      <c r="Y3718" s="68" t="e">
        <f t="shared" si="524"/>
        <v>#DIV/0!</v>
      </c>
      <c r="Z3718" s="110">
        <v>1</v>
      </c>
      <c r="AA3718" s="282">
        <v>0.66</v>
      </c>
    </row>
    <row r="3719" spans="9:27">
      <c r="I3719" s="57" t="str">
        <f t="shared" si="528"/>
        <v>UniversalTF-CBTAug-17</v>
      </c>
      <c r="J3719" t="s">
        <v>2273</v>
      </c>
      <c r="K3719" t="s">
        <v>349</v>
      </c>
      <c r="L3719" s="73">
        <v>42948</v>
      </c>
      <c r="M3719" s="110">
        <v>0</v>
      </c>
      <c r="N3719" s="110">
        <v>0</v>
      </c>
      <c r="O3719" s="68" t="e">
        <f t="shared" si="525"/>
        <v>#DIV/0!</v>
      </c>
      <c r="P3719" s="110">
        <v>0</v>
      </c>
      <c r="Q3719" s="110">
        <v>0</v>
      </c>
      <c r="R3719" s="278" t="e">
        <f t="shared" si="526"/>
        <v>#DIV/0!</v>
      </c>
      <c r="S3719" s="110">
        <v>0</v>
      </c>
      <c r="T3719" s="68" t="e">
        <f t="shared" si="527"/>
        <v>#DIV/0!</v>
      </c>
      <c r="U3719" s="110">
        <v>0</v>
      </c>
      <c r="W3719" s="110">
        <v>0</v>
      </c>
      <c r="X3719" s="110">
        <v>0</v>
      </c>
      <c r="Y3719" s="68" t="e">
        <f t="shared" si="524"/>
        <v>#DIV/0!</v>
      </c>
      <c r="Z3719" s="110">
        <v>0</v>
      </c>
      <c r="AA3719" s="282"/>
    </row>
    <row r="3720" spans="9:27">
      <c r="I3720" s="57" t="str">
        <f t="shared" si="528"/>
        <v>Community ConnectionsTIPAug-17</v>
      </c>
      <c r="J3720" t="s">
        <v>2274</v>
      </c>
      <c r="K3720" t="s">
        <v>322</v>
      </c>
      <c r="L3720" s="73">
        <v>42948</v>
      </c>
      <c r="M3720" s="110">
        <v>16</v>
      </c>
      <c r="N3720" s="110">
        <v>9</v>
      </c>
      <c r="O3720" s="68">
        <f t="shared" si="525"/>
        <v>1.7777777777777777</v>
      </c>
      <c r="P3720" s="110">
        <v>133</v>
      </c>
      <c r="Q3720" s="110">
        <v>200</v>
      </c>
      <c r="R3720" s="278">
        <f t="shared" si="526"/>
        <v>0.66500000000000004</v>
      </c>
      <c r="S3720" s="110">
        <v>100</v>
      </c>
      <c r="T3720" s="68">
        <f t="shared" si="527"/>
        <v>2</v>
      </c>
      <c r="U3720" s="110">
        <v>133</v>
      </c>
      <c r="W3720" s="110">
        <v>9</v>
      </c>
      <c r="X3720" s="110">
        <v>9</v>
      </c>
      <c r="Y3720" s="68">
        <f t="shared" si="524"/>
        <v>1</v>
      </c>
      <c r="Z3720" s="110">
        <v>0</v>
      </c>
      <c r="AA3720" s="282">
        <v>0.31</v>
      </c>
    </row>
    <row r="3721" spans="9:27">
      <c r="I3721" s="57" t="str">
        <f t="shared" si="528"/>
        <v>ContemporaryTIPAug-17</v>
      </c>
      <c r="J3721" t="s">
        <v>2275</v>
      </c>
      <c r="K3721" t="s">
        <v>1231</v>
      </c>
      <c r="L3721" s="73">
        <v>42948</v>
      </c>
      <c r="M3721" s="110">
        <v>3</v>
      </c>
      <c r="N3721" s="110">
        <v>5</v>
      </c>
      <c r="O3721" s="68">
        <f t="shared" si="525"/>
        <v>0.6</v>
      </c>
      <c r="P3721" s="110">
        <v>6</v>
      </c>
      <c r="Q3721" s="110">
        <v>19</v>
      </c>
      <c r="R3721" s="278">
        <f t="shared" si="526"/>
        <v>0.31578947368421051</v>
      </c>
      <c r="S3721" s="110">
        <v>25</v>
      </c>
      <c r="T3721" s="68">
        <f t="shared" si="527"/>
        <v>0.76</v>
      </c>
      <c r="U3721" s="110">
        <v>5</v>
      </c>
      <c r="W3721" s="110">
        <v>0</v>
      </c>
      <c r="X3721" s="110">
        <v>0</v>
      </c>
      <c r="Y3721" s="68" t="e">
        <f t="shared" si="524"/>
        <v>#DIV/0!</v>
      </c>
      <c r="Z3721" s="110">
        <v>1</v>
      </c>
      <c r="AA3721" s="282">
        <v>0.33</v>
      </c>
    </row>
    <row r="3722" spans="9:27">
      <c r="I3722" s="57" t="str">
        <f t="shared" si="528"/>
        <v>FPSTIPAug-17</v>
      </c>
      <c r="J3722" t="s">
        <v>2276</v>
      </c>
      <c r="K3722" t="s">
        <v>356</v>
      </c>
      <c r="L3722" s="73">
        <v>42948</v>
      </c>
      <c r="M3722" s="110">
        <v>6</v>
      </c>
      <c r="N3722" s="110">
        <v>6</v>
      </c>
      <c r="O3722" s="68">
        <f t="shared" si="525"/>
        <v>1</v>
      </c>
      <c r="P3722" s="110">
        <v>78</v>
      </c>
      <c r="Q3722" s="110">
        <v>90</v>
      </c>
      <c r="R3722" s="278">
        <f t="shared" si="526"/>
        <v>0.8666666666666667</v>
      </c>
      <c r="S3722" s="110">
        <v>90</v>
      </c>
      <c r="T3722" s="68">
        <f t="shared" si="527"/>
        <v>1</v>
      </c>
      <c r="U3722" s="110">
        <v>69</v>
      </c>
      <c r="W3722" s="110">
        <v>0</v>
      </c>
      <c r="X3722" s="110">
        <v>0</v>
      </c>
      <c r="Y3722" s="68" t="e">
        <f t="shared" si="524"/>
        <v>#DIV/0!</v>
      </c>
      <c r="Z3722" s="110">
        <v>10</v>
      </c>
      <c r="AA3722" s="282">
        <v>0.27</v>
      </c>
    </row>
    <row r="3723" spans="9:27">
      <c r="I3723" s="57" t="str">
        <f t="shared" si="528"/>
        <v>Green DoorTIPAug-17</v>
      </c>
      <c r="J3723" t="s">
        <v>2277</v>
      </c>
      <c r="K3723" t="s">
        <v>882</v>
      </c>
      <c r="L3723" s="73">
        <v>42948</v>
      </c>
      <c r="M3723" s="110">
        <v>0</v>
      </c>
      <c r="N3723" s="110">
        <v>0</v>
      </c>
      <c r="O3723" s="68" t="e">
        <f t="shared" si="525"/>
        <v>#DIV/0!</v>
      </c>
      <c r="P3723" s="110">
        <v>0</v>
      </c>
      <c r="Q3723" s="110">
        <v>0</v>
      </c>
      <c r="R3723" s="278" t="e">
        <f t="shared" si="526"/>
        <v>#DIV/0!</v>
      </c>
      <c r="S3723" s="110">
        <v>0</v>
      </c>
      <c r="T3723" s="68" t="e">
        <f t="shared" si="527"/>
        <v>#DIV/0!</v>
      </c>
      <c r="U3723" s="110">
        <v>0</v>
      </c>
      <c r="W3723" s="110">
        <v>0</v>
      </c>
      <c r="X3723" s="110">
        <v>0</v>
      </c>
      <c r="Y3723" s="68" t="e">
        <f t="shared" si="524"/>
        <v>#DIV/0!</v>
      </c>
      <c r="Z3723" s="110">
        <v>0</v>
      </c>
      <c r="AA3723" s="282"/>
    </row>
    <row r="3724" spans="9:27">
      <c r="I3724" s="57" t="str">
        <f t="shared" si="528"/>
        <v>LESTIPAug-17</v>
      </c>
      <c r="J3724" t="s">
        <v>2278</v>
      </c>
      <c r="K3724" t="s">
        <v>358</v>
      </c>
      <c r="L3724" s="73">
        <v>42948</v>
      </c>
      <c r="M3724" s="110">
        <v>5</v>
      </c>
      <c r="N3724" s="110">
        <v>7</v>
      </c>
      <c r="O3724" s="68">
        <f t="shared" si="525"/>
        <v>0.7142857142857143</v>
      </c>
      <c r="P3724" s="110">
        <v>29</v>
      </c>
      <c r="Q3724" s="110">
        <v>75</v>
      </c>
      <c r="R3724" s="278">
        <f t="shared" si="526"/>
        <v>0.38666666666666666</v>
      </c>
      <c r="S3724" s="110">
        <v>105</v>
      </c>
      <c r="T3724" s="68">
        <f t="shared" si="527"/>
        <v>0.7142857142857143</v>
      </c>
      <c r="U3724" s="110">
        <v>29</v>
      </c>
      <c r="W3724" s="110">
        <v>0</v>
      </c>
      <c r="X3724" s="110">
        <v>0</v>
      </c>
      <c r="Y3724" s="68" t="e">
        <f t="shared" si="524"/>
        <v>#DIV/0!</v>
      </c>
      <c r="Z3724" s="110">
        <v>0</v>
      </c>
      <c r="AA3724" s="282">
        <v>0.73</v>
      </c>
    </row>
    <row r="3725" spans="9:27">
      <c r="I3725" s="57" t="str">
        <f t="shared" si="528"/>
        <v>MBI HSTIPAug-17</v>
      </c>
      <c r="J3725" t="s">
        <v>2279</v>
      </c>
      <c r="K3725" t="s">
        <v>363</v>
      </c>
      <c r="L3725" s="73">
        <v>42948</v>
      </c>
      <c r="M3725" s="110">
        <v>10</v>
      </c>
      <c r="N3725" s="110">
        <v>15</v>
      </c>
      <c r="O3725" s="68">
        <f t="shared" si="525"/>
        <v>0.66666666666666663</v>
      </c>
      <c r="P3725" s="110">
        <v>155</v>
      </c>
      <c r="Q3725" s="110">
        <v>138</v>
      </c>
      <c r="R3725" s="278">
        <f t="shared" si="526"/>
        <v>1.1231884057971016</v>
      </c>
      <c r="S3725" s="110">
        <v>180</v>
      </c>
      <c r="T3725" s="68">
        <f t="shared" si="527"/>
        <v>0.76666666666666672</v>
      </c>
      <c r="U3725" s="110">
        <v>157</v>
      </c>
      <c r="W3725" s="110">
        <v>0</v>
      </c>
      <c r="X3725" s="110">
        <v>2</v>
      </c>
      <c r="Y3725" s="68">
        <f t="shared" si="524"/>
        <v>0</v>
      </c>
      <c r="Z3725" s="110">
        <v>0</v>
      </c>
      <c r="AA3725" s="282">
        <v>0.37</v>
      </c>
    </row>
    <row r="3726" spans="9:27">
      <c r="I3726" s="57" t="str">
        <f t="shared" si="528"/>
        <v>PASSTIPAug-17</v>
      </c>
      <c r="J3726" t="s">
        <v>2280</v>
      </c>
      <c r="K3726" t="s">
        <v>344</v>
      </c>
      <c r="L3726" s="73">
        <v>42948</v>
      </c>
      <c r="M3726" s="110">
        <v>14</v>
      </c>
      <c r="N3726" s="110">
        <v>6</v>
      </c>
      <c r="O3726" s="68">
        <f t="shared" si="525"/>
        <v>2.3333333333333335</v>
      </c>
      <c r="P3726" s="110">
        <v>60</v>
      </c>
      <c r="Q3726" s="110">
        <v>105</v>
      </c>
      <c r="R3726" s="278">
        <f t="shared" si="526"/>
        <v>0.5714285714285714</v>
      </c>
      <c r="S3726" s="110">
        <v>45</v>
      </c>
      <c r="T3726" s="68">
        <f t="shared" si="527"/>
        <v>2.3333333333333335</v>
      </c>
      <c r="U3726" s="110">
        <v>46</v>
      </c>
      <c r="W3726" s="110">
        <v>13</v>
      </c>
      <c r="X3726" s="110">
        <v>17</v>
      </c>
      <c r="Y3726" s="68">
        <f t="shared" si="524"/>
        <v>0.76470588235294112</v>
      </c>
      <c r="Z3726" s="110">
        <v>14</v>
      </c>
      <c r="AA3726" s="282">
        <v>0.69</v>
      </c>
    </row>
    <row r="3727" spans="9:27">
      <c r="I3727" s="57" t="str">
        <f t="shared" si="528"/>
        <v>TFCCTIPAug-17</v>
      </c>
      <c r="J3727" t="s">
        <v>2281</v>
      </c>
      <c r="K3727" t="s">
        <v>365</v>
      </c>
      <c r="L3727" s="73">
        <v>42948</v>
      </c>
      <c r="M3727" s="110">
        <v>3</v>
      </c>
      <c r="N3727" s="110">
        <v>6</v>
      </c>
      <c r="O3727" s="68">
        <f t="shared" si="525"/>
        <v>0.5</v>
      </c>
      <c r="P3727" s="110">
        <v>79</v>
      </c>
      <c r="Q3727" s="110">
        <v>25</v>
      </c>
      <c r="R3727" s="278">
        <f t="shared" si="526"/>
        <v>3.16</v>
      </c>
      <c r="S3727" s="110">
        <v>50</v>
      </c>
      <c r="T3727" s="68">
        <f t="shared" si="527"/>
        <v>0.5</v>
      </c>
      <c r="U3727" s="110">
        <v>76</v>
      </c>
      <c r="W3727" s="110">
        <v>0</v>
      </c>
      <c r="X3727" s="110">
        <v>0</v>
      </c>
      <c r="Y3727" s="68" t="e">
        <f t="shared" si="524"/>
        <v>#DIV/0!</v>
      </c>
      <c r="Z3727" s="110">
        <v>3</v>
      </c>
      <c r="AA3727" s="282">
        <v>0.8</v>
      </c>
    </row>
    <row r="3728" spans="9:27">
      <c r="I3728" s="57" t="str">
        <f t="shared" si="528"/>
        <v>UniversalTIPAug-17</v>
      </c>
      <c r="J3728" t="s">
        <v>2282</v>
      </c>
      <c r="K3728" t="s">
        <v>351</v>
      </c>
      <c r="L3728" s="73">
        <v>42948</v>
      </c>
      <c r="M3728" s="110">
        <v>0</v>
      </c>
      <c r="N3728" s="110">
        <v>0</v>
      </c>
      <c r="O3728" s="68" t="e">
        <f t="shared" si="525"/>
        <v>#DIV/0!</v>
      </c>
      <c r="P3728" s="110">
        <v>0</v>
      </c>
      <c r="Q3728" s="110">
        <v>0</v>
      </c>
      <c r="R3728" s="278" t="e">
        <f t="shared" si="526"/>
        <v>#DIV/0!</v>
      </c>
      <c r="S3728" s="110">
        <v>0</v>
      </c>
      <c r="T3728" s="68" t="e">
        <f t="shared" si="527"/>
        <v>#DIV/0!</v>
      </c>
      <c r="U3728" s="110">
        <v>0</v>
      </c>
      <c r="W3728" s="110">
        <v>0</v>
      </c>
      <c r="X3728" s="110">
        <v>0</v>
      </c>
      <c r="Y3728" s="68" t="e">
        <f t="shared" si="524"/>
        <v>#DIV/0!</v>
      </c>
      <c r="Z3728" s="110">
        <v>0</v>
      </c>
      <c r="AA3728" s="282"/>
    </row>
    <row r="3729" spans="9:27">
      <c r="I3729" s="57" t="str">
        <f t="shared" si="528"/>
        <v>Wayne CenterTIPAug-17</v>
      </c>
      <c r="J3729" t="s">
        <v>2283</v>
      </c>
      <c r="K3729" t="s">
        <v>768</v>
      </c>
      <c r="L3729" s="73">
        <v>42948</v>
      </c>
      <c r="M3729" s="110">
        <v>4</v>
      </c>
      <c r="N3729" s="110">
        <v>4</v>
      </c>
      <c r="O3729" s="68">
        <f t="shared" si="525"/>
        <v>1</v>
      </c>
      <c r="P3729" s="110">
        <v>22</v>
      </c>
      <c r="Q3729" s="110">
        <v>40</v>
      </c>
      <c r="R3729" s="278">
        <f t="shared" si="526"/>
        <v>0.55000000000000004</v>
      </c>
      <c r="S3729" s="110">
        <v>40</v>
      </c>
      <c r="T3729" s="68">
        <f t="shared" si="527"/>
        <v>1</v>
      </c>
      <c r="U3729" s="110">
        <v>21</v>
      </c>
      <c r="W3729" s="110">
        <v>0</v>
      </c>
      <c r="X3729" s="110">
        <v>0</v>
      </c>
      <c r="Y3729" s="68" t="e">
        <f t="shared" si="524"/>
        <v>#DIV/0!</v>
      </c>
      <c r="Z3729" s="110">
        <v>1</v>
      </c>
      <c r="AA3729" s="282">
        <v>0.86</v>
      </c>
    </row>
    <row r="3730" spans="9:27">
      <c r="I3730" s="57" t="str">
        <f t="shared" si="528"/>
        <v>Adoptions TogetherTSTAug-17</v>
      </c>
      <c r="J3730" t="s">
        <v>2284</v>
      </c>
      <c r="K3730" t="s">
        <v>1446</v>
      </c>
      <c r="L3730" s="73">
        <v>42948</v>
      </c>
      <c r="M3730" s="110">
        <v>2</v>
      </c>
      <c r="N3730" s="110">
        <v>1</v>
      </c>
      <c r="O3730" s="68">
        <f t="shared" si="525"/>
        <v>2</v>
      </c>
      <c r="P3730" s="110">
        <v>6</v>
      </c>
      <c r="Q3730" s="110">
        <v>10</v>
      </c>
      <c r="R3730" s="278">
        <f t="shared" si="526"/>
        <v>0.6</v>
      </c>
      <c r="S3730" s="110">
        <v>5</v>
      </c>
      <c r="T3730" s="68">
        <f t="shared" si="527"/>
        <v>2</v>
      </c>
      <c r="U3730" s="110">
        <v>6</v>
      </c>
      <c r="W3730" s="110">
        <v>0</v>
      </c>
      <c r="X3730" s="110">
        <v>0</v>
      </c>
      <c r="Y3730" s="68" t="e">
        <f t="shared" si="524"/>
        <v>#DIV/0!</v>
      </c>
      <c r="Z3730" s="110">
        <v>0</v>
      </c>
      <c r="AA3730" s="282">
        <v>0.67</v>
      </c>
    </row>
    <row r="3731" spans="9:27">
      <c r="I3731" s="57" t="str">
        <f t="shared" si="528"/>
        <v>ContemporaryTSTAug-17</v>
      </c>
      <c r="J3731" t="s">
        <v>2285</v>
      </c>
      <c r="K3731" t="s">
        <v>1448</v>
      </c>
      <c r="L3731" s="73">
        <v>42948</v>
      </c>
      <c r="M3731" s="110">
        <v>5</v>
      </c>
      <c r="N3731" s="110">
        <v>5</v>
      </c>
      <c r="O3731" s="68">
        <f t="shared" si="525"/>
        <v>1</v>
      </c>
      <c r="P3731" s="110">
        <v>8</v>
      </c>
      <c r="Q3731" s="110">
        <v>25</v>
      </c>
      <c r="R3731" s="278">
        <f t="shared" si="526"/>
        <v>0.32</v>
      </c>
      <c r="S3731" s="110">
        <v>25</v>
      </c>
      <c r="T3731" s="68">
        <f t="shared" si="527"/>
        <v>1</v>
      </c>
      <c r="U3731" s="110">
        <v>8</v>
      </c>
      <c r="W3731" s="110">
        <v>0</v>
      </c>
      <c r="X3731" s="110">
        <v>3</v>
      </c>
      <c r="Y3731" s="68">
        <f t="shared" si="524"/>
        <v>0</v>
      </c>
      <c r="Z3731" s="110">
        <v>0</v>
      </c>
      <c r="AA3731" s="282">
        <v>0.25</v>
      </c>
    </row>
    <row r="3732" spans="9:27">
      <c r="I3732" s="57" t="str">
        <f t="shared" si="528"/>
        <v>Family MattersTSTAug-17</v>
      </c>
      <c r="J3732" t="s">
        <v>2286</v>
      </c>
      <c r="K3732" t="s">
        <v>1450</v>
      </c>
      <c r="L3732" s="73">
        <v>42948</v>
      </c>
      <c r="M3732" s="110">
        <v>0</v>
      </c>
      <c r="N3732" s="110">
        <v>0</v>
      </c>
      <c r="O3732" s="68" t="e">
        <f t="shared" si="525"/>
        <v>#DIV/0!</v>
      </c>
      <c r="P3732" s="110">
        <v>0</v>
      </c>
      <c r="Q3732" s="110">
        <v>0</v>
      </c>
      <c r="R3732" s="278" t="e">
        <f t="shared" si="526"/>
        <v>#DIV/0!</v>
      </c>
      <c r="S3732" s="110">
        <v>0</v>
      </c>
      <c r="T3732" s="68" t="e">
        <f t="shared" si="527"/>
        <v>#DIV/0!</v>
      </c>
      <c r="U3732" s="110">
        <v>0</v>
      </c>
      <c r="W3732" s="110">
        <v>2</v>
      </c>
      <c r="X3732" s="110">
        <v>2</v>
      </c>
      <c r="Y3732" s="68">
        <f t="shared" ref="Y3732:Y3795" si="529">W3732/X3732</f>
        <v>1</v>
      </c>
      <c r="Z3732" s="110">
        <v>0</v>
      </c>
      <c r="AA3732" s="282">
        <v>0</v>
      </c>
    </row>
    <row r="3733" spans="9:27">
      <c r="I3733" s="57" t="str">
        <f t="shared" si="528"/>
        <v>First Home CareTSTAug-17</v>
      </c>
      <c r="J3733" t="s">
        <v>2287</v>
      </c>
      <c r="K3733" t="s">
        <v>1452</v>
      </c>
      <c r="L3733" s="73">
        <v>42948</v>
      </c>
      <c r="M3733" s="110">
        <v>8</v>
      </c>
      <c r="N3733" s="110">
        <v>3</v>
      </c>
      <c r="O3733" s="68">
        <f t="shared" si="525"/>
        <v>2.6666666666666665</v>
      </c>
      <c r="P3733" s="110">
        <v>10</v>
      </c>
      <c r="Q3733" s="110">
        <v>40</v>
      </c>
      <c r="R3733" s="278">
        <f t="shared" si="526"/>
        <v>0.25</v>
      </c>
      <c r="S3733" s="110">
        <v>15</v>
      </c>
      <c r="T3733" s="68">
        <f t="shared" si="527"/>
        <v>2.6666666666666665</v>
      </c>
      <c r="U3733" s="110">
        <v>9</v>
      </c>
      <c r="W3733" s="110">
        <v>0</v>
      </c>
      <c r="X3733" s="110">
        <v>3</v>
      </c>
      <c r="Y3733" s="68">
        <f t="shared" si="529"/>
        <v>0</v>
      </c>
      <c r="Z3733" s="110">
        <v>1</v>
      </c>
      <c r="AA3733" s="282">
        <v>0.64</v>
      </c>
    </row>
    <row r="3734" spans="9:27">
      <c r="I3734" s="57" t="str">
        <f t="shared" si="528"/>
        <v>HillcrestTSTAug-17</v>
      </c>
      <c r="J3734" t="s">
        <v>2288</v>
      </c>
      <c r="K3734" t="s">
        <v>1454</v>
      </c>
      <c r="L3734" s="73">
        <v>42948</v>
      </c>
      <c r="M3734" s="110">
        <v>2</v>
      </c>
      <c r="N3734" s="110">
        <v>2</v>
      </c>
      <c r="O3734" s="68">
        <f t="shared" si="525"/>
        <v>1</v>
      </c>
      <c r="P3734" s="110">
        <v>11</v>
      </c>
      <c r="Q3734" s="110">
        <v>10</v>
      </c>
      <c r="R3734" s="278">
        <f t="shared" si="526"/>
        <v>1.1000000000000001</v>
      </c>
      <c r="S3734" s="110">
        <v>10</v>
      </c>
      <c r="T3734" s="68">
        <f t="shared" si="527"/>
        <v>1</v>
      </c>
      <c r="U3734" s="110">
        <v>11</v>
      </c>
      <c r="W3734" s="110">
        <v>0</v>
      </c>
      <c r="X3734" s="110">
        <v>0</v>
      </c>
      <c r="Y3734" s="68" t="e">
        <f t="shared" si="529"/>
        <v>#DIV/0!</v>
      </c>
      <c r="Z3734" s="110">
        <v>0</v>
      </c>
      <c r="AA3734" s="282">
        <v>0.82</v>
      </c>
    </row>
    <row r="3735" spans="9:27">
      <c r="I3735" s="57" t="str">
        <f t="shared" si="528"/>
        <v>MD Family ResourcesTSTAug-17</v>
      </c>
      <c r="J3735" t="s">
        <v>2289</v>
      </c>
      <c r="K3735" t="s">
        <v>1456</v>
      </c>
      <c r="L3735" s="73">
        <v>42948</v>
      </c>
      <c r="M3735" s="110">
        <v>5</v>
      </c>
      <c r="N3735" s="110">
        <v>6</v>
      </c>
      <c r="O3735" s="68">
        <f t="shared" si="525"/>
        <v>0.83333333333333337</v>
      </c>
      <c r="P3735" s="110">
        <v>11</v>
      </c>
      <c r="Q3735" s="110">
        <v>8</v>
      </c>
      <c r="R3735" s="278">
        <f t="shared" si="526"/>
        <v>1.375</v>
      </c>
      <c r="S3735" s="110">
        <v>10</v>
      </c>
      <c r="T3735" s="68">
        <f t="shared" si="527"/>
        <v>0.8</v>
      </c>
      <c r="U3735" s="110">
        <v>11</v>
      </c>
      <c r="W3735" s="110">
        <v>0</v>
      </c>
      <c r="X3735" s="110">
        <v>0</v>
      </c>
      <c r="Y3735" s="68" t="e">
        <f t="shared" si="529"/>
        <v>#DIV/0!</v>
      </c>
      <c r="Z3735" s="110">
        <v>0</v>
      </c>
      <c r="AA3735" s="282">
        <v>0.36</v>
      </c>
    </row>
    <row r="3736" spans="9:27">
      <c r="I3736" s="57" t="str">
        <f t="shared" si="528"/>
        <v>Adoptions TogetherAllAug-17</v>
      </c>
      <c r="J3736" t="s">
        <v>2290</v>
      </c>
      <c r="K3736" t="s">
        <v>318</v>
      </c>
      <c r="L3736" s="73">
        <v>42948</v>
      </c>
      <c r="M3736" s="110">
        <v>2</v>
      </c>
      <c r="N3736" s="110">
        <v>1</v>
      </c>
      <c r="O3736" s="68">
        <f t="shared" si="525"/>
        <v>2</v>
      </c>
      <c r="P3736" s="110">
        <v>6</v>
      </c>
      <c r="Q3736" s="110">
        <v>10</v>
      </c>
      <c r="R3736" s="278">
        <f t="shared" si="526"/>
        <v>0.6</v>
      </c>
      <c r="S3736" s="110">
        <v>5</v>
      </c>
      <c r="T3736" s="68">
        <f t="shared" si="527"/>
        <v>2</v>
      </c>
      <c r="U3736" s="110">
        <v>6</v>
      </c>
      <c r="W3736" s="110">
        <v>0</v>
      </c>
      <c r="X3736" s="110">
        <v>0</v>
      </c>
      <c r="Y3736" s="68" t="e">
        <f t="shared" si="529"/>
        <v>#DIV/0!</v>
      </c>
      <c r="Z3736" s="110">
        <v>0</v>
      </c>
      <c r="AA3736" s="282" t="e">
        <v>#DIV/0!</v>
      </c>
    </row>
    <row r="3737" spans="9:27">
      <c r="I3737" s="57" t="str">
        <f t="shared" si="528"/>
        <v>Community ConnectionsAllAug-17</v>
      </c>
      <c r="J3737" t="s">
        <v>2291</v>
      </c>
      <c r="K3737" t="s">
        <v>319</v>
      </c>
      <c r="L3737" s="73">
        <v>42948</v>
      </c>
      <c r="M3737" s="110">
        <v>24</v>
      </c>
      <c r="N3737" s="110">
        <v>14</v>
      </c>
      <c r="O3737" s="68">
        <f t="shared" ref="O3737:O3800" si="530">M3737/N3737</f>
        <v>1.7142857142857142</v>
      </c>
      <c r="P3737" s="110">
        <v>141</v>
      </c>
      <c r="Q3737" s="110">
        <v>219</v>
      </c>
      <c r="R3737" s="278">
        <f t="shared" ref="R3737:R3800" si="531">P3737/Q3737</f>
        <v>0.64383561643835618</v>
      </c>
      <c r="S3737" s="110">
        <v>112</v>
      </c>
      <c r="T3737" s="68">
        <f t="shared" ref="T3737:T3800" si="532">Q3737/S3737</f>
        <v>1.9553571428571428</v>
      </c>
      <c r="U3737" s="110">
        <v>139</v>
      </c>
      <c r="W3737" s="110">
        <v>10</v>
      </c>
      <c r="X3737" s="110">
        <v>14</v>
      </c>
      <c r="Y3737" s="68">
        <f t="shared" si="529"/>
        <v>0.7142857142857143</v>
      </c>
      <c r="Z3737" s="110">
        <v>2</v>
      </c>
      <c r="AA3737" s="282">
        <v>0.46499999999999997</v>
      </c>
    </row>
    <row r="3738" spans="9:27">
      <c r="I3738" s="57" t="str">
        <f t="shared" si="528"/>
        <v>ContemporaryAllAug-17</v>
      </c>
      <c r="J3738" t="s">
        <v>2292</v>
      </c>
      <c r="K3738" t="s">
        <v>1244</v>
      </c>
      <c r="L3738" s="73">
        <v>42948</v>
      </c>
      <c r="M3738" s="110">
        <v>8</v>
      </c>
      <c r="N3738" s="110">
        <v>10</v>
      </c>
      <c r="O3738" s="68">
        <f t="shared" si="530"/>
        <v>0.8</v>
      </c>
      <c r="P3738" s="110">
        <v>14</v>
      </c>
      <c r="Q3738" s="110">
        <v>44</v>
      </c>
      <c r="R3738" s="278">
        <f t="shared" si="531"/>
        <v>0.31818181818181818</v>
      </c>
      <c r="S3738" s="110">
        <v>50</v>
      </c>
      <c r="T3738" s="68">
        <f t="shared" si="532"/>
        <v>0.88</v>
      </c>
      <c r="U3738" s="110">
        <v>13</v>
      </c>
      <c r="W3738" s="110">
        <v>0</v>
      </c>
      <c r="X3738" s="110">
        <v>3</v>
      </c>
      <c r="Y3738" s="68">
        <f t="shared" si="529"/>
        <v>0</v>
      </c>
      <c r="Z3738" s="110">
        <v>1</v>
      </c>
      <c r="AA3738" s="282">
        <v>0.33</v>
      </c>
    </row>
    <row r="3739" spans="9:27">
      <c r="I3739" s="57" t="str">
        <f t="shared" si="528"/>
        <v>Family MattersAllAug-17</v>
      </c>
      <c r="J3739" t="s">
        <v>2293</v>
      </c>
      <c r="K3739" t="s">
        <v>1624</v>
      </c>
      <c r="L3739" s="73">
        <v>42948</v>
      </c>
      <c r="M3739" s="110">
        <v>0</v>
      </c>
      <c r="N3739" s="110">
        <v>0</v>
      </c>
      <c r="O3739" s="68" t="e">
        <f t="shared" si="530"/>
        <v>#DIV/0!</v>
      </c>
      <c r="P3739" s="110">
        <v>0</v>
      </c>
      <c r="Q3739" s="110">
        <v>0</v>
      </c>
      <c r="R3739" s="278" t="e">
        <f t="shared" si="531"/>
        <v>#DIV/0!</v>
      </c>
      <c r="S3739" s="110">
        <v>0</v>
      </c>
      <c r="T3739" s="68" t="e">
        <f t="shared" si="532"/>
        <v>#DIV/0!</v>
      </c>
      <c r="U3739" s="110">
        <v>0</v>
      </c>
      <c r="W3739" s="110">
        <v>2</v>
      </c>
      <c r="X3739" s="110">
        <v>2</v>
      </c>
      <c r="Y3739" s="68">
        <f t="shared" si="529"/>
        <v>1</v>
      </c>
      <c r="Z3739" s="110">
        <v>0</v>
      </c>
      <c r="AA3739" s="282" t="e">
        <v>#DIV/0!</v>
      </c>
    </row>
    <row r="3740" spans="9:27">
      <c r="I3740" s="57" t="str">
        <f t="shared" si="528"/>
        <v>Federal CityAllAug-17</v>
      </c>
      <c r="J3740" t="s">
        <v>2294</v>
      </c>
      <c r="K3740" t="s">
        <v>359</v>
      </c>
      <c r="L3740" s="73">
        <v>42948</v>
      </c>
      <c r="M3740" s="110">
        <v>1</v>
      </c>
      <c r="N3740" s="110">
        <v>1</v>
      </c>
      <c r="O3740" s="68">
        <f t="shared" si="530"/>
        <v>1</v>
      </c>
      <c r="P3740" s="110">
        <v>3</v>
      </c>
      <c r="Q3740" s="110">
        <v>5</v>
      </c>
      <c r="R3740" s="278">
        <f t="shared" si="531"/>
        <v>0.6</v>
      </c>
      <c r="S3740" s="110">
        <v>5</v>
      </c>
      <c r="T3740" s="68">
        <f t="shared" si="532"/>
        <v>1</v>
      </c>
      <c r="U3740" s="110">
        <v>0</v>
      </c>
      <c r="W3740" s="110">
        <v>0</v>
      </c>
      <c r="X3740" s="110">
        <v>0</v>
      </c>
      <c r="Y3740" s="68" t="e">
        <f t="shared" si="529"/>
        <v>#DIV/0!</v>
      </c>
      <c r="Z3740" s="110">
        <v>3</v>
      </c>
      <c r="AA3740" s="282" t="e">
        <v>#DIV/0!</v>
      </c>
    </row>
    <row r="3741" spans="9:27">
      <c r="I3741" s="57" t="str">
        <f t="shared" si="528"/>
        <v>First Home CareAllAug-17</v>
      </c>
      <c r="J3741" t="s">
        <v>2295</v>
      </c>
      <c r="K3741" t="s">
        <v>323</v>
      </c>
      <c r="L3741" s="73">
        <v>42948</v>
      </c>
      <c r="M3741" s="110">
        <v>20</v>
      </c>
      <c r="N3741" s="110">
        <v>10</v>
      </c>
      <c r="O3741" s="68">
        <f t="shared" si="530"/>
        <v>2</v>
      </c>
      <c r="P3741" s="110">
        <v>24</v>
      </c>
      <c r="Q3741" s="110">
        <v>93</v>
      </c>
      <c r="R3741" s="278">
        <f t="shared" si="531"/>
        <v>0.25806451612903225</v>
      </c>
      <c r="S3741" s="110">
        <v>45</v>
      </c>
      <c r="T3741" s="68">
        <f t="shared" si="532"/>
        <v>2.0666666666666669</v>
      </c>
      <c r="U3741" s="110">
        <v>20</v>
      </c>
      <c r="W3741" s="110">
        <v>5</v>
      </c>
      <c r="X3741" s="110">
        <v>10</v>
      </c>
      <c r="Y3741" s="68">
        <f t="shared" si="529"/>
        <v>0.5</v>
      </c>
      <c r="Z3741" s="110">
        <v>4</v>
      </c>
      <c r="AA3741" s="282">
        <v>0.81499999999999995</v>
      </c>
    </row>
    <row r="3742" spans="9:27">
      <c r="I3742" s="57" t="str">
        <f t="shared" si="528"/>
        <v>FPSAllAug-17</v>
      </c>
      <c r="J3742" t="s">
        <v>2296</v>
      </c>
      <c r="K3742" t="s">
        <v>355</v>
      </c>
      <c r="L3742" s="73">
        <v>42948</v>
      </c>
      <c r="M3742" s="110">
        <v>6</v>
      </c>
      <c r="N3742" s="110">
        <v>6</v>
      </c>
      <c r="O3742" s="68">
        <f t="shared" si="530"/>
        <v>1</v>
      </c>
      <c r="P3742" s="110">
        <v>78</v>
      </c>
      <c r="Q3742" s="110">
        <v>90</v>
      </c>
      <c r="R3742" s="278">
        <f t="shared" si="531"/>
        <v>0.8666666666666667</v>
      </c>
      <c r="S3742" s="110">
        <v>90</v>
      </c>
      <c r="T3742" s="68">
        <f t="shared" si="532"/>
        <v>1</v>
      </c>
      <c r="U3742" s="110">
        <v>69</v>
      </c>
      <c r="W3742" s="110">
        <v>0</v>
      </c>
      <c r="X3742" s="110">
        <v>0</v>
      </c>
      <c r="Y3742" s="68" t="e">
        <f t="shared" si="529"/>
        <v>#DIV/0!</v>
      </c>
      <c r="Z3742" s="110">
        <v>10</v>
      </c>
      <c r="AA3742" s="282">
        <v>0.27</v>
      </c>
    </row>
    <row r="3743" spans="9:27">
      <c r="I3743" s="57" t="str">
        <f t="shared" si="528"/>
        <v>Green DoorAllAug-17</v>
      </c>
      <c r="J3743" t="s">
        <v>2297</v>
      </c>
      <c r="K3743" t="s">
        <v>895</v>
      </c>
      <c r="L3743" s="73">
        <v>42948</v>
      </c>
      <c r="M3743" s="110">
        <v>0</v>
      </c>
      <c r="N3743" s="110">
        <v>0</v>
      </c>
      <c r="O3743" s="68" t="e">
        <f t="shared" si="530"/>
        <v>#DIV/0!</v>
      </c>
      <c r="P3743" s="110">
        <v>0</v>
      </c>
      <c r="Q3743" s="110">
        <v>0</v>
      </c>
      <c r="R3743" s="278" t="e">
        <f t="shared" si="531"/>
        <v>#DIV/0!</v>
      </c>
      <c r="S3743" s="110">
        <v>0</v>
      </c>
      <c r="T3743" s="68" t="e">
        <f t="shared" si="532"/>
        <v>#DIV/0!</v>
      </c>
      <c r="U3743" s="110">
        <v>0</v>
      </c>
      <c r="W3743" s="110">
        <v>0</v>
      </c>
      <c r="X3743" s="110">
        <v>0</v>
      </c>
      <c r="Y3743" s="68" t="e">
        <f t="shared" si="529"/>
        <v>#DIV/0!</v>
      </c>
      <c r="Z3743" s="110">
        <v>0</v>
      </c>
      <c r="AA3743" s="282" t="e">
        <v>#DIV/0!</v>
      </c>
    </row>
    <row r="3744" spans="9:27">
      <c r="I3744" s="57" t="str">
        <f t="shared" si="528"/>
        <v>HillcrestAllAug-17</v>
      </c>
      <c r="J3744" t="s">
        <v>2298</v>
      </c>
      <c r="K3744" t="s">
        <v>331</v>
      </c>
      <c r="L3744" s="73">
        <v>42948</v>
      </c>
      <c r="M3744" s="110">
        <v>7</v>
      </c>
      <c r="N3744" s="110">
        <v>9</v>
      </c>
      <c r="O3744" s="68">
        <f t="shared" si="530"/>
        <v>0.77777777777777779</v>
      </c>
      <c r="P3744" s="110">
        <v>55</v>
      </c>
      <c r="Q3744" s="110">
        <v>60</v>
      </c>
      <c r="R3744" s="278">
        <f t="shared" si="531"/>
        <v>0.91666666666666663</v>
      </c>
      <c r="S3744" s="110">
        <v>80</v>
      </c>
      <c r="T3744" s="68">
        <f t="shared" si="532"/>
        <v>0.75</v>
      </c>
      <c r="U3744" s="110">
        <v>45</v>
      </c>
      <c r="W3744" s="110">
        <v>2</v>
      </c>
      <c r="X3744" s="110">
        <v>9</v>
      </c>
      <c r="Y3744" s="68">
        <f t="shared" si="529"/>
        <v>0.22222222222222221</v>
      </c>
      <c r="Z3744" s="110">
        <v>10</v>
      </c>
      <c r="AA3744" s="282">
        <v>0.625</v>
      </c>
    </row>
    <row r="3745" spans="9:27">
      <c r="I3745" s="57" t="str">
        <f t="shared" si="528"/>
        <v>LAYCAllAug-17</v>
      </c>
      <c r="J3745" t="s">
        <v>2299</v>
      </c>
      <c r="K3745" t="s">
        <v>337</v>
      </c>
      <c r="L3745" s="73">
        <v>42948</v>
      </c>
      <c r="M3745" s="110">
        <v>1</v>
      </c>
      <c r="N3745" s="110">
        <v>3</v>
      </c>
      <c r="O3745" s="68">
        <f t="shared" si="530"/>
        <v>0.33333333333333331</v>
      </c>
      <c r="P3745" s="110">
        <v>12</v>
      </c>
      <c r="Q3745" s="110">
        <v>10</v>
      </c>
      <c r="R3745" s="278">
        <f t="shared" si="531"/>
        <v>1.2</v>
      </c>
      <c r="S3745" s="110">
        <v>30</v>
      </c>
      <c r="T3745" s="68">
        <f t="shared" si="532"/>
        <v>0.33333333333333331</v>
      </c>
      <c r="U3745" s="110">
        <v>9</v>
      </c>
      <c r="W3745" s="110">
        <v>1</v>
      </c>
      <c r="X3745" s="110">
        <v>1</v>
      </c>
      <c r="Y3745" s="68">
        <f t="shared" si="529"/>
        <v>1</v>
      </c>
      <c r="Z3745" s="110">
        <v>3</v>
      </c>
      <c r="AA3745" s="282" t="e">
        <v>#DIV/0!</v>
      </c>
    </row>
    <row r="3746" spans="9:27">
      <c r="I3746" s="57" t="str">
        <f t="shared" si="528"/>
        <v>LESAllAug-17</v>
      </c>
      <c r="J3746" t="s">
        <v>2300</v>
      </c>
      <c r="K3746" t="s">
        <v>357</v>
      </c>
      <c r="L3746" s="73">
        <v>42948</v>
      </c>
      <c r="M3746" s="110">
        <v>5</v>
      </c>
      <c r="N3746" s="110">
        <v>7</v>
      </c>
      <c r="O3746" s="68">
        <f t="shared" si="530"/>
        <v>0.7142857142857143</v>
      </c>
      <c r="P3746" s="110">
        <v>29</v>
      </c>
      <c r="Q3746" s="110">
        <v>75</v>
      </c>
      <c r="R3746" s="278">
        <f t="shared" si="531"/>
        <v>0.38666666666666666</v>
      </c>
      <c r="S3746" s="110">
        <v>105</v>
      </c>
      <c r="T3746" s="68">
        <f t="shared" si="532"/>
        <v>0.7142857142857143</v>
      </c>
      <c r="U3746" s="110">
        <v>29</v>
      </c>
      <c r="W3746" s="110">
        <v>0</v>
      </c>
      <c r="X3746" s="110">
        <v>0</v>
      </c>
      <c r="Y3746" s="68" t="e">
        <f t="shared" si="529"/>
        <v>#DIV/0!</v>
      </c>
      <c r="Z3746" s="110">
        <v>0</v>
      </c>
      <c r="AA3746" s="282">
        <v>0.73</v>
      </c>
    </row>
    <row r="3747" spans="9:27">
      <c r="I3747" s="57" t="str">
        <f t="shared" si="528"/>
        <v>Marys CenterAllAug-17</v>
      </c>
      <c r="J3747" t="s">
        <v>2301</v>
      </c>
      <c r="K3747" t="s">
        <v>341</v>
      </c>
      <c r="L3747" s="73">
        <v>42948</v>
      </c>
      <c r="M3747" s="110">
        <v>8</v>
      </c>
      <c r="N3747" s="110">
        <v>5</v>
      </c>
      <c r="O3747" s="68">
        <f t="shared" si="530"/>
        <v>1.6</v>
      </c>
      <c r="P3747" s="110">
        <v>33</v>
      </c>
      <c r="Q3747" s="110">
        <v>54</v>
      </c>
      <c r="R3747" s="278">
        <f t="shared" si="531"/>
        <v>0.61111111111111116</v>
      </c>
      <c r="S3747" s="110">
        <v>34</v>
      </c>
      <c r="T3747" s="68">
        <f t="shared" si="532"/>
        <v>1.588235294117647</v>
      </c>
      <c r="U3747" s="110">
        <v>30</v>
      </c>
      <c r="W3747" s="110">
        <v>7</v>
      </c>
      <c r="X3747" s="110">
        <v>9</v>
      </c>
      <c r="Y3747" s="68">
        <f t="shared" si="529"/>
        <v>0.77777777777777779</v>
      </c>
      <c r="Z3747" s="110">
        <v>3</v>
      </c>
      <c r="AA3747" s="282">
        <v>0.83</v>
      </c>
    </row>
    <row r="3748" spans="9:27">
      <c r="I3748" s="57" t="str">
        <f t="shared" si="528"/>
        <v>MBI HSAllAug-17</v>
      </c>
      <c r="J3748" t="s">
        <v>2302</v>
      </c>
      <c r="K3748" t="s">
        <v>364</v>
      </c>
      <c r="L3748" s="73">
        <v>42948</v>
      </c>
      <c r="M3748" s="110">
        <v>10</v>
      </c>
      <c r="N3748" s="110">
        <v>15</v>
      </c>
      <c r="O3748" s="68">
        <f t="shared" si="530"/>
        <v>0.66666666666666663</v>
      </c>
      <c r="P3748" s="110">
        <v>155</v>
      </c>
      <c r="Q3748" s="110">
        <v>138</v>
      </c>
      <c r="R3748" s="278">
        <f t="shared" si="531"/>
        <v>1.1231884057971016</v>
      </c>
      <c r="S3748" s="110">
        <v>180</v>
      </c>
      <c r="T3748" s="68">
        <f t="shared" si="532"/>
        <v>0.76666666666666672</v>
      </c>
      <c r="U3748" s="110">
        <v>157</v>
      </c>
      <c r="W3748" s="110">
        <v>0</v>
      </c>
      <c r="X3748" s="110">
        <v>2</v>
      </c>
      <c r="Y3748" s="68">
        <f t="shared" si="529"/>
        <v>0</v>
      </c>
      <c r="Z3748" s="110">
        <v>0</v>
      </c>
      <c r="AA3748" s="282">
        <v>0.37</v>
      </c>
    </row>
    <row r="3749" spans="9:27">
      <c r="I3749" s="57" t="str">
        <f t="shared" si="528"/>
        <v>MD Family ResourcesAllAug-17</v>
      </c>
      <c r="J3749" t="s">
        <v>2303</v>
      </c>
      <c r="K3749" t="s">
        <v>510</v>
      </c>
      <c r="L3749" s="73">
        <v>42948</v>
      </c>
      <c r="M3749" s="110">
        <v>17</v>
      </c>
      <c r="N3749" s="110">
        <v>12</v>
      </c>
      <c r="O3749" s="68">
        <f t="shared" si="530"/>
        <v>1.4166666666666667</v>
      </c>
      <c r="P3749" s="110">
        <v>38</v>
      </c>
      <c r="Q3749" s="110">
        <v>40</v>
      </c>
      <c r="R3749" s="278">
        <f t="shared" si="531"/>
        <v>0.95</v>
      </c>
      <c r="S3749" s="110">
        <v>26</v>
      </c>
      <c r="T3749" s="68">
        <f t="shared" si="532"/>
        <v>1.5384615384615385</v>
      </c>
      <c r="U3749" s="110">
        <v>37</v>
      </c>
      <c r="W3749" s="110">
        <v>0</v>
      </c>
      <c r="X3749" s="110">
        <v>0</v>
      </c>
      <c r="Y3749" s="68" t="e">
        <f t="shared" si="529"/>
        <v>#DIV/0!</v>
      </c>
      <c r="Z3749" s="110">
        <v>1</v>
      </c>
      <c r="AA3749" s="282">
        <v>0.66</v>
      </c>
    </row>
    <row r="3750" spans="9:27">
      <c r="I3750" s="57" t="str">
        <f t="shared" si="528"/>
        <v>PASSAllAug-17</v>
      </c>
      <c r="J3750" t="s">
        <v>2304</v>
      </c>
      <c r="K3750" t="s">
        <v>342</v>
      </c>
      <c r="L3750" s="73">
        <v>42948</v>
      </c>
      <c r="M3750" s="110">
        <v>20</v>
      </c>
      <c r="N3750" s="110">
        <v>13</v>
      </c>
      <c r="O3750" s="68">
        <f t="shared" si="530"/>
        <v>1.5384615384615385</v>
      </c>
      <c r="P3750" s="110">
        <v>86</v>
      </c>
      <c r="Q3750" s="110">
        <v>145</v>
      </c>
      <c r="R3750" s="278">
        <f t="shared" si="531"/>
        <v>0.59310344827586203</v>
      </c>
      <c r="S3750" s="110">
        <v>92</v>
      </c>
      <c r="T3750" s="68">
        <f t="shared" si="532"/>
        <v>1.576086956521739</v>
      </c>
      <c r="U3750" s="110">
        <v>64</v>
      </c>
      <c r="W3750" s="110">
        <v>26</v>
      </c>
      <c r="X3750" s="110">
        <v>33</v>
      </c>
      <c r="Y3750" s="68">
        <f t="shared" si="529"/>
        <v>0.78787878787878785</v>
      </c>
      <c r="Z3750" s="110">
        <v>22</v>
      </c>
      <c r="AA3750" s="282">
        <v>0.84499999999999997</v>
      </c>
    </row>
    <row r="3751" spans="9:27">
      <c r="I3751" s="57" t="str">
        <f t="shared" si="528"/>
        <v>PIECEAllAug-17</v>
      </c>
      <c r="J3751" t="s">
        <v>2305</v>
      </c>
      <c r="K3751" t="s">
        <v>345</v>
      </c>
      <c r="L3751" s="73">
        <v>42948</v>
      </c>
      <c r="M3751" s="110">
        <v>12</v>
      </c>
      <c r="N3751" s="110">
        <v>11</v>
      </c>
      <c r="O3751" s="68">
        <f t="shared" si="530"/>
        <v>1.0909090909090908</v>
      </c>
      <c r="P3751" s="110">
        <v>42</v>
      </c>
      <c r="Q3751" s="110">
        <v>49</v>
      </c>
      <c r="R3751" s="278">
        <f t="shared" si="531"/>
        <v>0.8571428571428571</v>
      </c>
      <c r="S3751" s="110">
        <v>44</v>
      </c>
      <c r="T3751" s="68">
        <f t="shared" si="532"/>
        <v>1.1136363636363635</v>
      </c>
      <c r="U3751" s="110">
        <v>42</v>
      </c>
      <c r="W3751" s="110">
        <v>0</v>
      </c>
      <c r="X3751" s="110">
        <v>0</v>
      </c>
      <c r="Y3751" s="68" t="e">
        <f t="shared" si="529"/>
        <v>#DIV/0!</v>
      </c>
      <c r="Z3751" s="110">
        <v>0</v>
      </c>
      <c r="AA3751" s="282">
        <v>0.57499999999999996</v>
      </c>
    </row>
    <row r="3752" spans="9:27">
      <c r="I3752" s="57" t="str">
        <f t="shared" si="528"/>
        <v>RiversideAllAug-17</v>
      </c>
      <c r="J3752" t="s">
        <v>2306</v>
      </c>
      <c r="K3752" t="s">
        <v>362</v>
      </c>
      <c r="L3752" s="73">
        <v>42948</v>
      </c>
      <c r="M3752" s="110">
        <v>1</v>
      </c>
      <c r="N3752" s="110">
        <v>1</v>
      </c>
      <c r="O3752" s="68">
        <f t="shared" si="530"/>
        <v>1</v>
      </c>
      <c r="P3752" s="110">
        <v>6</v>
      </c>
      <c r="Q3752" s="110">
        <v>10</v>
      </c>
      <c r="R3752" s="278">
        <f t="shared" si="531"/>
        <v>0.6</v>
      </c>
      <c r="S3752" s="110">
        <v>10</v>
      </c>
      <c r="T3752" s="68">
        <f t="shared" si="532"/>
        <v>1</v>
      </c>
      <c r="U3752" s="110">
        <v>6</v>
      </c>
      <c r="W3752" s="110">
        <v>0</v>
      </c>
      <c r="X3752" s="110">
        <v>2</v>
      </c>
      <c r="Y3752" s="68">
        <f t="shared" si="529"/>
        <v>0</v>
      </c>
      <c r="Z3752" s="110">
        <v>0</v>
      </c>
      <c r="AA3752" s="282" t="e">
        <v>#DIV/0!</v>
      </c>
    </row>
    <row r="3753" spans="9:27">
      <c r="I3753" s="57" t="str">
        <f t="shared" si="528"/>
        <v>TFCCAllAug-17</v>
      </c>
      <c r="J3753" t="s">
        <v>2307</v>
      </c>
      <c r="K3753" t="s">
        <v>366</v>
      </c>
      <c r="L3753" s="73">
        <v>42948</v>
      </c>
      <c r="M3753" s="110">
        <v>3</v>
      </c>
      <c r="N3753" s="110">
        <v>6</v>
      </c>
      <c r="O3753" s="68">
        <f t="shared" si="530"/>
        <v>0.5</v>
      </c>
      <c r="P3753" s="110">
        <v>79</v>
      </c>
      <c r="Q3753" s="110">
        <v>25</v>
      </c>
      <c r="R3753" s="278">
        <f t="shared" si="531"/>
        <v>3.16</v>
      </c>
      <c r="S3753" s="110">
        <v>50</v>
      </c>
      <c r="T3753" s="68">
        <f t="shared" si="532"/>
        <v>0.5</v>
      </c>
      <c r="U3753" s="110">
        <v>76</v>
      </c>
      <c r="W3753" s="110">
        <v>0</v>
      </c>
      <c r="X3753" s="110">
        <v>0</v>
      </c>
      <c r="Y3753" s="68" t="e">
        <f t="shared" si="529"/>
        <v>#DIV/0!</v>
      </c>
      <c r="Z3753" s="110">
        <v>3</v>
      </c>
      <c r="AA3753" s="282">
        <v>0.8</v>
      </c>
    </row>
    <row r="3754" spans="9:27">
      <c r="I3754" s="57" t="str">
        <f t="shared" si="528"/>
        <v>UniversalAllAug-17</v>
      </c>
      <c r="J3754" t="s">
        <v>2308</v>
      </c>
      <c r="K3754" t="s">
        <v>348</v>
      </c>
      <c r="L3754" s="73">
        <v>42948</v>
      </c>
      <c r="M3754" s="110">
        <v>0</v>
      </c>
      <c r="N3754" s="110">
        <v>0</v>
      </c>
      <c r="O3754" s="68" t="e">
        <f t="shared" si="530"/>
        <v>#DIV/0!</v>
      </c>
      <c r="P3754" s="110">
        <v>0</v>
      </c>
      <c r="Q3754" s="110">
        <v>0</v>
      </c>
      <c r="R3754" s="278" t="e">
        <f t="shared" si="531"/>
        <v>#DIV/0!</v>
      </c>
      <c r="S3754" s="110">
        <v>0</v>
      </c>
      <c r="T3754" s="68" t="e">
        <f t="shared" si="532"/>
        <v>#DIV/0!</v>
      </c>
      <c r="U3754" s="110">
        <v>0</v>
      </c>
      <c r="W3754" s="110">
        <v>0</v>
      </c>
      <c r="X3754" s="110">
        <v>0</v>
      </c>
      <c r="Y3754" s="68" t="e">
        <f t="shared" si="529"/>
        <v>#DIV/0!</v>
      </c>
      <c r="Z3754" s="110">
        <v>0</v>
      </c>
      <c r="AA3754" s="282"/>
    </row>
    <row r="3755" spans="9:27">
      <c r="I3755" s="57" t="str">
        <f t="shared" si="528"/>
        <v>Wayne CenterAllAug-17</v>
      </c>
      <c r="J3755" t="s">
        <v>2309</v>
      </c>
      <c r="K3755" t="s">
        <v>789</v>
      </c>
      <c r="L3755" s="73">
        <v>42948</v>
      </c>
      <c r="M3755" s="110">
        <v>4</v>
      </c>
      <c r="N3755" s="110">
        <v>4</v>
      </c>
      <c r="O3755" s="68">
        <f t="shared" si="530"/>
        <v>1</v>
      </c>
      <c r="P3755" s="110">
        <v>22</v>
      </c>
      <c r="Q3755" s="110">
        <v>40</v>
      </c>
      <c r="R3755" s="278">
        <f t="shared" si="531"/>
        <v>0.55000000000000004</v>
      </c>
      <c r="S3755" s="110">
        <v>40</v>
      </c>
      <c r="T3755" s="68">
        <f t="shared" si="532"/>
        <v>1</v>
      </c>
      <c r="U3755" s="110">
        <v>21</v>
      </c>
      <c r="W3755" s="110">
        <v>0</v>
      </c>
      <c r="X3755" s="110">
        <v>0</v>
      </c>
      <c r="Y3755" s="68" t="e">
        <f t="shared" si="529"/>
        <v>#DIV/0!</v>
      </c>
      <c r="Z3755" s="110">
        <v>1</v>
      </c>
      <c r="AA3755" s="282">
        <v>0.86</v>
      </c>
    </row>
    <row r="3756" spans="9:27">
      <c r="I3756" s="57" t="str">
        <f t="shared" si="528"/>
        <v>Youth VillagesAllAug-17</v>
      </c>
      <c r="J3756" t="s">
        <v>2310</v>
      </c>
      <c r="K3756" t="s">
        <v>352</v>
      </c>
      <c r="L3756" s="73">
        <v>42948</v>
      </c>
      <c r="M3756" s="110">
        <v>0</v>
      </c>
      <c r="N3756" s="110">
        <v>0</v>
      </c>
      <c r="O3756" s="68" t="e">
        <f t="shared" si="530"/>
        <v>#DIV/0!</v>
      </c>
      <c r="P3756" s="110">
        <v>0</v>
      </c>
      <c r="Q3756" s="110">
        <v>0</v>
      </c>
      <c r="R3756" s="278" t="e">
        <f t="shared" si="531"/>
        <v>#DIV/0!</v>
      </c>
      <c r="S3756" s="110">
        <v>0</v>
      </c>
      <c r="T3756" s="68" t="e">
        <f t="shared" si="532"/>
        <v>#DIV/0!</v>
      </c>
      <c r="U3756" s="110">
        <v>0</v>
      </c>
      <c r="W3756" s="110">
        <v>0</v>
      </c>
      <c r="X3756" s="110">
        <v>0</v>
      </c>
      <c r="Y3756" s="68" t="e">
        <f t="shared" si="529"/>
        <v>#DIV/0!</v>
      </c>
      <c r="Z3756" s="110">
        <v>0</v>
      </c>
      <c r="AA3756" s="282"/>
    </row>
    <row r="3757" spans="9:27">
      <c r="I3757" s="57" t="str">
        <f t="shared" si="528"/>
        <v>All A-CRA ProvidersA-CRAAug-17</v>
      </c>
      <c r="J3757" t="s">
        <v>2311</v>
      </c>
      <c r="K3757" t="s">
        <v>379</v>
      </c>
      <c r="L3757" s="73">
        <v>42948</v>
      </c>
      <c r="M3757" s="110">
        <v>5</v>
      </c>
      <c r="N3757" s="110">
        <v>7</v>
      </c>
      <c r="O3757" s="68">
        <f t="shared" si="530"/>
        <v>0.7142857142857143</v>
      </c>
      <c r="P3757" s="110">
        <v>54</v>
      </c>
      <c r="Q3757" s="110">
        <v>55</v>
      </c>
      <c r="R3757" s="278">
        <f t="shared" si="531"/>
        <v>0.98181818181818181</v>
      </c>
      <c r="S3757" s="110">
        <v>75</v>
      </c>
      <c r="T3757" s="68">
        <f t="shared" si="532"/>
        <v>0.73333333333333328</v>
      </c>
      <c r="U3757" s="110">
        <v>39</v>
      </c>
      <c r="W3757" s="110">
        <v>1</v>
      </c>
      <c r="X3757" s="110">
        <v>10</v>
      </c>
      <c r="Y3757" s="68">
        <f t="shared" si="529"/>
        <v>0.1</v>
      </c>
      <c r="Z3757" s="110">
        <v>15</v>
      </c>
      <c r="AA3757" s="282"/>
    </row>
    <row r="3758" spans="9:27">
      <c r="I3758" s="57" t="str">
        <f t="shared" si="528"/>
        <v>All CPP-FV ProvidersCPP-FVAug-17</v>
      </c>
      <c r="J3758" t="s">
        <v>2312</v>
      </c>
      <c r="K3758" t="s">
        <v>373</v>
      </c>
      <c r="L3758" s="73">
        <v>42948</v>
      </c>
      <c r="M3758" s="110">
        <v>7</v>
      </c>
      <c r="N3758" s="110">
        <v>6</v>
      </c>
      <c r="O3758" s="68">
        <f t="shared" si="530"/>
        <v>1.1666666666666667</v>
      </c>
      <c r="P3758" s="110">
        <v>30</v>
      </c>
      <c r="Q3758" s="110">
        <v>37</v>
      </c>
      <c r="R3758" s="278">
        <f t="shared" si="531"/>
        <v>0.81081081081081086</v>
      </c>
      <c r="S3758" s="110">
        <v>32</v>
      </c>
      <c r="T3758" s="68">
        <f t="shared" si="532"/>
        <v>1.15625</v>
      </c>
      <c r="U3758" s="110">
        <v>30</v>
      </c>
      <c r="W3758" s="110">
        <v>0</v>
      </c>
      <c r="X3758" s="110">
        <v>0</v>
      </c>
      <c r="Y3758" s="68" t="e">
        <f t="shared" si="529"/>
        <v>#DIV/0!</v>
      </c>
      <c r="Z3758" s="110">
        <v>0</v>
      </c>
      <c r="AA3758" s="282">
        <v>0.2</v>
      </c>
    </row>
    <row r="3759" spans="9:27">
      <c r="I3759" s="57" t="str">
        <f t="shared" si="528"/>
        <v>All FFT ProvidersFFTAug-17</v>
      </c>
      <c r="J3759" t="s">
        <v>2313</v>
      </c>
      <c r="K3759" t="s">
        <v>372</v>
      </c>
      <c r="L3759" s="73">
        <v>42948</v>
      </c>
      <c r="M3759" s="110">
        <v>10</v>
      </c>
      <c r="N3759" s="110">
        <v>13</v>
      </c>
      <c r="O3759" s="68">
        <f t="shared" si="530"/>
        <v>0.76923076923076927</v>
      </c>
      <c r="P3759" s="110">
        <v>35</v>
      </c>
      <c r="Q3759" s="110">
        <v>80</v>
      </c>
      <c r="R3759" s="278">
        <f t="shared" si="531"/>
        <v>0.4375</v>
      </c>
      <c r="S3759" s="110">
        <v>97</v>
      </c>
      <c r="T3759" s="68">
        <f t="shared" si="532"/>
        <v>0.82474226804123707</v>
      </c>
      <c r="U3759" s="110">
        <v>24</v>
      </c>
      <c r="V3759" s="282">
        <v>0.8833333333333333</v>
      </c>
      <c r="W3759" s="110">
        <v>17</v>
      </c>
      <c r="X3759" s="110">
        <v>21</v>
      </c>
      <c r="Y3759" s="68">
        <f t="shared" si="529"/>
        <v>0.80952380952380953</v>
      </c>
      <c r="Z3759" s="110">
        <v>11</v>
      </c>
      <c r="AA3759" s="282">
        <v>0.8833333333333333</v>
      </c>
    </row>
    <row r="3760" spans="9:27">
      <c r="I3760" s="57" t="str">
        <f t="shared" si="528"/>
        <v>All MST ProvidersMSTAug-17</v>
      </c>
      <c r="J3760" t="s">
        <v>2314</v>
      </c>
      <c r="K3760" t="s">
        <v>374</v>
      </c>
      <c r="L3760" s="73">
        <v>42948</v>
      </c>
      <c r="M3760" s="110">
        <v>0</v>
      </c>
      <c r="N3760" s="110">
        <v>0</v>
      </c>
      <c r="O3760" s="68" t="e">
        <f t="shared" si="530"/>
        <v>#DIV/0!</v>
      </c>
      <c r="P3760" s="110">
        <v>0</v>
      </c>
      <c r="Q3760" s="110">
        <v>0</v>
      </c>
      <c r="R3760" s="278" t="e">
        <f t="shared" si="531"/>
        <v>#DIV/0!</v>
      </c>
      <c r="S3760" s="110">
        <v>0</v>
      </c>
      <c r="T3760" s="68" t="e">
        <f t="shared" si="532"/>
        <v>#DIV/0!</v>
      </c>
      <c r="U3760" s="110">
        <v>0</v>
      </c>
      <c r="W3760" s="110">
        <v>0</v>
      </c>
      <c r="X3760" s="110">
        <v>0</v>
      </c>
      <c r="Y3760" s="68" t="e">
        <f t="shared" si="529"/>
        <v>#DIV/0!</v>
      </c>
      <c r="Z3760" s="110">
        <v>0</v>
      </c>
      <c r="AA3760" s="282"/>
    </row>
    <row r="3761" spans="9:27">
      <c r="I3761" s="57" t="str">
        <f t="shared" si="528"/>
        <v>All MST-PSB ProvidersMST-PSBAug-17</v>
      </c>
      <c r="J3761" t="s">
        <v>2315</v>
      </c>
      <c r="K3761" t="s">
        <v>375</v>
      </c>
      <c r="L3761" s="73">
        <v>42948</v>
      </c>
      <c r="M3761" s="110">
        <v>0</v>
      </c>
      <c r="N3761" s="110">
        <v>0</v>
      </c>
      <c r="O3761" s="68" t="e">
        <f t="shared" si="530"/>
        <v>#DIV/0!</v>
      </c>
      <c r="P3761" s="110">
        <v>0</v>
      </c>
      <c r="Q3761" s="110">
        <v>0</v>
      </c>
      <c r="R3761" s="278" t="e">
        <f t="shared" si="531"/>
        <v>#DIV/0!</v>
      </c>
      <c r="S3761" s="110">
        <v>0</v>
      </c>
      <c r="T3761" s="68" t="e">
        <f t="shared" si="532"/>
        <v>#DIV/0!</v>
      </c>
      <c r="U3761" s="110">
        <v>0</v>
      </c>
      <c r="W3761" s="110">
        <v>0</v>
      </c>
      <c r="X3761" s="110">
        <v>0</v>
      </c>
      <c r="Y3761" s="68" t="e">
        <f t="shared" si="529"/>
        <v>#DIV/0!</v>
      </c>
      <c r="Z3761" s="110">
        <v>0</v>
      </c>
      <c r="AA3761" s="282"/>
    </row>
    <row r="3762" spans="9:27">
      <c r="I3762" s="57" t="str">
        <f t="shared" si="528"/>
        <v>All PCIT ProvidersPCITAug-17</v>
      </c>
      <c r="J3762" t="s">
        <v>2316</v>
      </c>
      <c r="K3762" t="s">
        <v>376</v>
      </c>
      <c r="L3762" s="73">
        <v>42948</v>
      </c>
      <c r="M3762" s="110">
        <v>13</v>
      </c>
      <c r="N3762" s="110">
        <v>10</v>
      </c>
      <c r="O3762" s="68">
        <f t="shared" si="530"/>
        <v>1.3</v>
      </c>
      <c r="P3762" s="110">
        <v>45</v>
      </c>
      <c r="Q3762" s="110">
        <v>66</v>
      </c>
      <c r="R3762" s="278">
        <f t="shared" si="531"/>
        <v>0.68181818181818177</v>
      </c>
      <c r="S3762" s="110">
        <v>46</v>
      </c>
      <c r="T3762" s="68">
        <f t="shared" si="532"/>
        <v>1.4347826086956521</v>
      </c>
      <c r="U3762" s="110">
        <v>42</v>
      </c>
      <c r="W3762" s="110">
        <v>7</v>
      </c>
      <c r="X3762" s="110">
        <v>9</v>
      </c>
      <c r="Y3762" s="68">
        <f t="shared" si="529"/>
        <v>0.77777777777777779</v>
      </c>
      <c r="Z3762" s="110">
        <v>3</v>
      </c>
      <c r="AA3762" s="282">
        <v>0.8899999999999999</v>
      </c>
    </row>
    <row r="3763" spans="9:27">
      <c r="I3763" s="57" t="str">
        <f t="shared" si="528"/>
        <v>All TF-CBT ProvidersTF-CBTAug-17</v>
      </c>
      <c r="J3763" t="s">
        <v>2317</v>
      </c>
      <c r="K3763" t="s">
        <v>377</v>
      </c>
      <c r="L3763" s="73">
        <v>42948</v>
      </c>
      <c r="M3763" s="110">
        <v>31</v>
      </c>
      <c r="N3763" s="110">
        <v>17</v>
      </c>
      <c r="O3763" s="68">
        <f t="shared" si="530"/>
        <v>1.8235294117647058</v>
      </c>
      <c r="P3763" s="110">
        <v>51</v>
      </c>
      <c r="Q3763" s="110">
        <v>84</v>
      </c>
      <c r="R3763" s="278">
        <f t="shared" si="531"/>
        <v>0.6071428571428571</v>
      </c>
      <c r="S3763" s="110">
        <v>48</v>
      </c>
      <c r="T3763" s="68">
        <f t="shared" si="532"/>
        <v>1.75</v>
      </c>
      <c r="U3763" s="110">
        <v>47</v>
      </c>
      <c r="W3763" s="110">
        <v>4</v>
      </c>
      <c r="X3763" s="110">
        <v>9</v>
      </c>
      <c r="Y3763" s="68">
        <f t="shared" si="529"/>
        <v>0.44444444444444442</v>
      </c>
      <c r="Z3763" s="110">
        <v>4</v>
      </c>
      <c r="AA3763" s="282">
        <v>0.62750000000000006</v>
      </c>
    </row>
    <row r="3764" spans="9:27">
      <c r="I3764" s="57" t="str">
        <f t="shared" si="528"/>
        <v>All TIP ProvidersTIPAug-17</v>
      </c>
      <c r="J3764" t="s">
        <v>2318</v>
      </c>
      <c r="K3764" t="s">
        <v>378</v>
      </c>
      <c r="L3764" s="73">
        <v>42948</v>
      </c>
      <c r="M3764" s="110">
        <v>61</v>
      </c>
      <c r="N3764" s="110">
        <v>58</v>
      </c>
      <c r="O3764" s="68">
        <f t="shared" si="530"/>
        <v>1.0517241379310345</v>
      </c>
      <c r="P3764" s="110">
        <v>562</v>
      </c>
      <c r="Q3764" s="110">
        <v>692</v>
      </c>
      <c r="R3764" s="278">
        <f t="shared" si="531"/>
        <v>0.81213872832369938</v>
      </c>
      <c r="S3764" s="110">
        <v>635</v>
      </c>
      <c r="T3764" s="68">
        <f t="shared" si="532"/>
        <v>1.089763779527559</v>
      </c>
      <c r="U3764" s="110">
        <v>536</v>
      </c>
      <c r="W3764" s="110">
        <v>22</v>
      </c>
      <c r="X3764" s="110">
        <v>28</v>
      </c>
      <c r="Y3764" s="68">
        <f t="shared" si="529"/>
        <v>0.7857142857142857</v>
      </c>
      <c r="Z3764" s="110">
        <v>29</v>
      </c>
      <c r="AA3764" s="282">
        <v>0.54500000000000004</v>
      </c>
    </row>
    <row r="3765" spans="9:27">
      <c r="I3765" s="57" t="str">
        <f t="shared" si="528"/>
        <v>All TST ProvidersTSTAug-17</v>
      </c>
      <c r="J3765" t="s">
        <v>2319</v>
      </c>
      <c r="K3765" t="s">
        <v>512</v>
      </c>
      <c r="L3765" s="73">
        <v>42948</v>
      </c>
      <c r="M3765" s="110">
        <v>22</v>
      </c>
      <c r="N3765" s="110">
        <v>17</v>
      </c>
      <c r="O3765" s="68">
        <f t="shared" si="530"/>
        <v>1.2941176470588236</v>
      </c>
      <c r="P3765" s="110">
        <v>46</v>
      </c>
      <c r="Q3765" s="110">
        <v>93</v>
      </c>
      <c r="R3765" s="278">
        <f t="shared" si="531"/>
        <v>0.4946236559139785</v>
      </c>
      <c r="S3765" s="110">
        <v>65</v>
      </c>
      <c r="T3765" s="68">
        <f t="shared" si="532"/>
        <v>1.4307692307692308</v>
      </c>
      <c r="U3765" s="110">
        <v>45</v>
      </c>
      <c r="W3765" s="110">
        <v>2</v>
      </c>
      <c r="X3765" s="110">
        <v>8</v>
      </c>
      <c r="Y3765" s="68">
        <f t="shared" si="529"/>
        <v>0.25</v>
      </c>
      <c r="Z3765" s="110">
        <v>1</v>
      </c>
      <c r="AA3765" s="282">
        <v>0.45666666666666661</v>
      </c>
    </row>
    <row r="3766" spans="9:27">
      <c r="I3766" s="57" t="str">
        <f t="shared" si="528"/>
        <v>AllAllAug-17</v>
      </c>
      <c r="J3766" t="s">
        <v>2320</v>
      </c>
      <c r="K3766" t="s">
        <v>367</v>
      </c>
      <c r="L3766" s="73">
        <v>42948</v>
      </c>
      <c r="M3766" s="110">
        <v>149</v>
      </c>
      <c r="N3766" s="110">
        <v>128</v>
      </c>
      <c r="O3766" s="68">
        <f t="shared" si="530"/>
        <v>1.1640625</v>
      </c>
      <c r="P3766" s="110">
        <v>823</v>
      </c>
      <c r="Q3766" s="110">
        <v>1107</v>
      </c>
      <c r="R3766" s="278">
        <f t="shared" si="531"/>
        <v>0.74345076784101172</v>
      </c>
      <c r="S3766" s="110">
        <v>998</v>
      </c>
      <c r="T3766" s="68">
        <f t="shared" si="532"/>
        <v>1.1092184368737474</v>
      </c>
      <c r="U3766" s="110">
        <v>763</v>
      </c>
      <c r="W3766" s="110">
        <v>53</v>
      </c>
      <c r="X3766" s="110">
        <v>85</v>
      </c>
      <c r="Y3766" s="68">
        <f t="shared" si="529"/>
        <v>0.62352941176470589</v>
      </c>
      <c r="Z3766" s="110">
        <v>63</v>
      </c>
      <c r="AA3766" s="282">
        <v>0.6004166666666666</v>
      </c>
    </row>
    <row r="3767" spans="9:27">
      <c r="I3767" s="57" t="str">
        <f t="shared" ref="I3767:I3830" si="533">K3767&amp;"Sep-17"</f>
        <v>Federal CityA-CRASep-17</v>
      </c>
      <c r="J3767" s="57" t="s">
        <v>2321</v>
      </c>
      <c r="K3767" s="57" t="s">
        <v>360</v>
      </c>
      <c r="L3767" s="73">
        <v>42979</v>
      </c>
      <c r="M3767" s="110">
        <v>1</v>
      </c>
      <c r="N3767" s="110">
        <v>1</v>
      </c>
      <c r="O3767" s="68">
        <f t="shared" si="530"/>
        <v>1</v>
      </c>
      <c r="P3767" s="110">
        <v>4</v>
      </c>
      <c r="Q3767" s="110">
        <v>5</v>
      </c>
      <c r="R3767" s="278">
        <f t="shared" si="531"/>
        <v>0.8</v>
      </c>
      <c r="S3767" s="110">
        <v>5</v>
      </c>
      <c r="T3767" s="68">
        <f t="shared" si="532"/>
        <v>1</v>
      </c>
      <c r="U3767" s="110">
        <v>3</v>
      </c>
      <c r="W3767" s="110">
        <v>0</v>
      </c>
      <c r="X3767" s="110">
        <v>0</v>
      </c>
      <c r="Y3767" s="68" t="e">
        <f t="shared" si="529"/>
        <v>#DIV/0!</v>
      </c>
      <c r="Z3767" s="110">
        <v>1</v>
      </c>
      <c r="AA3767" s="282"/>
    </row>
    <row r="3768" spans="9:27">
      <c r="I3768" s="57" t="str">
        <f t="shared" si="533"/>
        <v>HillcrestA-CRASep-17</v>
      </c>
      <c r="J3768" s="57" t="s">
        <v>2322</v>
      </c>
      <c r="K3768" s="57" t="s">
        <v>336</v>
      </c>
      <c r="L3768" s="73">
        <v>42979</v>
      </c>
      <c r="M3768" s="110">
        <v>2</v>
      </c>
      <c r="N3768" s="110">
        <v>2</v>
      </c>
      <c r="O3768" s="68">
        <f t="shared" si="530"/>
        <v>1</v>
      </c>
      <c r="P3768" s="110">
        <v>31</v>
      </c>
      <c r="Q3768" s="110">
        <v>30</v>
      </c>
      <c r="R3768" s="278">
        <f t="shared" si="531"/>
        <v>1.0333333333333334</v>
      </c>
      <c r="S3768" s="110">
        <v>30</v>
      </c>
      <c r="T3768" s="68">
        <f t="shared" si="532"/>
        <v>1</v>
      </c>
      <c r="U3768" s="110">
        <v>25</v>
      </c>
      <c r="W3768" s="110">
        <v>0</v>
      </c>
      <c r="X3768" s="110">
        <v>8</v>
      </c>
      <c r="Y3768" s="68">
        <f t="shared" si="529"/>
        <v>0</v>
      </c>
      <c r="Z3768" s="110">
        <v>6</v>
      </c>
      <c r="AA3768" s="282"/>
    </row>
    <row r="3769" spans="9:27">
      <c r="I3769" s="57" t="str">
        <f t="shared" si="533"/>
        <v>LAYCA-CRASep-17</v>
      </c>
      <c r="J3769" s="57" t="s">
        <v>2323</v>
      </c>
      <c r="K3769" s="57" t="s">
        <v>339</v>
      </c>
      <c r="L3769" s="73">
        <v>42979</v>
      </c>
      <c r="M3769" s="110">
        <v>2</v>
      </c>
      <c r="N3769" s="110">
        <v>3</v>
      </c>
      <c r="O3769" s="68">
        <f t="shared" si="530"/>
        <v>0.66666666666666663</v>
      </c>
      <c r="P3769" s="110">
        <v>14</v>
      </c>
      <c r="Q3769" s="110">
        <v>20</v>
      </c>
      <c r="R3769" s="278">
        <f t="shared" si="531"/>
        <v>0.7</v>
      </c>
      <c r="S3769" s="110">
        <v>30</v>
      </c>
      <c r="T3769" s="68">
        <f t="shared" si="532"/>
        <v>0.66666666666666663</v>
      </c>
      <c r="U3769" s="110">
        <v>10</v>
      </c>
      <c r="W3769" s="110">
        <v>2</v>
      </c>
      <c r="X3769" s="110">
        <v>2</v>
      </c>
      <c r="Y3769" s="68">
        <f t="shared" si="529"/>
        <v>1</v>
      </c>
      <c r="Z3769" s="110">
        <v>4</v>
      </c>
      <c r="AA3769" s="282"/>
    </row>
    <row r="3770" spans="9:27">
      <c r="I3770" s="57" t="str">
        <f t="shared" si="533"/>
        <v>RiversideA-CRASep-17</v>
      </c>
      <c r="J3770" s="57" t="s">
        <v>2324</v>
      </c>
      <c r="K3770" s="57" t="s">
        <v>361</v>
      </c>
      <c r="L3770" s="73">
        <v>42979</v>
      </c>
      <c r="M3770" s="110">
        <v>1</v>
      </c>
      <c r="N3770" s="110">
        <v>1</v>
      </c>
      <c r="O3770" s="68">
        <f t="shared" si="530"/>
        <v>1</v>
      </c>
      <c r="P3770" s="110">
        <v>4</v>
      </c>
      <c r="Q3770" s="110">
        <v>10</v>
      </c>
      <c r="R3770" s="278">
        <f t="shared" si="531"/>
        <v>0.4</v>
      </c>
      <c r="S3770" s="110">
        <v>10</v>
      </c>
      <c r="T3770" s="68">
        <f t="shared" si="532"/>
        <v>1</v>
      </c>
      <c r="U3770" s="110">
        <v>4</v>
      </c>
      <c r="W3770" s="110">
        <v>0</v>
      </c>
      <c r="X3770" s="110">
        <v>2</v>
      </c>
      <c r="Y3770" s="68">
        <f t="shared" si="529"/>
        <v>0</v>
      </c>
      <c r="Z3770" s="110">
        <v>0</v>
      </c>
      <c r="AA3770" s="282"/>
    </row>
    <row r="3771" spans="9:27">
      <c r="I3771" s="57" t="str">
        <f t="shared" si="533"/>
        <v>Adoptions TogetherCPP-FVSep-17</v>
      </c>
      <c r="J3771" s="57" t="s">
        <v>2325</v>
      </c>
      <c r="K3771" s="57" t="s">
        <v>317</v>
      </c>
      <c r="L3771" s="73">
        <v>42979</v>
      </c>
      <c r="M3771" s="110">
        <v>0</v>
      </c>
      <c r="N3771" s="110">
        <v>0</v>
      </c>
      <c r="O3771" s="68" t="e">
        <f t="shared" si="530"/>
        <v>#DIV/0!</v>
      </c>
      <c r="P3771" s="110">
        <v>0</v>
      </c>
      <c r="Q3771" s="110">
        <v>0</v>
      </c>
      <c r="R3771" s="278" t="e">
        <f t="shared" si="531"/>
        <v>#DIV/0!</v>
      </c>
      <c r="S3771" s="110">
        <v>0</v>
      </c>
      <c r="T3771" s="68" t="e">
        <f t="shared" si="532"/>
        <v>#DIV/0!</v>
      </c>
      <c r="U3771" s="110">
        <v>0</v>
      </c>
      <c r="W3771" s="110">
        <v>0</v>
      </c>
      <c r="X3771" s="110">
        <v>0</v>
      </c>
      <c r="Y3771" s="68" t="e">
        <f t="shared" si="529"/>
        <v>#DIV/0!</v>
      </c>
      <c r="Z3771" s="110">
        <v>0</v>
      </c>
      <c r="AA3771" s="282"/>
    </row>
    <row r="3772" spans="9:27">
      <c r="I3772" s="57" t="str">
        <f t="shared" si="533"/>
        <v>PIECECPP-FVSep-17</v>
      </c>
      <c r="J3772" s="57" t="s">
        <v>2326</v>
      </c>
      <c r="K3772" s="57" t="s">
        <v>346</v>
      </c>
      <c r="L3772" s="73">
        <v>42979</v>
      </c>
      <c r="M3772" s="110">
        <v>7</v>
      </c>
      <c r="N3772" s="110">
        <v>6</v>
      </c>
      <c r="O3772" s="68">
        <f t="shared" si="530"/>
        <v>1.1666666666666667</v>
      </c>
      <c r="P3772" s="110">
        <v>26</v>
      </c>
      <c r="Q3772" s="110">
        <v>37</v>
      </c>
      <c r="R3772" s="278">
        <f t="shared" si="531"/>
        <v>0.70270270270270274</v>
      </c>
      <c r="S3772" s="110">
        <v>32</v>
      </c>
      <c r="T3772" s="68">
        <f t="shared" si="532"/>
        <v>1.15625</v>
      </c>
      <c r="U3772" s="110">
        <v>26</v>
      </c>
      <c r="W3772" s="110">
        <v>4</v>
      </c>
      <c r="X3772" s="110">
        <v>4</v>
      </c>
      <c r="Y3772" s="68">
        <f t="shared" si="529"/>
        <v>1</v>
      </c>
      <c r="Z3772" s="110">
        <v>0</v>
      </c>
      <c r="AA3772" s="282">
        <v>7.0000000000000007E-2</v>
      </c>
    </row>
    <row r="3773" spans="9:27">
      <c r="I3773" s="57" t="str">
        <f t="shared" si="533"/>
        <v>First Home CareFFTSep-17</v>
      </c>
      <c r="J3773" s="57" t="s">
        <v>2327</v>
      </c>
      <c r="K3773" s="57" t="s">
        <v>325</v>
      </c>
      <c r="L3773" s="73">
        <v>42979</v>
      </c>
      <c r="M3773" s="110">
        <v>2</v>
      </c>
      <c r="N3773" s="110">
        <v>3</v>
      </c>
      <c r="O3773" s="68">
        <f t="shared" si="530"/>
        <v>0.66666666666666663</v>
      </c>
      <c r="P3773" s="110">
        <v>5</v>
      </c>
      <c r="Q3773" s="110">
        <v>13</v>
      </c>
      <c r="R3773" s="278">
        <f t="shared" si="531"/>
        <v>0.38461538461538464</v>
      </c>
      <c r="S3773" s="110">
        <v>20</v>
      </c>
      <c r="T3773" s="68">
        <f t="shared" si="532"/>
        <v>0.65</v>
      </c>
      <c r="U3773" s="110">
        <v>5</v>
      </c>
      <c r="V3773" s="282">
        <v>0.7</v>
      </c>
      <c r="W3773" s="110">
        <v>0</v>
      </c>
      <c r="X3773" s="110">
        <v>0</v>
      </c>
      <c r="Y3773" s="68" t="e">
        <f t="shared" si="529"/>
        <v>#DIV/0!</v>
      </c>
      <c r="Z3773" s="110">
        <v>0</v>
      </c>
      <c r="AA3773" s="282">
        <v>0.7</v>
      </c>
    </row>
    <row r="3774" spans="9:27">
      <c r="I3774" s="57" t="str">
        <f t="shared" si="533"/>
        <v>HillcrestFFTSep-17</v>
      </c>
      <c r="J3774" s="57" t="s">
        <v>2328</v>
      </c>
      <c r="K3774" s="57" t="s">
        <v>335</v>
      </c>
      <c r="L3774" s="73">
        <v>42979</v>
      </c>
      <c r="M3774" s="110">
        <v>3</v>
      </c>
      <c r="N3774" s="110">
        <v>3</v>
      </c>
      <c r="O3774" s="68">
        <f t="shared" si="530"/>
        <v>1</v>
      </c>
      <c r="P3774" s="110">
        <v>2</v>
      </c>
      <c r="Q3774" s="110">
        <v>30</v>
      </c>
      <c r="R3774" s="278">
        <f t="shared" si="531"/>
        <v>6.6666666666666666E-2</v>
      </c>
      <c r="S3774" s="110">
        <v>30</v>
      </c>
      <c r="T3774" s="68">
        <f t="shared" si="532"/>
        <v>1</v>
      </c>
      <c r="U3774" s="110">
        <v>2</v>
      </c>
      <c r="V3774" s="282">
        <v>0.7</v>
      </c>
      <c r="W3774" s="110">
        <v>2</v>
      </c>
      <c r="X3774" s="110">
        <v>2</v>
      </c>
      <c r="Y3774" s="68">
        <f t="shared" si="529"/>
        <v>1</v>
      </c>
      <c r="Z3774" s="110">
        <v>0</v>
      </c>
      <c r="AA3774" s="282">
        <v>0.7</v>
      </c>
    </row>
    <row r="3775" spans="9:27">
      <c r="I3775" s="57" t="str">
        <f t="shared" si="533"/>
        <v>PASSFFTSep-17</v>
      </c>
      <c r="J3775" s="57" t="s">
        <v>2329</v>
      </c>
      <c r="K3775" s="57" t="s">
        <v>343</v>
      </c>
      <c r="L3775" s="73">
        <v>42979</v>
      </c>
      <c r="M3775" s="110">
        <v>8</v>
      </c>
      <c r="N3775" s="110">
        <v>7</v>
      </c>
      <c r="O3775" s="68">
        <f t="shared" si="530"/>
        <v>1.1428571428571428</v>
      </c>
      <c r="P3775" s="110">
        <v>32</v>
      </c>
      <c r="Q3775" s="110">
        <v>54</v>
      </c>
      <c r="R3775" s="278">
        <f t="shared" si="531"/>
        <v>0.59259259259259256</v>
      </c>
      <c r="S3775" s="110">
        <v>47</v>
      </c>
      <c r="T3775" s="68">
        <f t="shared" si="532"/>
        <v>1.1489361702127661</v>
      </c>
      <c r="U3775" s="110">
        <v>25</v>
      </c>
      <c r="V3775" s="282">
        <v>1</v>
      </c>
      <c r="W3775" s="110">
        <v>4</v>
      </c>
      <c r="X3775" s="110">
        <v>4</v>
      </c>
      <c r="Y3775" s="68">
        <f t="shared" si="529"/>
        <v>1</v>
      </c>
      <c r="Z3775" s="110">
        <v>7</v>
      </c>
      <c r="AA3775" s="282">
        <v>1</v>
      </c>
    </row>
    <row r="3776" spans="9:27">
      <c r="I3776" s="57" t="str">
        <f t="shared" si="533"/>
        <v>Youth VillagesMSTSep-17</v>
      </c>
      <c r="J3776" s="57" t="s">
        <v>2330</v>
      </c>
      <c r="K3776" s="57" t="s">
        <v>353</v>
      </c>
      <c r="L3776" s="73">
        <v>42979</v>
      </c>
      <c r="M3776" s="110">
        <v>0</v>
      </c>
      <c r="N3776" s="110">
        <v>0</v>
      </c>
      <c r="O3776" s="68" t="e">
        <f t="shared" si="530"/>
        <v>#DIV/0!</v>
      </c>
      <c r="P3776" s="110">
        <v>0</v>
      </c>
      <c r="Q3776" s="110">
        <v>0</v>
      </c>
      <c r="R3776" s="278" t="e">
        <f t="shared" si="531"/>
        <v>#DIV/0!</v>
      </c>
      <c r="S3776" s="110">
        <v>0</v>
      </c>
      <c r="T3776" s="68" t="e">
        <f t="shared" si="532"/>
        <v>#DIV/0!</v>
      </c>
      <c r="U3776" s="110">
        <v>0</v>
      </c>
      <c r="W3776" s="110">
        <v>0</v>
      </c>
      <c r="X3776" s="110">
        <v>0</v>
      </c>
      <c r="Y3776" s="68" t="e">
        <f t="shared" si="529"/>
        <v>#DIV/0!</v>
      </c>
      <c r="Z3776" s="110">
        <v>0</v>
      </c>
      <c r="AA3776" s="282"/>
    </row>
    <row r="3777" spans="9:27">
      <c r="I3777" s="57" t="str">
        <f t="shared" si="533"/>
        <v>Youth VillagesMST-PSBSep-17</v>
      </c>
      <c r="J3777" s="57" t="s">
        <v>2331</v>
      </c>
      <c r="K3777" s="57" t="s">
        <v>354</v>
      </c>
      <c r="L3777" s="73">
        <v>42979</v>
      </c>
      <c r="M3777" s="110">
        <v>0</v>
      </c>
      <c r="N3777" s="110">
        <v>0</v>
      </c>
      <c r="O3777" s="68" t="e">
        <f t="shared" si="530"/>
        <v>#DIV/0!</v>
      </c>
      <c r="P3777" s="110">
        <v>0</v>
      </c>
      <c r="Q3777" s="110">
        <v>0</v>
      </c>
      <c r="R3777" s="278" t="e">
        <f t="shared" si="531"/>
        <v>#DIV/0!</v>
      </c>
      <c r="S3777" s="110">
        <v>0</v>
      </c>
      <c r="T3777" s="68" t="e">
        <f t="shared" si="532"/>
        <v>#DIV/0!</v>
      </c>
      <c r="U3777" s="110">
        <v>0</v>
      </c>
      <c r="W3777" s="110">
        <v>0</v>
      </c>
      <c r="X3777" s="110">
        <v>0</v>
      </c>
      <c r="Y3777" s="68" t="e">
        <f t="shared" si="529"/>
        <v>#DIV/0!</v>
      </c>
      <c r="Z3777" s="110">
        <v>0</v>
      </c>
      <c r="AA3777" s="282"/>
    </row>
    <row r="3778" spans="9:27">
      <c r="I3778" s="57" t="str">
        <f t="shared" si="533"/>
        <v>Marys CenterPCITSep-17</v>
      </c>
      <c r="J3778" s="57" t="s">
        <v>2332</v>
      </c>
      <c r="K3778" s="57" t="s">
        <v>340</v>
      </c>
      <c r="L3778" s="73">
        <v>42979</v>
      </c>
      <c r="M3778" s="110">
        <v>8</v>
      </c>
      <c r="N3778" s="110">
        <v>5</v>
      </c>
      <c r="O3778" s="68">
        <f t="shared" si="530"/>
        <v>1.6</v>
      </c>
      <c r="P3778" s="110">
        <v>34</v>
      </c>
      <c r="Q3778" s="110">
        <v>54</v>
      </c>
      <c r="R3778" s="278">
        <f t="shared" si="531"/>
        <v>0.62962962962962965</v>
      </c>
      <c r="S3778" s="110">
        <v>34</v>
      </c>
      <c r="T3778" s="68">
        <f t="shared" si="532"/>
        <v>1.588235294117647</v>
      </c>
      <c r="U3778" s="110">
        <v>25</v>
      </c>
      <c r="W3778" s="110">
        <v>1</v>
      </c>
      <c r="X3778" s="110">
        <v>8</v>
      </c>
      <c r="Y3778" s="68">
        <f t="shared" si="529"/>
        <v>0.125</v>
      </c>
      <c r="Z3778" s="110">
        <v>9</v>
      </c>
      <c r="AA3778" s="282">
        <v>0.83</v>
      </c>
    </row>
    <row r="3779" spans="9:27">
      <c r="I3779" s="57" t="str">
        <f t="shared" si="533"/>
        <v>PIECEPCITSep-17</v>
      </c>
      <c r="J3779" s="57" t="s">
        <v>2333</v>
      </c>
      <c r="K3779" s="57" t="s">
        <v>347</v>
      </c>
      <c r="L3779" s="73">
        <v>42979</v>
      </c>
      <c r="M3779" s="110">
        <v>6</v>
      </c>
      <c r="N3779" s="110">
        <v>5</v>
      </c>
      <c r="O3779" s="68">
        <f t="shared" si="530"/>
        <v>1.2</v>
      </c>
      <c r="P3779" s="110">
        <v>14</v>
      </c>
      <c r="Q3779" s="110">
        <v>14</v>
      </c>
      <c r="R3779" s="278">
        <f t="shared" si="531"/>
        <v>1</v>
      </c>
      <c r="S3779" s="110">
        <v>12</v>
      </c>
      <c r="T3779" s="68">
        <f t="shared" si="532"/>
        <v>1.1666666666666667</v>
      </c>
      <c r="U3779" s="110">
        <v>13</v>
      </c>
      <c r="W3779" s="110">
        <v>0</v>
      </c>
      <c r="X3779" s="110">
        <v>0</v>
      </c>
      <c r="Y3779" s="68" t="e">
        <f t="shared" si="529"/>
        <v>#DIV/0!</v>
      </c>
      <c r="Z3779" s="110">
        <v>1</v>
      </c>
      <c r="AA3779" s="282">
        <v>0.95</v>
      </c>
    </row>
    <row r="3780" spans="9:27">
      <c r="I3780" s="57" t="str">
        <f t="shared" si="533"/>
        <v>Community ConnectionsTF-CBTSep-17</v>
      </c>
      <c r="J3780" s="57" t="s">
        <v>2334</v>
      </c>
      <c r="K3780" s="57" t="s">
        <v>320</v>
      </c>
      <c r="L3780" s="73">
        <v>42979</v>
      </c>
      <c r="M3780" s="110">
        <v>8</v>
      </c>
      <c r="N3780" s="110">
        <v>5</v>
      </c>
      <c r="O3780" s="68">
        <f t="shared" si="530"/>
        <v>1.6</v>
      </c>
      <c r="P3780" s="110">
        <v>16</v>
      </c>
      <c r="Q3780" s="110">
        <v>19</v>
      </c>
      <c r="R3780" s="278">
        <f t="shared" si="531"/>
        <v>0.84210526315789469</v>
      </c>
      <c r="S3780" s="110">
        <v>12</v>
      </c>
      <c r="T3780" s="68">
        <f t="shared" si="532"/>
        <v>1.5833333333333333</v>
      </c>
      <c r="U3780" s="110">
        <v>9</v>
      </c>
      <c r="W3780" s="110">
        <v>0</v>
      </c>
      <c r="X3780" s="110">
        <v>0</v>
      </c>
      <c r="Y3780" s="68" t="e">
        <f t="shared" si="529"/>
        <v>#DIV/0!</v>
      </c>
      <c r="Z3780" s="110">
        <v>7</v>
      </c>
      <c r="AA3780" s="282">
        <v>0.9</v>
      </c>
    </row>
    <row r="3781" spans="9:27">
      <c r="I3781" s="57" t="str">
        <f t="shared" si="533"/>
        <v>First Home CareTF-CBTSep-17</v>
      </c>
      <c r="J3781" s="57" t="s">
        <v>2335</v>
      </c>
      <c r="K3781" s="57" t="s">
        <v>324</v>
      </c>
      <c r="L3781" s="73">
        <v>42979</v>
      </c>
      <c r="M3781" s="110">
        <v>6</v>
      </c>
      <c r="N3781" s="110">
        <v>4</v>
      </c>
      <c r="O3781" s="68">
        <f t="shared" si="530"/>
        <v>1.5</v>
      </c>
      <c r="P3781" s="110">
        <v>9</v>
      </c>
      <c r="Q3781" s="110">
        <v>15</v>
      </c>
      <c r="R3781" s="278">
        <f t="shared" si="531"/>
        <v>0.6</v>
      </c>
      <c r="S3781" s="110">
        <v>10</v>
      </c>
      <c r="T3781" s="68">
        <f t="shared" si="532"/>
        <v>1.5</v>
      </c>
      <c r="U3781" s="110">
        <v>8</v>
      </c>
      <c r="W3781" s="110">
        <v>1</v>
      </c>
      <c r="X3781" s="110">
        <v>1</v>
      </c>
      <c r="Y3781" s="68">
        <f t="shared" si="529"/>
        <v>1</v>
      </c>
      <c r="Z3781" s="110">
        <v>1</v>
      </c>
      <c r="AA3781" s="282">
        <v>0.6</v>
      </c>
    </row>
    <row r="3782" spans="9:27">
      <c r="I3782" s="57" t="str">
        <f t="shared" si="533"/>
        <v>HillcrestTF-CBTSep-17</v>
      </c>
      <c r="J3782" s="57" t="s">
        <v>2336</v>
      </c>
      <c r="K3782" s="57" t="s">
        <v>332</v>
      </c>
      <c r="L3782" s="73">
        <v>42979</v>
      </c>
      <c r="M3782" s="110">
        <v>2</v>
      </c>
      <c r="N3782" s="110">
        <v>2</v>
      </c>
      <c r="O3782" s="68">
        <f t="shared" si="530"/>
        <v>1</v>
      </c>
      <c r="P3782" s="110">
        <v>7</v>
      </c>
      <c r="Q3782" s="110">
        <v>10</v>
      </c>
      <c r="R3782" s="278">
        <f t="shared" si="531"/>
        <v>0.7</v>
      </c>
      <c r="S3782" s="110">
        <v>10</v>
      </c>
      <c r="T3782" s="68">
        <f t="shared" si="532"/>
        <v>1</v>
      </c>
      <c r="U3782" s="110">
        <v>7</v>
      </c>
      <c r="W3782" s="110">
        <v>0</v>
      </c>
      <c r="X3782" s="110">
        <v>0</v>
      </c>
      <c r="Y3782" s="68" t="e">
        <f t="shared" si="529"/>
        <v>#DIV/0!</v>
      </c>
      <c r="Z3782" s="110">
        <v>0</v>
      </c>
      <c r="AA3782" s="282">
        <v>0.56999999999999995</v>
      </c>
    </row>
    <row r="3783" spans="9:27">
      <c r="I3783" s="57" t="str">
        <f t="shared" si="533"/>
        <v>MD Family ResourcesTF-CBTSep-17</v>
      </c>
      <c r="J3783" s="57" t="s">
        <v>2337</v>
      </c>
      <c r="K3783" s="57" t="s">
        <v>509</v>
      </c>
      <c r="L3783" s="73">
        <v>42979</v>
      </c>
      <c r="M3783" s="110">
        <v>10</v>
      </c>
      <c r="N3783" s="110">
        <v>6</v>
      </c>
      <c r="O3783" s="68">
        <f t="shared" si="530"/>
        <v>1.6666666666666667</v>
      </c>
      <c r="P3783" s="110">
        <v>32</v>
      </c>
      <c r="Q3783" s="110">
        <v>27</v>
      </c>
      <c r="R3783" s="278">
        <f t="shared" si="531"/>
        <v>1.1851851851851851</v>
      </c>
      <c r="S3783" s="110">
        <v>16</v>
      </c>
      <c r="T3783" s="68">
        <f t="shared" si="532"/>
        <v>1.6875</v>
      </c>
      <c r="U3783" s="110">
        <v>27</v>
      </c>
      <c r="W3783" s="110">
        <v>0</v>
      </c>
      <c r="X3783" s="110">
        <v>0</v>
      </c>
      <c r="Y3783" s="68" t="e">
        <f t="shared" si="529"/>
        <v>#DIV/0!</v>
      </c>
      <c r="Z3783" s="110">
        <v>5</v>
      </c>
      <c r="AA3783" s="282">
        <v>0.63</v>
      </c>
    </row>
    <row r="3784" spans="9:27">
      <c r="I3784" s="57" t="str">
        <f t="shared" si="533"/>
        <v>UniversalTF-CBTSep-17</v>
      </c>
      <c r="J3784" s="57" t="s">
        <v>2338</v>
      </c>
      <c r="K3784" s="57" t="s">
        <v>349</v>
      </c>
      <c r="L3784" s="73">
        <v>42979</v>
      </c>
      <c r="M3784" s="110">
        <v>0</v>
      </c>
      <c r="N3784" s="110">
        <v>0</v>
      </c>
      <c r="O3784" s="68" t="e">
        <f t="shared" si="530"/>
        <v>#DIV/0!</v>
      </c>
      <c r="P3784" s="110">
        <v>0</v>
      </c>
      <c r="Q3784" s="110">
        <v>0</v>
      </c>
      <c r="R3784" s="278" t="e">
        <f t="shared" si="531"/>
        <v>#DIV/0!</v>
      </c>
      <c r="S3784" s="110">
        <v>0</v>
      </c>
      <c r="T3784" s="68" t="e">
        <f t="shared" si="532"/>
        <v>#DIV/0!</v>
      </c>
      <c r="U3784" s="110">
        <v>0</v>
      </c>
      <c r="W3784" s="110">
        <v>0</v>
      </c>
      <c r="X3784" s="110">
        <v>0</v>
      </c>
      <c r="Y3784" s="68" t="e">
        <f t="shared" si="529"/>
        <v>#DIV/0!</v>
      </c>
      <c r="Z3784" s="110">
        <v>0</v>
      </c>
      <c r="AA3784" s="282"/>
    </row>
    <row r="3785" spans="9:27">
      <c r="I3785" s="57" t="str">
        <f t="shared" si="533"/>
        <v>Community ConnectionsTIPSep-17</v>
      </c>
      <c r="J3785" s="57" t="s">
        <v>2339</v>
      </c>
      <c r="K3785" s="57" t="s">
        <v>322</v>
      </c>
      <c r="L3785" s="73">
        <v>42979</v>
      </c>
      <c r="M3785" s="110">
        <v>11</v>
      </c>
      <c r="N3785" s="110">
        <v>9</v>
      </c>
      <c r="O3785" s="68">
        <f t="shared" si="530"/>
        <v>1.2222222222222223</v>
      </c>
      <c r="P3785" s="110">
        <v>120</v>
      </c>
      <c r="Q3785" s="110">
        <v>122</v>
      </c>
      <c r="R3785" s="278">
        <f t="shared" si="531"/>
        <v>0.98360655737704916</v>
      </c>
      <c r="S3785" s="110">
        <v>100</v>
      </c>
      <c r="T3785" s="68">
        <f t="shared" si="532"/>
        <v>1.22</v>
      </c>
      <c r="U3785" s="110">
        <v>120</v>
      </c>
      <c r="W3785" s="110">
        <v>13</v>
      </c>
      <c r="X3785" s="110">
        <v>13</v>
      </c>
      <c r="Y3785" s="68">
        <f t="shared" si="529"/>
        <v>1</v>
      </c>
      <c r="Z3785" s="110">
        <v>0</v>
      </c>
      <c r="AA3785" s="282">
        <v>0.28999999999999998</v>
      </c>
    </row>
    <row r="3786" spans="9:27">
      <c r="I3786" s="57" t="str">
        <f t="shared" si="533"/>
        <v>ContemporaryTIPSep-17</v>
      </c>
      <c r="J3786" s="57" t="s">
        <v>2340</v>
      </c>
      <c r="K3786" s="57" t="s">
        <v>1231</v>
      </c>
      <c r="L3786" s="73">
        <v>42979</v>
      </c>
      <c r="M3786" s="110">
        <v>3</v>
      </c>
      <c r="N3786" s="110">
        <v>5</v>
      </c>
      <c r="O3786" s="68">
        <f t="shared" si="530"/>
        <v>0.6</v>
      </c>
      <c r="P3786" s="110">
        <v>7</v>
      </c>
      <c r="Q3786" s="110">
        <v>15</v>
      </c>
      <c r="R3786" s="278">
        <f t="shared" si="531"/>
        <v>0.46666666666666667</v>
      </c>
      <c r="S3786" s="110">
        <v>25</v>
      </c>
      <c r="T3786" s="68">
        <f t="shared" si="532"/>
        <v>0.6</v>
      </c>
      <c r="U3786" s="110">
        <v>6</v>
      </c>
      <c r="W3786" s="110">
        <v>0</v>
      </c>
      <c r="X3786" s="110">
        <v>0</v>
      </c>
      <c r="Y3786" s="68" t="e">
        <f t="shared" si="529"/>
        <v>#DIV/0!</v>
      </c>
      <c r="Z3786" s="110">
        <v>1</v>
      </c>
      <c r="AA3786" s="282">
        <v>0.5</v>
      </c>
    </row>
    <row r="3787" spans="9:27">
      <c r="I3787" s="57" t="str">
        <f t="shared" si="533"/>
        <v>FPSTIPSep-17</v>
      </c>
      <c r="J3787" s="57" t="s">
        <v>2341</v>
      </c>
      <c r="K3787" s="57" t="s">
        <v>356</v>
      </c>
      <c r="L3787" s="73">
        <v>42979</v>
      </c>
      <c r="M3787" s="110">
        <v>6</v>
      </c>
      <c r="N3787" s="110">
        <v>6</v>
      </c>
      <c r="O3787" s="68">
        <f t="shared" si="530"/>
        <v>1</v>
      </c>
      <c r="P3787" s="110">
        <v>84</v>
      </c>
      <c r="Q3787" s="110">
        <v>90</v>
      </c>
      <c r="R3787" s="278">
        <f t="shared" si="531"/>
        <v>0.93333333333333335</v>
      </c>
      <c r="S3787" s="110">
        <v>90</v>
      </c>
      <c r="T3787" s="68">
        <f t="shared" si="532"/>
        <v>1</v>
      </c>
      <c r="U3787" s="110">
        <v>79</v>
      </c>
      <c r="W3787" s="110">
        <v>0</v>
      </c>
      <c r="X3787" s="110">
        <v>0</v>
      </c>
      <c r="Y3787" s="68" t="e">
        <f t="shared" si="529"/>
        <v>#DIV/0!</v>
      </c>
      <c r="Z3787" s="110">
        <v>5</v>
      </c>
      <c r="AA3787" s="282">
        <v>0.28000000000000003</v>
      </c>
    </row>
    <row r="3788" spans="9:27">
      <c r="I3788" s="57" t="str">
        <f t="shared" si="533"/>
        <v>Green DoorTIPSep-17</v>
      </c>
      <c r="J3788" s="57" t="s">
        <v>2342</v>
      </c>
      <c r="K3788" s="57" t="s">
        <v>882</v>
      </c>
      <c r="L3788" s="73">
        <v>42979</v>
      </c>
      <c r="M3788" s="110">
        <v>0</v>
      </c>
      <c r="N3788" s="110">
        <v>0</v>
      </c>
      <c r="O3788" s="68" t="e">
        <f t="shared" si="530"/>
        <v>#DIV/0!</v>
      </c>
      <c r="P3788" s="110">
        <v>0</v>
      </c>
      <c r="Q3788" s="110">
        <v>0</v>
      </c>
      <c r="R3788" s="278" t="e">
        <f t="shared" si="531"/>
        <v>#DIV/0!</v>
      </c>
      <c r="S3788" s="110">
        <v>0</v>
      </c>
      <c r="T3788" s="68" t="e">
        <f t="shared" si="532"/>
        <v>#DIV/0!</v>
      </c>
      <c r="U3788" s="110">
        <v>0</v>
      </c>
      <c r="W3788" s="110">
        <v>0</v>
      </c>
      <c r="X3788" s="110">
        <v>0</v>
      </c>
      <c r="Y3788" s="68" t="e">
        <f t="shared" si="529"/>
        <v>#DIV/0!</v>
      </c>
      <c r="Z3788" s="110">
        <v>0</v>
      </c>
      <c r="AA3788" s="282"/>
    </row>
    <row r="3789" spans="9:27">
      <c r="I3789" s="57" t="str">
        <f t="shared" si="533"/>
        <v>LESTIPSep-17</v>
      </c>
      <c r="J3789" s="57" t="s">
        <v>2343</v>
      </c>
      <c r="K3789" s="57" t="s">
        <v>358</v>
      </c>
      <c r="L3789" s="73">
        <v>42979</v>
      </c>
      <c r="M3789" s="110">
        <v>6</v>
      </c>
      <c r="N3789" s="110">
        <v>7</v>
      </c>
      <c r="O3789" s="68">
        <f t="shared" si="530"/>
        <v>0.8571428571428571</v>
      </c>
      <c r="P3789" s="110">
        <v>36</v>
      </c>
      <c r="Q3789" s="110">
        <v>90</v>
      </c>
      <c r="R3789" s="278">
        <f t="shared" si="531"/>
        <v>0.4</v>
      </c>
      <c r="S3789" s="110">
        <v>105</v>
      </c>
      <c r="T3789" s="68">
        <f t="shared" si="532"/>
        <v>0.8571428571428571</v>
      </c>
      <c r="U3789" s="110">
        <v>27</v>
      </c>
      <c r="W3789" s="110">
        <v>9</v>
      </c>
      <c r="X3789" s="110">
        <v>9</v>
      </c>
      <c r="Y3789" s="68">
        <f t="shared" si="529"/>
        <v>1</v>
      </c>
      <c r="Z3789" s="110">
        <v>9</v>
      </c>
      <c r="AA3789" s="282">
        <v>0.73</v>
      </c>
    </row>
    <row r="3790" spans="9:27">
      <c r="I3790" s="57" t="str">
        <f t="shared" si="533"/>
        <v>MBI HSTIPSep-17</v>
      </c>
      <c r="J3790" s="57" t="s">
        <v>2344</v>
      </c>
      <c r="K3790" s="57" t="s">
        <v>363</v>
      </c>
      <c r="L3790" s="73">
        <v>42979</v>
      </c>
      <c r="M3790" s="110">
        <v>8</v>
      </c>
      <c r="N3790" s="110">
        <v>15</v>
      </c>
      <c r="O3790" s="68">
        <f t="shared" si="530"/>
        <v>0.53333333333333333</v>
      </c>
      <c r="P3790" s="110">
        <v>135</v>
      </c>
      <c r="Q3790" s="110">
        <v>96</v>
      </c>
      <c r="R3790" s="278">
        <f t="shared" si="531"/>
        <v>1.40625</v>
      </c>
      <c r="S3790" s="110">
        <v>180</v>
      </c>
      <c r="T3790" s="68">
        <f t="shared" si="532"/>
        <v>0.53333333333333333</v>
      </c>
      <c r="U3790" s="110">
        <v>135</v>
      </c>
      <c r="W3790" s="110">
        <v>0</v>
      </c>
      <c r="X3790" s="110">
        <v>12</v>
      </c>
      <c r="Y3790" s="68">
        <f t="shared" si="529"/>
        <v>0</v>
      </c>
      <c r="Z3790" s="110">
        <v>0</v>
      </c>
      <c r="AA3790" s="282">
        <v>0.25</v>
      </c>
    </row>
    <row r="3791" spans="9:27">
      <c r="I3791" s="57" t="str">
        <f t="shared" si="533"/>
        <v>PASSTIPSep-17</v>
      </c>
      <c r="J3791" s="57" t="s">
        <v>2345</v>
      </c>
      <c r="K3791" s="57" t="s">
        <v>344</v>
      </c>
      <c r="L3791" s="73">
        <v>42979</v>
      </c>
      <c r="M3791" s="110">
        <v>14</v>
      </c>
      <c r="N3791" s="110">
        <v>6</v>
      </c>
      <c r="O3791" s="68">
        <f t="shared" si="530"/>
        <v>2.3333333333333335</v>
      </c>
      <c r="P3791" s="110">
        <v>57</v>
      </c>
      <c r="Q3791" s="110">
        <v>105</v>
      </c>
      <c r="R3791" s="278">
        <f t="shared" si="531"/>
        <v>0.54285714285714282</v>
      </c>
      <c r="S3791" s="110">
        <v>45</v>
      </c>
      <c r="T3791" s="68">
        <f t="shared" si="532"/>
        <v>2.3333333333333335</v>
      </c>
      <c r="U3791" s="110">
        <v>53</v>
      </c>
      <c r="W3791" s="110">
        <v>9</v>
      </c>
      <c r="X3791" s="110">
        <v>9</v>
      </c>
      <c r="Y3791" s="68">
        <f t="shared" si="529"/>
        <v>1</v>
      </c>
      <c r="Z3791" s="110">
        <v>6</v>
      </c>
      <c r="AA3791" s="282">
        <v>0.77</v>
      </c>
    </row>
    <row r="3792" spans="9:27">
      <c r="I3792" s="57" t="str">
        <f t="shared" si="533"/>
        <v>TFCCTIPSep-17</v>
      </c>
      <c r="J3792" s="57" t="s">
        <v>2346</v>
      </c>
      <c r="K3792" s="57" t="s">
        <v>365</v>
      </c>
      <c r="L3792" s="73">
        <v>42979</v>
      </c>
      <c r="M3792" s="110">
        <v>7</v>
      </c>
      <c r="N3792" s="110">
        <v>6</v>
      </c>
      <c r="O3792" s="68">
        <f t="shared" si="530"/>
        <v>1.1666666666666667</v>
      </c>
      <c r="P3792" s="110">
        <v>79</v>
      </c>
      <c r="Q3792" s="110">
        <v>58</v>
      </c>
      <c r="R3792" s="278">
        <f t="shared" si="531"/>
        <v>1.3620689655172413</v>
      </c>
      <c r="S3792" s="110">
        <v>50</v>
      </c>
      <c r="T3792" s="68">
        <f t="shared" si="532"/>
        <v>1.1599999999999999</v>
      </c>
      <c r="U3792" s="110">
        <v>79</v>
      </c>
      <c r="W3792" s="110">
        <v>0</v>
      </c>
      <c r="X3792" s="110">
        <v>0</v>
      </c>
      <c r="Y3792" s="68" t="e">
        <f t="shared" si="529"/>
        <v>#DIV/0!</v>
      </c>
      <c r="Z3792" s="110">
        <v>0</v>
      </c>
      <c r="AA3792" s="282">
        <v>0.81</v>
      </c>
    </row>
    <row r="3793" spans="9:27">
      <c r="I3793" s="57" t="str">
        <f t="shared" si="533"/>
        <v>UniversalTIPSep-17</v>
      </c>
      <c r="J3793" s="57" t="s">
        <v>2347</v>
      </c>
      <c r="K3793" s="57" t="s">
        <v>351</v>
      </c>
      <c r="L3793" s="73">
        <v>42979</v>
      </c>
      <c r="M3793" s="110">
        <v>0</v>
      </c>
      <c r="N3793" s="110">
        <v>0</v>
      </c>
      <c r="O3793" s="68" t="e">
        <f t="shared" si="530"/>
        <v>#DIV/0!</v>
      </c>
      <c r="P3793" s="110">
        <v>0</v>
      </c>
      <c r="Q3793" s="110">
        <v>0</v>
      </c>
      <c r="R3793" s="278" t="e">
        <f t="shared" si="531"/>
        <v>#DIV/0!</v>
      </c>
      <c r="S3793" s="110">
        <v>0</v>
      </c>
      <c r="T3793" s="68" t="e">
        <f t="shared" si="532"/>
        <v>#DIV/0!</v>
      </c>
      <c r="U3793" s="110">
        <v>0</v>
      </c>
      <c r="W3793" s="110">
        <v>0</v>
      </c>
      <c r="X3793" s="110">
        <v>0</v>
      </c>
      <c r="Y3793" s="68" t="e">
        <f t="shared" si="529"/>
        <v>#DIV/0!</v>
      </c>
      <c r="Z3793" s="110">
        <v>0</v>
      </c>
      <c r="AA3793" s="282"/>
    </row>
    <row r="3794" spans="9:27">
      <c r="I3794" s="57" t="str">
        <f t="shared" si="533"/>
        <v>Wayne CenterTIPSep-17</v>
      </c>
      <c r="J3794" s="57" t="s">
        <v>2348</v>
      </c>
      <c r="K3794" s="57" t="s">
        <v>768</v>
      </c>
      <c r="L3794" s="73">
        <v>42979</v>
      </c>
      <c r="M3794" s="110">
        <v>2</v>
      </c>
      <c r="N3794" s="110">
        <v>4</v>
      </c>
      <c r="O3794" s="68">
        <f t="shared" si="530"/>
        <v>0.5</v>
      </c>
      <c r="P3794" s="110">
        <v>22</v>
      </c>
      <c r="Q3794" s="110">
        <v>20</v>
      </c>
      <c r="R3794" s="278">
        <f t="shared" si="531"/>
        <v>1.1000000000000001</v>
      </c>
      <c r="S3794" s="110">
        <v>40</v>
      </c>
      <c r="T3794" s="68">
        <f t="shared" si="532"/>
        <v>0.5</v>
      </c>
      <c r="U3794" s="110">
        <v>22</v>
      </c>
      <c r="W3794" s="110">
        <v>0</v>
      </c>
      <c r="X3794" s="110">
        <v>0</v>
      </c>
      <c r="Y3794" s="68" t="e">
        <f t="shared" si="529"/>
        <v>#DIV/0!</v>
      </c>
      <c r="Z3794" s="110">
        <v>0</v>
      </c>
      <c r="AA3794" s="282">
        <v>0.91</v>
      </c>
    </row>
    <row r="3795" spans="9:27">
      <c r="I3795" s="57" t="str">
        <f t="shared" si="533"/>
        <v>Adoptions TogetherTSTSep-17</v>
      </c>
      <c r="J3795" s="57" t="s">
        <v>2349</v>
      </c>
      <c r="K3795" s="57" t="s">
        <v>1446</v>
      </c>
      <c r="L3795" s="73">
        <v>42979</v>
      </c>
      <c r="M3795" s="110">
        <v>2</v>
      </c>
      <c r="N3795" s="110">
        <v>1</v>
      </c>
      <c r="O3795" s="68">
        <f t="shared" si="530"/>
        <v>2</v>
      </c>
      <c r="P3795" s="110">
        <v>3</v>
      </c>
      <c r="Q3795" s="110">
        <v>10</v>
      </c>
      <c r="R3795" s="278">
        <f t="shared" si="531"/>
        <v>0.3</v>
      </c>
      <c r="S3795" s="110">
        <v>5</v>
      </c>
      <c r="T3795" s="68">
        <f t="shared" si="532"/>
        <v>2</v>
      </c>
      <c r="U3795" s="110">
        <v>3</v>
      </c>
      <c r="W3795" s="110">
        <v>0</v>
      </c>
      <c r="X3795" s="110">
        <v>2</v>
      </c>
      <c r="Y3795" s="68">
        <f t="shared" si="529"/>
        <v>0</v>
      </c>
      <c r="Z3795" s="110">
        <v>0</v>
      </c>
      <c r="AA3795" s="282">
        <v>0.67</v>
      </c>
    </row>
    <row r="3796" spans="9:27">
      <c r="I3796" s="57" t="str">
        <f t="shared" si="533"/>
        <v>ContemporaryTSTSep-17</v>
      </c>
      <c r="J3796" s="57" t="s">
        <v>2350</v>
      </c>
      <c r="K3796" s="57" t="s">
        <v>1448</v>
      </c>
      <c r="L3796" s="73">
        <v>42979</v>
      </c>
      <c r="M3796" s="110">
        <v>3</v>
      </c>
      <c r="N3796" s="110">
        <v>5</v>
      </c>
      <c r="O3796" s="68">
        <f t="shared" si="530"/>
        <v>0.6</v>
      </c>
      <c r="P3796" s="110">
        <v>8</v>
      </c>
      <c r="Q3796" s="110">
        <v>15</v>
      </c>
      <c r="R3796" s="278">
        <f t="shared" si="531"/>
        <v>0.53333333333333333</v>
      </c>
      <c r="S3796" s="110">
        <v>25</v>
      </c>
      <c r="T3796" s="68">
        <f t="shared" si="532"/>
        <v>0.6</v>
      </c>
      <c r="U3796" s="110">
        <v>8</v>
      </c>
      <c r="W3796" s="110">
        <v>0</v>
      </c>
      <c r="X3796" s="110">
        <v>0</v>
      </c>
      <c r="Y3796" s="68" t="e">
        <f t="shared" ref="Y3796:Y3859" si="534">W3796/X3796</f>
        <v>#DIV/0!</v>
      </c>
      <c r="Z3796" s="110">
        <v>0</v>
      </c>
      <c r="AA3796" s="282">
        <v>0.25</v>
      </c>
    </row>
    <row r="3797" spans="9:27">
      <c r="I3797" s="57" t="str">
        <f t="shared" si="533"/>
        <v>Family MattersTSTSep-17</v>
      </c>
      <c r="J3797" s="57" t="s">
        <v>2351</v>
      </c>
      <c r="K3797" s="57" t="s">
        <v>1450</v>
      </c>
      <c r="L3797" s="73">
        <v>42979</v>
      </c>
      <c r="M3797" s="110">
        <v>0</v>
      </c>
      <c r="N3797" s="110">
        <v>0</v>
      </c>
      <c r="O3797" s="68" t="e">
        <f t="shared" si="530"/>
        <v>#DIV/0!</v>
      </c>
      <c r="P3797" s="110">
        <v>0</v>
      </c>
      <c r="Q3797" s="110">
        <v>0</v>
      </c>
      <c r="R3797" s="278" t="e">
        <f t="shared" si="531"/>
        <v>#DIV/0!</v>
      </c>
      <c r="S3797" s="110">
        <v>0</v>
      </c>
      <c r="T3797" s="68" t="e">
        <f t="shared" si="532"/>
        <v>#DIV/0!</v>
      </c>
      <c r="U3797" s="110">
        <v>0</v>
      </c>
      <c r="W3797" s="110">
        <v>0</v>
      </c>
      <c r="X3797" s="110">
        <v>0</v>
      </c>
      <c r="Y3797" s="68" t="e">
        <f t="shared" si="534"/>
        <v>#DIV/0!</v>
      </c>
      <c r="Z3797" s="110">
        <v>0</v>
      </c>
      <c r="AA3797" s="282">
        <v>0</v>
      </c>
    </row>
    <row r="3798" spans="9:27">
      <c r="I3798" s="57" t="str">
        <f t="shared" si="533"/>
        <v>First Home CareTSTSep-17</v>
      </c>
      <c r="J3798" s="57" t="s">
        <v>2352</v>
      </c>
      <c r="K3798" s="57" t="s">
        <v>1452</v>
      </c>
      <c r="L3798" s="73">
        <v>42979</v>
      </c>
      <c r="M3798" s="110">
        <v>5</v>
      </c>
      <c r="N3798" s="110">
        <v>3</v>
      </c>
      <c r="O3798" s="68">
        <f t="shared" si="530"/>
        <v>1.6666666666666667</v>
      </c>
      <c r="P3798" s="110">
        <v>8</v>
      </c>
      <c r="Q3798" s="110">
        <v>25</v>
      </c>
      <c r="R3798" s="278">
        <f t="shared" si="531"/>
        <v>0.32</v>
      </c>
      <c r="S3798" s="110">
        <v>15</v>
      </c>
      <c r="T3798" s="68">
        <f t="shared" si="532"/>
        <v>1.6666666666666667</v>
      </c>
      <c r="U3798" s="110">
        <v>7</v>
      </c>
      <c r="W3798" s="110">
        <v>0</v>
      </c>
      <c r="X3798" s="110">
        <v>3</v>
      </c>
      <c r="Y3798" s="68">
        <f t="shared" si="534"/>
        <v>0</v>
      </c>
      <c r="Z3798" s="110">
        <v>1</v>
      </c>
      <c r="AA3798" s="282">
        <v>0.55000000000000004</v>
      </c>
    </row>
    <row r="3799" spans="9:27">
      <c r="I3799" s="57" t="str">
        <f t="shared" si="533"/>
        <v>HillcrestTSTSep-17</v>
      </c>
      <c r="J3799" s="57" t="s">
        <v>2353</v>
      </c>
      <c r="K3799" s="57" t="s">
        <v>1454</v>
      </c>
      <c r="L3799" s="73">
        <v>42979</v>
      </c>
      <c r="M3799" s="110">
        <v>2</v>
      </c>
      <c r="N3799" s="110">
        <v>2</v>
      </c>
      <c r="O3799" s="68">
        <f t="shared" si="530"/>
        <v>1</v>
      </c>
      <c r="P3799" s="110">
        <v>11</v>
      </c>
      <c r="Q3799" s="110">
        <v>10</v>
      </c>
      <c r="R3799" s="278">
        <f t="shared" si="531"/>
        <v>1.1000000000000001</v>
      </c>
      <c r="S3799" s="110">
        <v>10</v>
      </c>
      <c r="T3799" s="68">
        <f t="shared" si="532"/>
        <v>1</v>
      </c>
      <c r="U3799" s="110">
        <v>11</v>
      </c>
      <c r="W3799" s="110">
        <v>0</v>
      </c>
      <c r="X3799" s="110">
        <v>0</v>
      </c>
      <c r="Y3799" s="68" t="e">
        <f t="shared" si="534"/>
        <v>#DIV/0!</v>
      </c>
      <c r="Z3799" s="110">
        <v>0</v>
      </c>
      <c r="AA3799" s="282">
        <v>0.73</v>
      </c>
    </row>
    <row r="3800" spans="9:27">
      <c r="I3800" s="57" t="str">
        <f t="shared" si="533"/>
        <v>MD Family ResourcesTSTSep-17</v>
      </c>
      <c r="J3800" s="57" t="s">
        <v>2354</v>
      </c>
      <c r="K3800" s="57" t="s">
        <v>1456</v>
      </c>
      <c r="L3800" s="73">
        <v>42979</v>
      </c>
      <c r="M3800" s="110">
        <v>6</v>
      </c>
      <c r="N3800" s="110">
        <v>6</v>
      </c>
      <c r="O3800" s="68">
        <f t="shared" si="530"/>
        <v>1</v>
      </c>
      <c r="P3800" s="110">
        <v>11</v>
      </c>
      <c r="Q3800" s="110">
        <v>10</v>
      </c>
      <c r="R3800" s="278">
        <f t="shared" si="531"/>
        <v>1.1000000000000001</v>
      </c>
      <c r="S3800" s="110">
        <v>10</v>
      </c>
      <c r="T3800" s="68">
        <f t="shared" si="532"/>
        <v>1</v>
      </c>
      <c r="U3800" s="110">
        <v>11</v>
      </c>
      <c r="W3800" s="110">
        <v>0</v>
      </c>
      <c r="X3800" s="110">
        <v>0</v>
      </c>
      <c r="Y3800" s="68" t="e">
        <f t="shared" si="534"/>
        <v>#DIV/0!</v>
      </c>
      <c r="Z3800" s="110">
        <v>0</v>
      </c>
      <c r="AA3800" s="282">
        <v>0.36</v>
      </c>
    </row>
    <row r="3801" spans="9:27">
      <c r="I3801" s="57" t="str">
        <f t="shared" si="533"/>
        <v>Adoptions TogetherAllSep-17</v>
      </c>
      <c r="J3801" s="57" t="s">
        <v>2355</v>
      </c>
      <c r="K3801" s="57" t="s">
        <v>318</v>
      </c>
      <c r="L3801" s="73">
        <v>42979</v>
      </c>
      <c r="M3801" s="110">
        <v>2</v>
      </c>
      <c r="N3801" s="110">
        <v>1</v>
      </c>
      <c r="O3801" s="68">
        <f t="shared" ref="O3801:O3864" si="535">M3801/N3801</f>
        <v>2</v>
      </c>
      <c r="P3801" s="110">
        <v>3</v>
      </c>
      <c r="Q3801" s="110">
        <v>10</v>
      </c>
      <c r="R3801" s="278">
        <f t="shared" ref="R3801:R3864" si="536">P3801/Q3801</f>
        <v>0.3</v>
      </c>
      <c r="S3801" s="110">
        <v>5</v>
      </c>
      <c r="T3801" s="68">
        <f t="shared" ref="T3801:T3864" si="537">Q3801/S3801</f>
        <v>2</v>
      </c>
      <c r="U3801" s="110">
        <v>3</v>
      </c>
      <c r="W3801" s="110">
        <v>0</v>
      </c>
      <c r="X3801" s="110">
        <v>2</v>
      </c>
      <c r="Y3801" s="68">
        <f t="shared" si="534"/>
        <v>0</v>
      </c>
      <c r="Z3801" s="110">
        <v>0</v>
      </c>
      <c r="AA3801" s="282" t="e">
        <v>#DIV/0!</v>
      </c>
    </row>
    <row r="3802" spans="9:27">
      <c r="I3802" s="57" t="str">
        <f t="shared" si="533"/>
        <v>Community ConnectionsAllSep-17</v>
      </c>
      <c r="J3802" s="57" t="s">
        <v>2356</v>
      </c>
      <c r="K3802" s="57" t="s">
        <v>319</v>
      </c>
      <c r="L3802" s="73">
        <v>42979</v>
      </c>
      <c r="M3802" s="110">
        <v>19</v>
      </c>
      <c r="N3802" s="110">
        <v>14</v>
      </c>
      <c r="O3802" s="68">
        <f t="shared" si="535"/>
        <v>1.3571428571428572</v>
      </c>
      <c r="P3802" s="110">
        <v>136</v>
      </c>
      <c r="Q3802" s="110">
        <v>141</v>
      </c>
      <c r="R3802" s="278">
        <f t="shared" si="536"/>
        <v>0.96453900709219853</v>
      </c>
      <c r="S3802" s="110">
        <v>112</v>
      </c>
      <c r="T3802" s="68">
        <f t="shared" si="537"/>
        <v>1.2589285714285714</v>
      </c>
      <c r="U3802" s="110">
        <v>129</v>
      </c>
      <c r="W3802" s="110">
        <v>13</v>
      </c>
      <c r="X3802" s="110">
        <v>13</v>
      </c>
      <c r="Y3802" s="68">
        <f t="shared" si="534"/>
        <v>1</v>
      </c>
      <c r="Z3802" s="110">
        <v>7</v>
      </c>
      <c r="AA3802" s="282">
        <v>0.59499999999999997</v>
      </c>
    </row>
    <row r="3803" spans="9:27">
      <c r="I3803" s="57" t="str">
        <f t="shared" si="533"/>
        <v>ContemporaryAllSep-17</v>
      </c>
      <c r="J3803" s="57" t="s">
        <v>2357</v>
      </c>
      <c r="K3803" s="57" t="s">
        <v>1244</v>
      </c>
      <c r="L3803" s="73">
        <v>42979</v>
      </c>
      <c r="M3803" s="110">
        <v>6</v>
      </c>
      <c r="N3803" s="110">
        <v>10</v>
      </c>
      <c r="O3803" s="68">
        <f t="shared" si="535"/>
        <v>0.6</v>
      </c>
      <c r="P3803" s="110">
        <v>15</v>
      </c>
      <c r="Q3803" s="110">
        <v>30</v>
      </c>
      <c r="R3803" s="278">
        <f t="shared" si="536"/>
        <v>0.5</v>
      </c>
      <c r="S3803" s="110">
        <v>50</v>
      </c>
      <c r="T3803" s="68">
        <f t="shared" si="537"/>
        <v>0.6</v>
      </c>
      <c r="U3803" s="110">
        <v>14</v>
      </c>
      <c r="W3803" s="110">
        <v>0</v>
      </c>
      <c r="X3803" s="110">
        <v>0</v>
      </c>
      <c r="Y3803" s="68" t="e">
        <f t="shared" si="534"/>
        <v>#DIV/0!</v>
      </c>
      <c r="Z3803" s="110">
        <v>1</v>
      </c>
      <c r="AA3803" s="282">
        <v>0.5</v>
      </c>
    </row>
    <row r="3804" spans="9:27">
      <c r="I3804" s="57" t="str">
        <f t="shared" si="533"/>
        <v>Family MattersAllSep-17</v>
      </c>
      <c r="J3804" s="57" t="s">
        <v>2358</v>
      </c>
      <c r="K3804" s="57" t="s">
        <v>1624</v>
      </c>
      <c r="L3804" s="73">
        <v>42979</v>
      </c>
      <c r="M3804" s="110">
        <v>0</v>
      </c>
      <c r="N3804" s="110">
        <v>0</v>
      </c>
      <c r="O3804" s="68" t="e">
        <f t="shared" si="535"/>
        <v>#DIV/0!</v>
      </c>
      <c r="P3804" s="110">
        <v>0</v>
      </c>
      <c r="Q3804" s="110">
        <v>0</v>
      </c>
      <c r="R3804" s="278" t="e">
        <f t="shared" si="536"/>
        <v>#DIV/0!</v>
      </c>
      <c r="S3804" s="110">
        <v>0</v>
      </c>
      <c r="T3804" s="68" t="e">
        <f t="shared" si="537"/>
        <v>#DIV/0!</v>
      </c>
      <c r="U3804" s="110">
        <v>0</v>
      </c>
      <c r="W3804" s="110">
        <v>0</v>
      </c>
      <c r="X3804" s="110">
        <v>0</v>
      </c>
      <c r="Y3804" s="68" t="e">
        <f t="shared" si="534"/>
        <v>#DIV/0!</v>
      </c>
      <c r="Z3804" s="110">
        <v>0</v>
      </c>
      <c r="AA3804" s="282" t="e">
        <v>#DIV/0!</v>
      </c>
    </row>
    <row r="3805" spans="9:27">
      <c r="I3805" s="57" t="str">
        <f t="shared" si="533"/>
        <v>Federal CityAllSep-17</v>
      </c>
      <c r="J3805" s="57" t="s">
        <v>2359</v>
      </c>
      <c r="K3805" s="57" t="s">
        <v>359</v>
      </c>
      <c r="L3805" s="73">
        <v>42979</v>
      </c>
      <c r="M3805" s="110">
        <v>1</v>
      </c>
      <c r="N3805" s="110">
        <v>1</v>
      </c>
      <c r="O3805" s="68">
        <f t="shared" si="535"/>
        <v>1</v>
      </c>
      <c r="P3805" s="110">
        <v>4</v>
      </c>
      <c r="Q3805" s="110">
        <v>5</v>
      </c>
      <c r="R3805" s="278">
        <f t="shared" si="536"/>
        <v>0.8</v>
      </c>
      <c r="S3805" s="110">
        <v>5</v>
      </c>
      <c r="T3805" s="68">
        <f t="shared" si="537"/>
        <v>1</v>
      </c>
      <c r="U3805" s="110">
        <v>3</v>
      </c>
      <c r="W3805" s="110">
        <v>0</v>
      </c>
      <c r="X3805" s="110">
        <v>0</v>
      </c>
      <c r="Y3805" s="68" t="e">
        <f t="shared" si="534"/>
        <v>#DIV/0!</v>
      </c>
      <c r="Z3805" s="110">
        <v>1</v>
      </c>
      <c r="AA3805" s="282" t="e">
        <v>#DIV/0!</v>
      </c>
    </row>
    <row r="3806" spans="9:27">
      <c r="I3806" s="57" t="str">
        <f t="shared" si="533"/>
        <v>First Home CareAllSep-17</v>
      </c>
      <c r="J3806" s="57" t="s">
        <v>2360</v>
      </c>
      <c r="K3806" s="57" t="s">
        <v>323</v>
      </c>
      <c r="L3806" s="73">
        <v>42979</v>
      </c>
      <c r="M3806" s="110">
        <v>13</v>
      </c>
      <c r="N3806" s="110">
        <v>10</v>
      </c>
      <c r="O3806" s="68">
        <f t="shared" si="535"/>
        <v>1.3</v>
      </c>
      <c r="P3806" s="110">
        <v>22</v>
      </c>
      <c r="Q3806" s="110">
        <v>53</v>
      </c>
      <c r="R3806" s="278">
        <f t="shared" si="536"/>
        <v>0.41509433962264153</v>
      </c>
      <c r="S3806" s="110">
        <v>45</v>
      </c>
      <c r="T3806" s="68">
        <f t="shared" si="537"/>
        <v>1.1777777777777778</v>
      </c>
      <c r="U3806" s="110">
        <v>20</v>
      </c>
      <c r="W3806" s="110">
        <v>1</v>
      </c>
      <c r="X3806" s="110">
        <v>4</v>
      </c>
      <c r="Y3806" s="68">
        <f t="shared" si="534"/>
        <v>0.25</v>
      </c>
      <c r="Z3806" s="110">
        <v>2</v>
      </c>
      <c r="AA3806" s="282">
        <v>0.64999999999999991</v>
      </c>
    </row>
    <row r="3807" spans="9:27">
      <c r="I3807" s="57" t="str">
        <f t="shared" si="533"/>
        <v>FPSAllSep-17</v>
      </c>
      <c r="J3807" s="57" t="s">
        <v>2361</v>
      </c>
      <c r="K3807" s="57" t="s">
        <v>355</v>
      </c>
      <c r="L3807" s="73">
        <v>42979</v>
      </c>
      <c r="M3807" s="110">
        <v>6</v>
      </c>
      <c r="N3807" s="110">
        <v>6</v>
      </c>
      <c r="O3807" s="68">
        <f t="shared" si="535"/>
        <v>1</v>
      </c>
      <c r="P3807" s="110">
        <v>84</v>
      </c>
      <c r="Q3807" s="110">
        <v>90</v>
      </c>
      <c r="R3807" s="278">
        <f t="shared" si="536"/>
        <v>0.93333333333333335</v>
      </c>
      <c r="S3807" s="110">
        <v>90</v>
      </c>
      <c r="T3807" s="68">
        <f t="shared" si="537"/>
        <v>1</v>
      </c>
      <c r="U3807" s="110">
        <v>79</v>
      </c>
      <c r="W3807" s="110">
        <v>0</v>
      </c>
      <c r="X3807" s="110">
        <v>0</v>
      </c>
      <c r="Y3807" s="68" t="e">
        <f t="shared" si="534"/>
        <v>#DIV/0!</v>
      </c>
      <c r="Z3807" s="110">
        <v>5</v>
      </c>
      <c r="AA3807" s="282">
        <v>0.28000000000000003</v>
      </c>
    </row>
    <row r="3808" spans="9:27">
      <c r="I3808" s="57" t="str">
        <f t="shared" si="533"/>
        <v>Green DoorAllSep-17</v>
      </c>
      <c r="J3808" s="57" t="s">
        <v>2362</v>
      </c>
      <c r="K3808" s="57" t="s">
        <v>895</v>
      </c>
      <c r="L3808" s="73">
        <v>42979</v>
      </c>
      <c r="M3808" s="110">
        <v>0</v>
      </c>
      <c r="N3808" s="110">
        <v>0</v>
      </c>
      <c r="O3808" s="68" t="e">
        <f t="shared" si="535"/>
        <v>#DIV/0!</v>
      </c>
      <c r="P3808" s="110">
        <v>0</v>
      </c>
      <c r="Q3808" s="110">
        <v>0</v>
      </c>
      <c r="R3808" s="278" t="e">
        <f t="shared" si="536"/>
        <v>#DIV/0!</v>
      </c>
      <c r="S3808" s="110">
        <v>0</v>
      </c>
      <c r="T3808" s="68" t="e">
        <f t="shared" si="537"/>
        <v>#DIV/0!</v>
      </c>
      <c r="U3808" s="110">
        <v>0</v>
      </c>
      <c r="W3808" s="110">
        <v>0</v>
      </c>
      <c r="X3808" s="110">
        <v>0</v>
      </c>
      <c r="Y3808" s="68" t="e">
        <f t="shared" si="534"/>
        <v>#DIV/0!</v>
      </c>
      <c r="Z3808" s="110">
        <v>0</v>
      </c>
      <c r="AA3808" s="282" t="e">
        <v>#DIV/0!</v>
      </c>
    </row>
    <row r="3809" spans="9:27">
      <c r="I3809" s="57" t="str">
        <f t="shared" si="533"/>
        <v>HillcrestAllSep-17</v>
      </c>
      <c r="J3809" s="57" t="s">
        <v>2363</v>
      </c>
      <c r="K3809" s="57" t="s">
        <v>331</v>
      </c>
      <c r="L3809" s="73">
        <v>42979</v>
      </c>
      <c r="M3809" s="110">
        <v>9</v>
      </c>
      <c r="N3809" s="110">
        <v>9</v>
      </c>
      <c r="O3809" s="68">
        <f t="shared" si="535"/>
        <v>1</v>
      </c>
      <c r="P3809" s="110">
        <v>51</v>
      </c>
      <c r="Q3809" s="110">
        <v>80</v>
      </c>
      <c r="R3809" s="278">
        <f t="shared" si="536"/>
        <v>0.63749999999999996</v>
      </c>
      <c r="S3809" s="110">
        <v>80</v>
      </c>
      <c r="T3809" s="68">
        <f t="shared" si="537"/>
        <v>1</v>
      </c>
      <c r="U3809" s="110">
        <v>45</v>
      </c>
      <c r="W3809" s="110">
        <v>2</v>
      </c>
      <c r="X3809" s="110">
        <v>10</v>
      </c>
      <c r="Y3809" s="68">
        <f t="shared" si="534"/>
        <v>0.2</v>
      </c>
      <c r="Z3809" s="110">
        <v>6</v>
      </c>
      <c r="AA3809" s="282">
        <v>0.63500000000000001</v>
      </c>
    </row>
    <row r="3810" spans="9:27">
      <c r="I3810" s="57" t="str">
        <f t="shared" si="533"/>
        <v>LAYCAllSep-17</v>
      </c>
      <c r="J3810" s="57" t="s">
        <v>2364</v>
      </c>
      <c r="K3810" s="57" t="s">
        <v>337</v>
      </c>
      <c r="L3810" s="73">
        <v>42979</v>
      </c>
      <c r="M3810" s="110">
        <v>2</v>
      </c>
      <c r="N3810" s="110">
        <v>3</v>
      </c>
      <c r="O3810" s="68">
        <f t="shared" si="535"/>
        <v>0.66666666666666663</v>
      </c>
      <c r="P3810" s="110">
        <v>14</v>
      </c>
      <c r="Q3810" s="110">
        <v>20</v>
      </c>
      <c r="R3810" s="278">
        <f t="shared" si="536"/>
        <v>0.7</v>
      </c>
      <c r="S3810" s="110">
        <v>30</v>
      </c>
      <c r="T3810" s="68">
        <f t="shared" si="537"/>
        <v>0.66666666666666663</v>
      </c>
      <c r="U3810" s="110">
        <v>10</v>
      </c>
      <c r="W3810" s="110">
        <v>2</v>
      </c>
      <c r="X3810" s="110">
        <v>2</v>
      </c>
      <c r="Y3810" s="68">
        <f t="shared" si="534"/>
        <v>1</v>
      </c>
      <c r="Z3810" s="110">
        <v>4</v>
      </c>
      <c r="AA3810" s="282" t="e">
        <v>#DIV/0!</v>
      </c>
    </row>
    <row r="3811" spans="9:27">
      <c r="I3811" s="57" t="str">
        <f t="shared" si="533"/>
        <v>LESAllSep-17</v>
      </c>
      <c r="J3811" s="57" t="s">
        <v>2365</v>
      </c>
      <c r="K3811" s="57" t="s">
        <v>357</v>
      </c>
      <c r="L3811" s="73">
        <v>42979</v>
      </c>
      <c r="M3811" s="110">
        <v>6</v>
      </c>
      <c r="N3811" s="110">
        <v>7</v>
      </c>
      <c r="O3811" s="68">
        <f t="shared" si="535"/>
        <v>0.8571428571428571</v>
      </c>
      <c r="P3811" s="110">
        <v>36</v>
      </c>
      <c r="Q3811" s="110">
        <v>90</v>
      </c>
      <c r="R3811" s="278">
        <f t="shared" si="536"/>
        <v>0.4</v>
      </c>
      <c r="S3811" s="110">
        <v>105</v>
      </c>
      <c r="T3811" s="68">
        <f t="shared" si="537"/>
        <v>0.8571428571428571</v>
      </c>
      <c r="U3811" s="110">
        <v>27</v>
      </c>
      <c r="W3811" s="110">
        <v>9</v>
      </c>
      <c r="X3811" s="110">
        <v>9</v>
      </c>
      <c r="Y3811" s="68">
        <f t="shared" si="534"/>
        <v>1</v>
      </c>
      <c r="Z3811" s="110">
        <v>9</v>
      </c>
      <c r="AA3811" s="282">
        <v>0.73</v>
      </c>
    </row>
    <row r="3812" spans="9:27">
      <c r="I3812" s="57" t="str">
        <f t="shared" si="533"/>
        <v>Marys CenterAllSep-17</v>
      </c>
      <c r="J3812" s="57" t="s">
        <v>2366</v>
      </c>
      <c r="K3812" s="57" t="s">
        <v>341</v>
      </c>
      <c r="L3812" s="73">
        <v>42979</v>
      </c>
      <c r="M3812" s="110">
        <v>8</v>
      </c>
      <c r="N3812" s="110">
        <v>5</v>
      </c>
      <c r="O3812" s="68">
        <f t="shared" si="535"/>
        <v>1.6</v>
      </c>
      <c r="P3812" s="110">
        <v>34</v>
      </c>
      <c r="Q3812" s="110">
        <v>54</v>
      </c>
      <c r="R3812" s="278">
        <f t="shared" si="536"/>
        <v>0.62962962962962965</v>
      </c>
      <c r="S3812" s="110">
        <v>34</v>
      </c>
      <c r="T3812" s="68">
        <f t="shared" si="537"/>
        <v>1.588235294117647</v>
      </c>
      <c r="U3812" s="110">
        <v>25</v>
      </c>
      <c r="W3812" s="110">
        <v>1</v>
      </c>
      <c r="X3812" s="110">
        <v>8</v>
      </c>
      <c r="Y3812" s="68">
        <f t="shared" si="534"/>
        <v>0.125</v>
      </c>
      <c r="Z3812" s="110">
        <v>9</v>
      </c>
      <c r="AA3812" s="282">
        <v>0.83</v>
      </c>
    </row>
    <row r="3813" spans="9:27">
      <c r="I3813" s="57" t="str">
        <f t="shared" si="533"/>
        <v>MBI HSAllSep-17</v>
      </c>
      <c r="J3813" s="57" t="s">
        <v>2367</v>
      </c>
      <c r="K3813" s="57" t="s">
        <v>364</v>
      </c>
      <c r="L3813" s="73">
        <v>42979</v>
      </c>
      <c r="M3813" s="110">
        <v>8</v>
      </c>
      <c r="N3813" s="110">
        <v>15</v>
      </c>
      <c r="O3813" s="68">
        <f t="shared" si="535"/>
        <v>0.53333333333333333</v>
      </c>
      <c r="P3813" s="110">
        <v>135</v>
      </c>
      <c r="Q3813" s="110">
        <v>96</v>
      </c>
      <c r="R3813" s="278">
        <f t="shared" si="536"/>
        <v>1.40625</v>
      </c>
      <c r="S3813" s="110">
        <v>180</v>
      </c>
      <c r="T3813" s="68">
        <f t="shared" si="537"/>
        <v>0.53333333333333333</v>
      </c>
      <c r="U3813" s="110">
        <v>135</v>
      </c>
      <c r="W3813" s="110">
        <v>0</v>
      </c>
      <c r="X3813" s="110">
        <v>12</v>
      </c>
      <c r="Y3813" s="68">
        <f t="shared" si="534"/>
        <v>0</v>
      </c>
      <c r="Z3813" s="110">
        <v>0</v>
      </c>
      <c r="AA3813" s="282">
        <v>0.25</v>
      </c>
    </row>
    <row r="3814" spans="9:27">
      <c r="I3814" s="57" t="str">
        <f t="shared" si="533"/>
        <v>MD Family ResourcesAllSep-17</v>
      </c>
      <c r="J3814" s="57" t="s">
        <v>2368</v>
      </c>
      <c r="K3814" s="57" t="s">
        <v>510</v>
      </c>
      <c r="L3814" s="73">
        <v>42979</v>
      </c>
      <c r="M3814" s="110">
        <v>16</v>
      </c>
      <c r="N3814" s="110">
        <v>12</v>
      </c>
      <c r="O3814" s="68">
        <f t="shared" si="535"/>
        <v>1.3333333333333333</v>
      </c>
      <c r="P3814" s="110">
        <v>43</v>
      </c>
      <c r="Q3814" s="110">
        <v>37</v>
      </c>
      <c r="R3814" s="278">
        <f t="shared" si="536"/>
        <v>1.1621621621621621</v>
      </c>
      <c r="S3814" s="110">
        <v>26</v>
      </c>
      <c r="T3814" s="68">
        <f t="shared" si="537"/>
        <v>1.4230769230769231</v>
      </c>
      <c r="U3814" s="110">
        <v>38</v>
      </c>
      <c r="W3814" s="110">
        <v>0</v>
      </c>
      <c r="X3814" s="110">
        <v>0</v>
      </c>
      <c r="Y3814" s="68" t="e">
        <f t="shared" si="534"/>
        <v>#DIV/0!</v>
      </c>
      <c r="Z3814" s="110">
        <v>5</v>
      </c>
      <c r="AA3814" s="282">
        <v>0.63</v>
      </c>
    </row>
    <row r="3815" spans="9:27">
      <c r="I3815" s="57" t="str">
        <f t="shared" si="533"/>
        <v>PASSAllSep-17</v>
      </c>
      <c r="J3815" s="57" t="s">
        <v>2369</v>
      </c>
      <c r="K3815" s="57" t="s">
        <v>342</v>
      </c>
      <c r="L3815" s="73">
        <v>42979</v>
      </c>
      <c r="M3815" s="110">
        <v>22</v>
      </c>
      <c r="N3815" s="110">
        <v>13</v>
      </c>
      <c r="O3815" s="68">
        <f t="shared" si="535"/>
        <v>1.6923076923076923</v>
      </c>
      <c r="P3815" s="110">
        <v>89</v>
      </c>
      <c r="Q3815" s="110">
        <v>159</v>
      </c>
      <c r="R3815" s="278">
        <f t="shared" si="536"/>
        <v>0.55974842767295596</v>
      </c>
      <c r="S3815" s="110">
        <v>92</v>
      </c>
      <c r="T3815" s="68">
        <f t="shared" si="537"/>
        <v>1.7282608695652173</v>
      </c>
      <c r="U3815" s="110">
        <v>78</v>
      </c>
      <c r="W3815" s="110">
        <v>13</v>
      </c>
      <c r="X3815" s="110">
        <v>13</v>
      </c>
      <c r="Y3815" s="68">
        <f t="shared" si="534"/>
        <v>1</v>
      </c>
      <c r="Z3815" s="110">
        <v>13</v>
      </c>
      <c r="AA3815" s="282">
        <v>0.88500000000000001</v>
      </c>
    </row>
    <row r="3816" spans="9:27">
      <c r="I3816" s="57" t="str">
        <f t="shared" si="533"/>
        <v>PIECEAllSep-17</v>
      </c>
      <c r="J3816" s="57" t="s">
        <v>2370</v>
      </c>
      <c r="K3816" s="57" t="s">
        <v>345</v>
      </c>
      <c r="L3816" s="73">
        <v>42979</v>
      </c>
      <c r="M3816" s="110">
        <v>13</v>
      </c>
      <c r="N3816" s="110">
        <v>11</v>
      </c>
      <c r="O3816" s="68">
        <f t="shared" si="535"/>
        <v>1.1818181818181819</v>
      </c>
      <c r="P3816" s="110">
        <v>40</v>
      </c>
      <c r="Q3816" s="110">
        <v>51</v>
      </c>
      <c r="R3816" s="278">
        <f t="shared" si="536"/>
        <v>0.78431372549019607</v>
      </c>
      <c r="S3816" s="110">
        <v>44</v>
      </c>
      <c r="T3816" s="68">
        <f t="shared" si="537"/>
        <v>1.1590909090909092</v>
      </c>
      <c r="U3816" s="110">
        <v>39</v>
      </c>
      <c r="W3816" s="110">
        <v>4</v>
      </c>
      <c r="X3816" s="110">
        <v>4</v>
      </c>
      <c r="Y3816" s="68">
        <f t="shared" si="534"/>
        <v>1</v>
      </c>
      <c r="Z3816" s="110">
        <v>1</v>
      </c>
      <c r="AA3816" s="282">
        <v>0.51</v>
      </c>
    </row>
    <row r="3817" spans="9:27">
      <c r="I3817" s="57" t="str">
        <f t="shared" si="533"/>
        <v>RiversideAllSep-17</v>
      </c>
      <c r="J3817" s="57" t="s">
        <v>2371</v>
      </c>
      <c r="K3817" s="57" t="s">
        <v>362</v>
      </c>
      <c r="L3817" s="73">
        <v>42979</v>
      </c>
      <c r="M3817" s="110">
        <v>1</v>
      </c>
      <c r="N3817" s="110">
        <v>1</v>
      </c>
      <c r="O3817" s="68">
        <f t="shared" si="535"/>
        <v>1</v>
      </c>
      <c r="P3817" s="110">
        <v>4</v>
      </c>
      <c r="Q3817" s="110">
        <v>10</v>
      </c>
      <c r="R3817" s="278">
        <f t="shared" si="536"/>
        <v>0.4</v>
      </c>
      <c r="S3817" s="110">
        <v>10</v>
      </c>
      <c r="T3817" s="68">
        <f t="shared" si="537"/>
        <v>1</v>
      </c>
      <c r="U3817" s="110">
        <v>4</v>
      </c>
      <c r="W3817" s="110">
        <v>0</v>
      </c>
      <c r="X3817" s="110">
        <v>2</v>
      </c>
      <c r="Y3817" s="68">
        <f t="shared" si="534"/>
        <v>0</v>
      </c>
      <c r="Z3817" s="110">
        <v>0</v>
      </c>
      <c r="AA3817" s="282" t="e">
        <v>#DIV/0!</v>
      </c>
    </row>
    <row r="3818" spans="9:27">
      <c r="I3818" s="57" t="str">
        <f t="shared" si="533"/>
        <v>TFCCAllSep-17</v>
      </c>
      <c r="J3818" s="57" t="s">
        <v>2372</v>
      </c>
      <c r="K3818" s="57" t="s">
        <v>366</v>
      </c>
      <c r="L3818" s="73">
        <v>42979</v>
      </c>
      <c r="M3818" s="110">
        <v>7</v>
      </c>
      <c r="N3818" s="110">
        <v>6</v>
      </c>
      <c r="O3818" s="68">
        <f t="shared" si="535"/>
        <v>1.1666666666666667</v>
      </c>
      <c r="P3818" s="110">
        <v>79</v>
      </c>
      <c r="Q3818" s="110">
        <v>58</v>
      </c>
      <c r="R3818" s="278">
        <f t="shared" si="536"/>
        <v>1.3620689655172413</v>
      </c>
      <c r="S3818" s="110">
        <v>50</v>
      </c>
      <c r="T3818" s="68">
        <f t="shared" si="537"/>
        <v>1.1599999999999999</v>
      </c>
      <c r="U3818" s="110">
        <v>79</v>
      </c>
      <c r="W3818" s="110">
        <v>0</v>
      </c>
      <c r="X3818" s="110">
        <v>0</v>
      </c>
      <c r="Y3818" s="68" t="e">
        <f t="shared" si="534"/>
        <v>#DIV/0!</v>
      </c>
      <c r="Z3818" s="110">
        <v>0</v>
      </c>
      <c r="AA3818" s="282">
        <v>0.81</v>
      </c>
    </row>
    <row r="3819" spans="9:27">
      <c r="I3819" s="57" t="str">
        <f t="shared" si="533"/>
        <v>UniversalAllSep-17</v>
      </c>
      <c r="J3819" s="57" t="s">
        <v>2373</v>
      </c>
      <c r="K3819" s="57" t="s">
        <v>348</v>
      </c>
      <c r="L3819" s="73">
        <v>42979</v>
      </c>
      <c r="M3819" s="110">
        <v>0</v>
      </c>
      <c r="N3819" s="110">
        <v>0</v>
      </c>
      <c r="O3819" s="68" t="e">
        <f t="shared" si="535"/>
        <v>#DIV/0!</v>
      </c>
      <c r="P3819" s="110">
        <v>0</v>
      </c>
      <c r="Q3819" s="110">
        <v>0</v>
      </c>
      <c r="R3819" s="278" t="e">
        <f t="shared" si="536"/>
        <v>#DIV/0!</v>
      </c>
      <c r="S3819" s="110">
        <v>0</v>
      </c>
      <c r="T3819" s="68" t="e">
        <f t="shared" si="537"/>
        <v>#DIV/0!</v>
      </c>
      <c r="U3819" s="110">
        <v>0</v>
      </c>
      <c r="W3819" s="110">
        <v>0</v>
      </c>
      <c r="X3819" s="110">
        <v>0</v>
      </c>
      <c r="Y3819" s="68" t="e">
        <f t="shared" si="534"/>
        <v>#DIV/0!</v>
      </c>
      <c r="Z3819" s="110">
        <v>0</v>
      </c>
      <c r="AA3819" s="282"/>
    </row>
    <row r="3820" spans="9:27">
      <c r="I3820" s="57" t="str">
        <f t="shared" si="533"/>
        <v>Wayne CenterAllSep-17</v>
      </c>
      <c r="J3820" s="57" t="s">
        <v>2374</v>
      </c>
      <c r="K3820" s="57" t="s">
        <v>789</v>
      </c>
      <c r="L3820" s="73">
        <v>42979</v>
      </c>
      <c r="M3820" s="110">
        <v>2</v>
      </c>
      <c r="N3820" s="110">
        <v>4</v>
      </c>
      <c r="O3820" s="68">
        <f t="shared" si="535"/>
        <v>0.5</v>
      </c>
      <c r="P3820" s="110">
        <v>22</v>
      </c>
      <c r="Q3820" s="110">
        <v>20</v>
      </c>
      <c r="R3820" s="278">
        <f t="shared" si="536"/>
        <v>1.1000000000000001</v>
      </c>
      <c r="S3820" s="110">
        <v>40</v>
      </c>
      <c r="T3820" s="68">
        <f t="shared" si="537"/>
        <v>0.5</v>
      </c>
      <c r="U3820" s="110">
        <v>22</v>
      </c>
      <c r="W3820" s="110">
        <v>0</v>
      </c>
      <c r="X3820" s="110">
        <v>0</v>
      </c>
      <c r="Y3820" s="68" t="e">
        <f t="shared" si="534"/>
        <v>#DIV/0!</v>
      </c>
      <c r="Z3820" s="110">
        <v>0</v>
      </c>
      <c r="AA3820" s="282">
        <v>0.91</v>
      </c>
    </row>
    <row r="3821" spans="9:27">
      <c r="I3821" s="57" t="str">
        <f t="shared" si="533"/>
        <v>Youth VillagesAllSep-17</v>
      </c>
      <c r="J3821" s="57" t="s">
        <v>2375</v>
      </c>
      <c r="K3821" s="57" t="s">
        <v>352</v>
      </c>
      <c r="L3821" s="73">
        <v>42979</v>
      </c>
      <c r="M3821" s="110">
        <v>0</v>
      </c>
      <c r="N3821" s="110">
        <v>0</v>
      </c>
      <c r="O3821" s="68" t="e">
        <f t="shared" si="535"/>
        <v>#DIV/0!</v>
      </c>
      <c r="P3821" s="110">
        <v>0</v>
      </c>
      <c r="Q3821" s="110">
        <v>0</v>
      </c>
      <c r="R3821" s="278" t="e">
        <f t="shared" si="536"/>
        <v>#DIV/0!</v>
      </c>
      <c r="S3821" s="110">
        <v>0</v>
      </c>
      <c r="T3821" s="68" t="e">
        <f t="shared" si="537"/>
        <v>#DIV/0!</v>
      </c>
      <c r="U3821" s="110">
        <v>0</v>
      </c>
      <c r="W3821" s="110">
        <v>0</v>
      </c>
      <c r="X3821" s="110">
        <v>0</v>
      </c>
      <c r="Y3821" s="68" t="e">
        <f t="shared" si="534"/>
        <v>#DIV/0!</v>
      </c>
      <c r="Z3821" s="110">
        <v>0</v>
      </c>
      <c r="AA3821" s="282"/>
    </row>
    <row r="3822" spans="9:27">
      <c r="I3822" s="57" t="str">
        <f t="shared" si="533"/>
        <v>All A-CRA ProvidersA-CRASep-17</v>
      </c>
      <c r="J3822" s="57" t="s">
        <v>2376</v>
      </c>
      <c r="K3822" s="57" t="s">
        <v>379</v>
      </c>
      <c r="L3822" s="73">
        <v>42979</v>
      </c>
      <c r="M3822" s="110">
        <v>6</v>
      </c>
      <c r="N3822" s="110">
        <v>7</v>
      </c>
      <c r="O3822" s="68">
        <f t="shared" si="535"/>
        <v>0.8571428571428571</v>
      </c>
      <c r="P3822" s="110">
        <v>53</v>
      </c>
      <c r="Q3822" s="110">
        <v>65</v>
      </c>
      <c r="R3822" s="278">
        <f t="shared" si="536"/>
        <v>0.81538461538461537</v>
      </c>
      <c r="S3822" s="110">
        <v>75</v>
      </c>
      <c r="T3822" s="68">
        <f t="shared" si="537"/>
        <v>0.8666666666666667</v>
      </c>
      <c r="U3822" s="110">
        <v>42</v>
      </c>
      <c r="W3822" s="110">
        <v>2</v>
      </c>
      <c r="X3822" s="110">
        <v>12</v>
      </c>
      <c r="Y3822" s="68">
        <f t="shared" si="534"/>
        <v>0.16666666666666666</v>
      </c>
      <c r="Z3822" s="110">
        <v>11</v>
      </c>
      <c r="AA3822" s="282"/>
    </row>
    <row r="3823" spans="9:27">
      <c r="I3823" s="57" t="str">
        <f t="shared" si="533"/>
        <v>All CPP-FV ProvidersCPP-FVSep-17</v>
      </c>
      <c r="J3823" s="57" t="s">
        <v>2377</v>
      </c>
      <c r="K3823" s="57" t="s">
        <v>373</v>
      </c>
      <c r="L3823" s="73">
        <v>42979</v>
      </c>
      <c r="M3823" s="110">
        <v>7</v>
      </c>
      <c r="N3823" s="110">
        <v>6</v>
      </c>
      <c r="O3823" s="68">
        <f t="shared" si="535"/>
        <v>1.1666666666666667</v>
      </c>
      <c r="P3823" s="110">
        <v>26</v>
      </c>
      <c r="Q3823" s="110">
        <v>37</v>
      </c>
      <c r="R3823" s="278">
        <f t="shared" si="536"/>
        <v>0.70270270270270274</v>
      </c>
      <c r="S3823" s="110">
        <v>32</v>
      </c>
      <c r="T3823" s="68">
        <f t="shared" si="537"/>
        <v>1.15625</v>
      </c>
      <c r="U3823" s="110">
        <v>26</v>
      </c>
      <c r="W3823" s="110">
        <v>4</v>
      </c>
      <c r="X3823" s="110">
        <v>4</v>
      </c>
      <c r="Y3823" s="68">
        <f t="shared" si="534"/>
        <v>1</v>
      </c>
      <c r="Z3823" s="110">
        <v>0</v>
      </c>
      <c r="AA3823" s="282">
        <v>7.0000000000000007E-2</v>
      </c>
    </row>
    <row r="3824" spans="9:27">
      <c r="I3824" s="57" t="str">
        <f t="shared" si="533"/>
        <v>All FFT ProvidersFFTSep-17</v>
      </c>
      <c r="J3824" s="57" t="s">
        <v>2378</v>
      </c>
      <c r="K3824" s="57" t="s">
        <v>372</v>
      </c>
      <c r="L3824" s="73">
        <v>42979</v>
      </c>
      <c r="M3824" s="110">
        <v>13</v>
      </c>
      <c r="N3824" s="110">
        <v>13</v>
      </c>
      <c r="O3824" s="68">
        <f t="shared" si="535"/>
        <v>1</v>
      </c>
      <c r="P3824" s="110">
        <v>39</v>
      </c>
      <c r="Q3824" s="110">
        <v>97</v>
      </c>
      <c r="R3824" s="278">
        <f t="shared" si="536"/>
        <v>0.40206185567010311</v>
      </c>
      <c r="S3824" s="110">
        <v>97</v>
      </c>
      <c r="T3824" s="68">
        <f t="shared" si="537"/>
        <v>1</v>
      </c>
      <c r="U3824" s="110">
        <v>32</v>
      </c>
      <c r="V3824" s="282">
        <v>0.79999999999999993</v>
      </c>
      <c r="W3824" s="110">
        <v>6</v>
      </c>
      <c r="X3824" s="110">
        <v>6</v>
      </c>
      <c r="Y3824" s="68">
        <f t="shared" si="534"/>
        <v>1</v>
      </c>
      <c r="Z3824" s="110">
        <v>7</v>
      </c>
      <c r="AA3824" s="282">
        <v>0.79999999999999993</v>
      </c>
    </row>
    <row r="3825" spans="9:27">
      <c r="I3825" s="57" t="str">
        <f t="shared" si="533"/>
        <v>All MST ProvidersMSTSep-17</v>
      </c>
      <c r="J3825" s="57" t="s">
        <v>2379</v>
      </c>
      <c r="K3825" s="57" t="s">
        <v>374</v>
      </c>
      <c r="L3825" s="73">
        <v>42979</v>
      </c>
      <c r="M3825" s="110">
        <v>0</v>
      </c>
      <c r="N3825" s="110">
        <v>0</v>
      </c>
      <c r="O3825" s="68" t="e">
        <f t="shared" si="535"/>
        <v>#DIV/0!</v>
      </c>
      <c r="P3825" s="110">
        <v>0</v>
      </c>
      <c r="Q3825" s="110">
        <v>0</v>
      </c>
      <c r="R3825" s="278" t="e">
        <f t="shared" si="536"/>
        <v>#DIV/0!</v>
      </c>
      <c r="S3825" s="110">
        <v>0</v>
      </c>
      <c r="T3825" s="68" t="e">
        <f t="shared" si="537"/>
        <v>#DIV/0!</v>
      </c>
      <c r="U3825" s="110">
        <v>0</v>
      </c>
      <c r="W3825" s="110">
        <v>0</v>
      </c>
      <c r="X3825" s="110">
        <v>0</v>
      </c>
      <c r="Y3825" s="68" t="e">
        <f t="shared" si="534"/>
        <v>#DIV/0!</v>
      </c>
      <c r="Z3825" s="110">
        <v>0</v>
      </c>
      <c r="AA3825" s="282"/>
    </row>
    <row r="3826" spans="9:27">
      <c r="I3826" s="57" t="str">
        <f t="shared" si="533"/>
        <v>All MST-PSB ProvidersMST-PSBSep-17</v>
      </c>
      <c r="J3826" s="57" t="s">
        <v>2380</v>
      </c>
      <c r="K3826" s="57" t="s">
        <v>375</v>
      </c>
      <c r="L3826" s="73">
        <v>42979</v>
      </c>
      <c r="M3826" s="110">
        <v>0</v>
      </c>
      <c r="N3826" s="110">
        <v>0</v>
      </c>
      <c r="O3826" s="68" t="e">
        <f t="shared" si="535"/>
        <v>#DIV/0!</v>
      </c>
      <c r="P3826" s="110">
        <v>0</v>
      </c>
      <c r="Q3826" s="110">
        <v>0</v>
      </c>
      <c r="R3826" s="278" t="e">
        <f t="shared" si="536"/>
        <v>#DIV/0!</v>
      </c>
      <c r="S3826" s="110">
        <v>0</v>
      </c>
      <c r="T3826" s="68" t="e">
        <f t="shared" si="537"/>
        <v>#DIV/0!</v>
      </c>
      <c r="U3826" s="110">
        <v>0</v>
      </c>
      <c r="W3826" s="110">
        <v>0</v>
      </c>
      <c r="X3826" s="110">
        <v>0</v>
      </c>
      <c r="Y3826" s="68" t="e">
        <f t="shared" si="534"/>
        <v>#DIV/0!</v>
      </c>
      <c r="Z3826" s="110">
        <v>0</v>
      </c>
      <c r="AA3826" s="282"/>
    </row>
    <row r="3827" spans="9:27">
      <c r="I3827" s="57" t="str">
        <f t="shared" si="533"/>
        <v>All PCIT ProvidersPCITSep-17</v>
      </c>
      <c r="J3827" s="57" t="s">
        <v>2381</v>
      </c>
      <c r="K3827" s="57" t="s">
        <v>376</v>
      </c>
      <c r="L3827" s="73">
        <v>42979</v>
      </c>
      <c r="M3827" s="110">
        <v>14</v>
      </c>
      <c r="N3827" s="110">
        <v>10</v>
      </c>
      <c r="O3827" s="68">
        <f t="shared" si="535"/>
        <v>1.4</v>
      </c>
      <c r="P3827" s="110">
        <v>48</v>
      </c>
      <c r="Q3827" s="110">
        <v>68</v>
      </c>
      <c r="R3827" s="278">
        <f t="shared" si="536"/>
        <v>0.70588235294117652</v>
      </c>
      <c r="S3827" s="110">
        <v>46</v>
      </c>
      <c r="T3827" s="68">
        <f t="shared" si="537"/>
        <v>1.4782608695652173</v>
      </c>
      <c r="U3827" s="110">
        <v>38</v>
      </c>
      <c r="W3827" s="110">
        <v>1</v>
      </c>
      <c r="X3827" s="110">
        <v>8</v>
      </c>
      <c r="Y3827" s="68">
        <f t="shared" si="534"/>
        <v>0.125</v>
      </c>
      <c r="Z3827" s="110">
        <v>10</v>
      </c>
      <c r="AA3827" s="282">
        <v>0.8899999999999999</v>
      </c>
    </row>
    <row r="3828" spans="9:27">
      <c r="I3828" s="57" t="str">
        <f t="shared" si="533"/>
        <v>All TF-CBT ProvidersTF-CBTSep-17</v>
      </c>
      <c r="J3828" s="57" t="s">
        <v>2382</v>
      </c>
      <c r="K3828" s="57" t="s">
        <v>377</v>
      </c>
      <c r="L3828" s="73">
        <v>42979</v>
      </c>
      <c r="M3828" s="110">
        <v>26</v>
      </c>
      <c r="N3828" s="110">
        <v>17</v>
      </c>
      <c r="O3828" s="68">
        <f t="shared" si="535"/>
        <v>1.5294117647058822</v>
      </c>
      <c r="P3828" s="110">
        <v>64</v>
      </c>
      <c r="Q3828" s="110">
        <v>71</v>
      </c>
      <c r="R3828" s="278">
        <f t="shared" si="536"/>
        <v>0.90140845070422537</v>
      </c>
      <c r="S3828" s="110">
        <v>48</v>
      </c>
      <c r="T3828" s="68">
        <f t="shared" si="537"/>
        <v>1.4791666666666667</v>
      </c>
      <c r="U3828" s="110">
        <v>51</v>
      </c>
      <c r="W3828" s="110">
        <v>1</v>
      </c>
      <c r="X3828" s="110">
        <v>1</v>
      </c>
      <c r="Y3828" s="68">
        <f t="shared" si="534"/>
        <v>1</v>
      </c>
      <c r="Z3828" s="110">
        <v>13</v>
      </c>
      <c r="AA3828" s="282">
        <v>0.67499999999999993</v>
      </c>
    </row>
    <row r="3829" spans="9:27">
      <c r="I3829" s="57" t="str">
        <f t="shared" si="533"/>
        <v>All TIP ProvidersTIPSep-17</v>
      </c>
      <c r="J3829" s="57" t="s">
        <v>2383</v>
      </c>
      <c r="K3829" s="57" t="s">
        <v>378</v>
      </c>
      <c r="L3829" s="73">
        <v>42979</v>
      </c>
      <c r="M3829" s="110">
        <v>57</v>
      </c>
      <c r="N3829" s="110">
        <v>58</v>
      </c>
      <c r="O3829" s="68">
        <f t="shared" si="535"/>
        <v>0.98275862068965514</v>
      </c>
      <c r="P3829" s="110">
        <v>540</v>
      </c>
      <c r="Q3829" s="110">
        <v>596</v>
      </c>
      <c r="R3829" s="278">
        <f t="shared" si="536"/>
        <v>0.90604026845637586</v>
      </c>
      <c r="S3829" s="110">
        <v>635</v>
      </c>
      <c r="T3829" s="68">
        <f t="shared" si="537"/>
        <v>0.93858267716535437</v>
      </c>
      <c r="U3829" s="110">
        <v>521</v>
      </c>
      <c r="W3829" s="110">
        <v>31</v>
      </c>
      <c r="X3829" s="110">
        <v>43</v>
      </c>
      <c r="Y3829" s="68">
        <f t="shared" si="534"/>
        <v>0.72093023255813948</v>
      </c>
      <c r="Z3829" s="110">
        <v>21</v>
      </c>
      <c r="AA3829" s="282">
        <v>0.5675</v>
      </c>
    </row>
    <row r="3830" spans="9:27">
      <c r="I3830" s="57" t="str">
        <f t="shared" si="533"/>
        <v>All TST ProvidersTSTSep-17</v>
      </c>
      <c r="J3830" s="57" t="s">
        <v>2384</v>
      </c>
      <c r="K3830" s="57" t="s">
        <v>512</v>
      </c>
      <c r="L3830" s="73">
        <v>42979</v>
      </c>
      <c r="M3830" s="110">
        <v>18</v>
      </c>
      <c r="N3830" s="110">
        <v>17</v>
      </c>
      <c r="O3830" s="68">
        <f t="shared" si="535"/>
        <v>1.0588235294117647</v>
      </c>
      <c r="P3830" s="110">
        <v>41</v>
      </c>
      <c r="Q3830" s="110">
        <v>70</v>
      </c>
      <c r="R3830" s="278">
        <f t="shared" si="536"/>
        <v>0.58571428571428574</v>
      </c>
      <c r="S3830" s="110">
        <v>65</v>
      </c>
      <c r="T3830" s="68">
        <f t="shared" si="537"/>
        <v>1.0769230769230769</v>
      </c>
      <c r="U3830" s="110">
        <v>40</v>
      </c>
      <c r="W3830" s="110">
        <v>0</v>
      </c>
      <c r="X3830" s="110">
        <v>5</v>
      </c>
      <c r="Y3830" s="68">
        <f t="shared" si="534"/>
        <v>0</v>
      </c>
      <c r="Z3830" s="110">
        <v>1</v>
      </c>
      <c r="AA3830" s="282">
        <v>0.42666666666666669</v>
      </c>
    </row>
    <row r="3831" spans="9:27">
      <c r="I3831" s="57" t="str">
        <f>K3831&amp;"Sep-17"</f>
        <v>AllAllSep-17</v>
      </c>
      <c r="J3831" s="57" t="s">
        <v>2385</v>
      </c>
      <c r="K3831" s="57" t="s">
        <v>367</v>
      </c>
      <c r="L3831" s="73">
        <v>42979</v>
      </c>
      <c r="M3831" s="110">
        <v>141</v>
      </c>
      <c r="N3831" s="110">
        <v>128</v>
      </c>
      <c r="O3831" s="68">
        <f t="shared" si="535"/>
        <v>1.1015625</v>
      </c>
      <c r="P3831" s="110">
        <v>811</v>
      </c>
      <c r="Q3831" s="110">
        <v>1004</v>
      </c>
      <c r="R3831" s="278">
        <f t="shared" si="536"/>
        <v>0.80776892430278879</v>
      </c>
      <c r="S3831" s="110">
        <v>998</v>
      </c>
      <c r="T3831" s="68">
        <f t="shared" si="537"/>
        <v>1.0060120240480961</v>
      </c>
      <c r="U3831" s="110">
        <v>750</v>
      </c>
      <c r="W3831" s="110">
        <v>45</v>
      </c>
      <c r="X3831" s="110">
        <v>79</v>
      </c>
      <c r="Y3831" s="68">
        <f t="shared" si="534"/>
        <v>0.569620253164557</v>
      </c>
      <c r="Z3831" s="110">
        <v>63</v>
      </c>
      <c r="AA3831" s="282">
        <v>0.57152777777777775</v>
      </c>
    </row>
    <row r="3832" spans="9:27">
      <c r="I3832" s="57" t="str">
        <f t="shared" ref="I3832:I3895" si="538">K3832&amp;"Sep-17"</f>
        <v>Federal CityA-CRASep-17</v>
      </c>
      <c r="J3832" s="57" t="s">
        <v>2399</v>
      </c>
      <c r="K3832" s="57" t="s">
        <v>360</v>
      </c>
      <c r="L3832" s="73">
        <v>43009</v>
      </c>
      <c r="M3832" s="110">
        <v>0</v>
      </c>
      <c r="N3832" s="110">
        <v>0</v>
      </c>
      <c r="O3832" s="68" t="e">
        <f t="shared" si="535"/>
        <v>#DIV/0!</v>
      </c>
      <c r="P3832" s="110">
        <v>0</v>
      </c>
      <c r="Q3832" s="110">
        <v>0</v>
      </c>
      <c r="R3832" s="278" t="e">
        <f t="shared" si="536"/>
        <v>#DIV/0!</v>
      </c>
      <c r="S3832" s="110">
        <v>0</v>
      </c>
      <c r="T3832" s="68" t="e">
        <f t="shared" si="537"/>
        <v>#DIV/0!</v>
      </c>
      <c r="U3832" s="110">
        <v>0</v>
      </c>
      <c r="W3832" s="110">
        <v>0</v>
      </c>
      <c r="X3832" s="110">
        <v>0</v>
      </c>
      <c r="Y3832" s="68" t="e">
        <f t="shared" si="534"/>
        <v>#DIV/0!</v>
      </c>
      <c r="Z3832" s="110">
        <v>0</v>
      </c>
    </row>
    <row r="3833" spans="9:27">
      <c r="I3833" s="57" t="str">
        <f t="shared" si="538"/>
        <v>HillcrestA-CRASep-17</v>
      </c>
      <c r="J3833" s="57" t="s">
        <v>2400</v>
      </c>
      <c r="K3833" s="57" t="s">
        <v>336</v>
      </c>
      <c r="L3833" s="73">
        <v>43009</v>
      </c>
      <c r="M3833" s="110">
        <v>0</v>
      </c>
      <c r="N3833" s="110">
        <v>0</v>
      </c>
      <c r="O3833" s="68" t="e">
        <f t="shared" si="535"/>
        <v>#DIV/0!</v>
      </c>
      <c r="P3833" s="110">
        <v>0</v>
      </c>
      <c r="Q3833" s="110">
        <v>0</v>
      </c>
      <c r="R3833" s="278" t="e">
        <f t="shared" si="536"/>
        <v>#DIV/0!</v>
      </c>
      <c r="S3833" s="110">
        <v>0</v>
      </c>
      <c r="T3833" s="68" t="e">
        <f t="shared" si="537"/>
        <v>#DIV/0!</v>
      </c>
      <c r="U3833" s="110">
        <v>0</v>
      </c>
      <c r="W3833" s="110">
        <v>0</v>
      </c>
      <c r="X3833" s="110">
        <v>0</v>
      </c>
      <c r="Y3833" s="68" t="e">
        <f t="shared" si="534"/>
        <v>#DIV/0!</v>
      </c>
      <c r="Z3833" s="110">
        <v>0</v>
      </c>
    </row>
    <row r="3834" spans="9:27">
      <c r="I3834" s="57" t="str">
        <f t="shared" si="538"/>
        <v>LAYCA-CRASep-17</v>
      </c>
      <c r="J3834" s="57" t="s">
        <v>2401</v>
      </c>
      <c r="K3834" s="57" t="s">
        <v>339</v>
      </c>
      <c r="L3834" s="73">
        <v>43009</v>
      </c>
      <c r="M3834" s="110">
        <v>0</v>
      </c>
      <c r="N3834" s="110">
        <v>0</v>
      </c>
      <c r="O3834" s="68" t="e">
        <f t="shared" si="535"/>
        <v>#DIV/0!</v>
      </c>
      <c r="P3834" s="110">
        <v>0</v>
      </c>
      <c r="Q3834" s="110">
        <v>0</v>
      </c>
      <c r="R3834" s="278" t="e">
        <f t="shared" si="536"/>
        <v>#DIV/0!</v>
      </c>
      <c r="S3834" s="110">
        <v>0</v>
      </c>
      <c r="T3834" s="68" t="e">
        <f t="shared" si="537"/>
        <v>#DIV/0!</v>
      </c>
      <c r="U3834" s="110">
        <v>0</v>
      </c>
      <c r="W3834" s="110">
        <v>0</v>
      </c>
      <c r="X3834" s="110">
        <v>0</v>
      </c>
      <c r="Y3834" s="68" t="e">
        <f t="shared" si="534"/>
        <v>#DIV/0!</v>
      </c>
      <c r="Z3834" s="110">
        <v>0</v>
      </c>
    </row>
    <row r="3835" spans="9:27">
      <c r="I3835" s="57" t="str">
        <f t="shared" si="538"/>
        <v>RiversideA-CRASep-17</v>
      </c>
      <c r="J3835" s="57" t="s">
        <v>2402</v>
      </c>
      <c r="K3835" s="57" t="s">
        <v>361</v>
      </c>
      <c r="L3835" s="73">
        <v>43009</v>
      </c>
      <c r="M3835" s="110">
        <v>0</v>
      </c>
      <c r="N3835" s="110">
        <v>0</v>
      </c>
      <c r="O3835" s="68" t="e">
        <f t="shared" si="535"/>
        <v>#DIV/0!</v>
      </c>
      <c r="P3835" s="110">
        <v>0</v>
      </c>
      <c r="Q3835" s="110">
        <v>0</v>
      </c>
      <c r="R3835" s="278" t="e">
        <f t="shared" si="536"/>
        <v>#DIV/0!</v>
      </c>
      <c r="S3835" s="110">
        <v>0</v>
      </c>
      <c r="T3835" s="68" t="e">
        <f t="shared" si="537"/>
        <v>#DIV/0!</v>
      </c>
      <c r="U3835" s="110">
        <v>0</v>
      </c>
      <c r="W3835" s="110">
        <v>0</v>
      </c>
      <c r="X3835" s="110">
        <v>0</v>
      </c>
      <c r="Y3835" s="68" t="e">
        <f t="shared" si="534"/>
        <v>#DIV/0!</v>
      </c>
      <c r="Z3835" s="110">
        <v>0</v>
      </c>
    </row>
    <row r="3836" spans="9:27">
      <c r="I3836" s="57" t="str">
        <f t="shared" si="538"/>
        <v>Adoptions TogetherCPP-FVSep-17</v>
      </c>
      <c r="J3836" s="57" t="s">
        <v>2403</v>
      </c>
      <c r="K3836" s="57" t="s">
        <v>317</v>
      </c>
      <c r="L3836" s="73">
        <v>43009</v>
      </c>
      <c r="M3836" s="110">
        <v>0</v>
      </c>
      <c r="N3836" s="110">
        <v>0</v>
      </c>
      <c r="O3836" s="68" t="e">
        <f t="shared" si="535"/>
        <v>#DIV/0!</v>
      </c>
      <c r="P3836" s="110">
        <v>0</v>
      </c>
      <c r="Q3836" s="110">
        <v>0</v>
      </c>
      <c r="R3836" s="278" t="e">
        <f t="shared" si="536"/>
        <v>#DIV/0!</v>
      </c>
      <c r="S3836" s="110">
        <v>0</v>
      </c>
      <c r="T3836" s="68" t="e">
        <f t="shared" si="537"/>
        <v>#DIV/0!</v>
      </c>
      <c r="U3836" s="110">
        <v>0</v>
      </c>
      <c r="W3836" s="110">
        <v>0</v>
      </c>
      <c r="X3836" s="110">
        <v>0</v>
      </c>
      <c r="Y3836" s="68" t="e">
        <f t="shared" si="534"/>
        <v>#DIV/0!</v>
      </c>
      <c r="Z3836" s="110">
        <v>0</v>
      </c>
    </row>
    <row r="3837" spans="9:27">
      <c r="I3837" s="57" t="str">
        <f t="shared" si="538"/>
        <v>PIECECPP-FVSep-17</v>
      </c>
      <c r="J3837" s="57" t="s">
        <v>2404</v>
      </c>
      <c r="K3837" s="57" t="s">
        <v>346</v>
      </c>
      <c r="L3837" s="73">
        <v>43009</v>
      </c>
      <c r="M3837" s="110">
        <v>3.5</v>
      </c>
      <c r="N3837" s="110">
        <v>3.5</v>
      </c>
      <c r="O3837" s="68">
        <f t="shared" si="535"/>
        <v>1</v>
      </c>
      <c r="P3837" s="110">
        <v>24</v>
      </c>
      <c r="Q3837" s="110">
        <v>21</v>
      </c>
      <c r="R3837" s="278">
        <f t="shared" si="536"/>
        <v>1.1428571428571428</v>
      </c>
      <c r="S3837" s="110">
        <v>21</v>
      </c>
      <c r="T3837" s="68">
        <f t="shared" si="537"/>
        <v>1</v>
      </c>
      <c r="U3837" s="110">
        <v>23</v>
      </c>
      <c r="W3837" s="110">
        <v>1</v>
      </c>
      <c r="X3837" s="110">
        <v>1</v>
      </c>
      <c r="Y3837" s="68">
        <f t="shared" si="534"/>
        <v>1</v>
      </c>
      <c r="Z3837" s="110">
        <v>1</v>
      </c>
    </row>
    <row r="3838" spans="9:27">
      <c r="I3838" s="57" t="str">
        <f t="shared" si="538"/>
        <v>First Home CareFFTSep-17</v>
      </c>
      <c r="J3838" s="57" t="s">
        <v>2405</v>
      </c>
      <c r="K3838" s="57" t="s">
        <v>325</v>
      </c>
      <c r="L3838" s="73">
        <v>43009</v>
      </c>
      <c r="M3838" s="110">
        <v>2</v>
      </c>
      <c r="N3838" s="110">
        <v>3</v>
      </c>
      <c r="O3838" s="68">
        <f t="shared" si="535"/>
        <v>0.66666666666666663</v>
      </c>
      <c r="P3838" s="110">
        <v>5</v>
      </c>
      <c r="Q3838" s="110">
        <v>12</v>
      </c>
      <c r="R3838" s="278">
        <f t="shared" si="536"/>
        <v>0.41666666666666669</v>
      </c>
      <c r="S3838" s="110">
        <v>18</v>
      </c>
      <c r="T3838" s="68">
        <f t="shared" si="537"/>
        <v>0.66666666666666663</v>
      </c>
      <c r="U3838" s="110">
        <v>5</v>
      </c>
      <c r="V3838" s="282">
        <v>0.75</v>
      </c>
      <c r="W3838" s="110">
        <v>0</v>
      </c>
      <c r="X3838" s="110">
        <v>0</v>
      </c>
      <c r="Y3838" s="68" t="e">
        <f t="shared" si="534"/>
        <v>#DIV/0!</v>
      </c>
      <c r="Z3838" s="110">
        <v>0</v>
      </c>
    </row>
    <row r="3839" spans="9:27">
      <c r="I3839" s="57" t="str">
        <f t="shared" si="538"/>
        <v>HillcrestFFTSep-17</v>
      </c>
      <c r="J3839" s="57" t="s">
        <v>2406</v>
      </c>
      <c r="K3839" s="57" t="s">
        <v>335</v>
      </c>
      <c r="L3839" s="73">
        <v>43009</v>
      </c>
      <c r="M3839" s="110">
        <v>3</v>
      </c>
      <c r="N3839" s="110">
        <v>3</v>
      </c>
      <c r="O3839" s="68">
        <f t="shared" si="535"/>
        <v>1</v>
      </c>
      <c r="P3839" s="110">
        <v>8</v>
      </c>
      <c r="Q3839" s="110">
        <v>18</v>
      </c>
      <c r="R3839" s="278">
        <f t="shared" si="536"/>
        <v>0.44444444444444442</v>
      </c>
      <c r="S3839" s="110">
        <v>18</v>
      </c>
      <c r="T3839" s="68">
        <f t="shared" si="537"/>
        <v>1</v>
      </c>
      <c r="U3839" s="110">
        <v>1</v>
      </c>
      <c r="V3839" s="282">
        <v>0.7</v>
      </c>
      <c r="W3839" s="110">
        <v>1</v>
      </c>
      <c r="X3839" s="110">
        <v>1</v>
      </c>
      <c r="Y3839" s="68">
        <f t="shared" si="534"/>
        <v>1</v>
      </c>
      <c r="Z3839" s="110">
        <v>7</v>
      </c>
    </row>
    <row r="3840" spans="9:27">
      <c r="I3840" s="57" t="str">
        <f t="shared" si="538"/>
        <v>PASSFFTSep-17</v>
      </c>
      <c r="J3840" s="57" t="s">
        <v>2407</v>
      </c>
      <c r="K3840" s="57" t="s">
        <v>343</v>
      </c>
      <c r="L3840" s="73">
        <v>43009</v>
      </c>
      <c r="M3840" s="110">
        <v>8</v>
      </c>
      <c r="N3840" s="110">
        <v>8</v>
      </c>
      <c r="O3840" s="68">
        <f t="shared" si="535"/>
        <v>1</v>
      </c>
      <c r="P3840" s="110">
        <v>34</v>
      </c>
      <c r="Q3840" s="110">
        <v>48</v>
      </c>
      <c r="R3840" s="278">
        <f t="shared" si="536"/>
        <v>0.70833333333333337</v>
      </c>
      <c r="S3840" s="110">
        <v>48</v>
      </c>
      <c r="T3840" s="68">
        <f t="shared" si="537"/>
        <v>1</v>
      </c>
      <c r="U3840" s="110">
        <v>21</v>
      </c>
      <c r="V3840" s="282">
        <v>0.9</v>
      </c>
      <c r="W3840" s="110">
        <v>6</v>
      </c>
      <c r="X3840" s="110">
        <v>10</v>
      </c>
      <c r="Y3840" s="68">
        <f t="shared" si="534"/>
        <v>0.6</v>
      </c>
      <c r="Z3840" s="110">
        <v>13</v>
      </c>
    </row>
    <row r="3841" spans="9:26">
      <c r="I3841" s="57" t="str">
        <f t="shared" si="538"/>
        <v>Youth VillagesMSTSep-17</v>
      </c>
      <c r="J3841" s="57" t="s">
        <v>2408</v>
      </c>
      <c r="K3841" s="57" t="s">
        <v>353</v>
      </c>
      <c r="L3841" s="73">
        <v>43009</v>
      </c>
      <c r="M3841" s="110">
        <v>0</v>
      </c>
      <c r="N3841" s="110">
        <v>0</v>
      </c>
      <c r="O3841" s="68" t="e">
        <f t="shared" si="535"/>
        <v>#DIV/0!</v>
      </c>
      <c r="P3841" s="110">
        <v>0</v>
      </c>
      <c r="Q3841" s="110">
        <v>0</v>
      </c>
      <c r="R3841" s="278" t="e">
        <f t="shared" si="536"/>
        <v>#DIV/0!</v>
      </c>
      <c r="S3841" s="110">
        <v>0</v>
      </c>
      <c r="T3841" s="68" t="e">
        <f t="shared" si="537"/>
        <v>#DIV/0!</v>
      </c>
      <c r="U3841" s="110">
        <v>0</v>
      </c>
      <c r="W3841" s="110">
        <v>0</v>
      </c>
      <c r="X3841" s="110">
        <v>0</v>
      </c>
      <c r="Y3841" s="68" t="e">
        <f t="shared" si="534"/>
        <v>#DIV/0!</v>
      </c>
      <c r="Z3841" s="110">
        <v>0</v>
      </c>
    </row>
    <row r="3842" spans="9:26">
      <c r="I3842" s="57" t="str">
        <f t="shared" si="538"/>
        <v>Youth VillagesMST-PSBSep-17</v>
      </c>
      <c r="J3842" s="57" t="s">
        <v>2409</v>
      </c>
      <c r="K3842" s="57" t="s">
        <v>354</v>
      </c>
      <c r="L3842" s="73">
        <v>43009</v>
      </c>
      <c r="M3842" s="110">
        <v>0</v>
      </c>
      <c r="N3842" s="110">
        <v>0</v>
      </c>
      <c r="O3842" s="68" t="e">
        <f t="shared" si="535"/>
        <v>#DIV/0!</v>
      </c>
      <c r="P3842" s="110">
        <v>0</v>
      </c>
      <c r="Q3842" s="110">
        <v>0</v>
      </c>
      <c r="R3842" s="278" t="e">
        <f t="shared" si="536"/>
        <v>#DIV/0!</v>
      </c>
      <c r="S3842" s="110">
        <v>0</v>
      </c>
      <c r="T3842" s="68" t="e">
        <f t="shared" si="537"/>
        <v>#DIV/0!</v>
      </c>
      <c r="U3842" s="110">
        <v>0</v>
      </c>
      <c r="W3842" s="110">
        <v>0</v>
      </c>
      <c r="X3842" s="110">
        <v>0</v>
      </c>
      <c r="Y3842" s="68" t="e">
        <f t="shared" si="534"/>
        <v>#DIV/0!</v>
      </c>
      <c r="Z3842" s="110">
        <v>0</v>
      </c>
    </row>
    <row r="3843" spans="9:26">
      <c r="I3843" s="57" t="str">
        <f t="shared" si="538"/>
        <v>Marys CenterPCITSep-17</v>
      </c>
      <c r="J3843" s="57" t="s">
        <v>2410</v>
      </c>
      <c r="K3843" s="57" t="s">
        <v>340</v>
      </c>
      <c r="L3843" s="73">
        <v>43009</v>
      </c>
      <c r="M3843" s="110">
        <v>4</v>
      </c>
      <c r="N3843" s="110">
        <v>4</v>
      </c>
      <c r="O3843" s="68">
        <f t="shared" si="535"/>
        <v>1</v>
      </c>
      <c r="P3843" s="110">
        <v>38</v>
      </c>
      <c r="Q3843" s="110">
        <v>24</v>
      </c>
      <c r="R3843" s="278">
        <f t="shared" si="536"/>
        <v>1.5833333333333333</v>
      </c>
      <c r="S3843" s="110">
        <v>24</v>
      </c>
      <c r="T3843" s="68">
        <f t="shared" si="537"/>
        <v>1</v>
      </c>
      <c r="U3843" s="110">
        <v>31</v>
      </c>
      <c r="W3843" s="110">
        <v>0</v>
      </c>
      <c r="X3843" s="110">
        <v>2</v>
      </c>
      <c r="Y3843" s="68">
        <f t="shared" si="534"/>
        <v>0</v>
      </c>
      <c r="Z3843" s="110">
        <v>7</v>
      </c>
    </row>
    <row r="3844" spans="9:26">
      <c r="I3844" s="57" t="str">
        <f t="shared" si="538"/>
        <v>PIECEPCITSep-17</v>
      </c>
      <c r="J3844" s="57" t="s">
        <v>2411</v>
      </c>
      <c r="K3844" s="57" t="s">
        <v>347</v>
      </c>
      <c r="L3844" s="73">
        <v>43009</v>
      </c>
      <c r="M3844" s="110">
        <v>3</v>
      </c>
      <c r="N3844" s="110">
        <v>3</v>
      </c>
      <c r="O3844" s="68">
        <f t="shared" si="535"/>
        <v>1</v>
      </c>
      <c r="P3844" s="110">
        <v>12</v>
      </c>
      <c r="Q3844" s="110">
        <v>18</v>
      </c>
      <c r="R3844" s="278">
        <f t="shared" si="536"/>
        <v>0.66666666666666663</v>
      </c>
      <c r="S3844" s="110">
        <v>18</v>
      </c>
      <c r="T3844" s="68">
        <f t="shared" si="537"/>
        <v>1</v>
      </c>
      <c r="U3844" s="110">
        <v>12</v>
      </c>
      <c r="W3844" s="110">
        <v>0</v>
      </c>
      <c r="X3844" s="110">
        <v>3</v>
      </c>
      <c r="Y3844" s="68">
        <f t="shared" si="534"/>
        <v>0</v>
      </c>
      <c r="Z3844" s="110">
        <v>0</v>
      </c>
    </row>
    <row r="3845" spans="9:26">
      <c r="I3845" s="57" t="str">
        <f t="shared" si="538"/>
        <v>Community ConnectionsTF-CBTSep-17</v>
      </c>
      <c r="J3845" s="57" t="s">
        <v>2412</v>
      </c>
      <c r="K3845" s="57" t="s">
        <v>320</v>
      </c>
      <c r="L3845" s="73">
        <v>43009</v>
      </c>
      <c r="M3845" s="110">
        <v>4</v>
      </c>
      <c r="N3845" s="110">
        <v>4.5</v>
      </c>
      <c r="O3845" s="68">
        <f t="shared" si="535"/>
        <v>0.88888888888888884</v>
      </c>
      <c r="P3845" s="110">
        <v>20</v>
      </c>
      <c r="Q3845" s="110">
        <v>24</v>
      </c>
      <c r="R3845" s="278">
        <f t="shared" si="536"/>
        <v>0.83333333333333337</v>
      </c>
      <c r="S3845" s="110">
        <v>27</v>
      </c>
      <c r="T3845" s="68">
        <f t="shared" si="537"/>
        <v>0.88888888888888884</v>
      </c>
      <c r="U3845" s="110">
        <v>16</v>
      </c>
      <c r="W3845" s="110">
        <v>0</v>
      </c>
      <c r="X3845" s="110">
        <v>0</v>
      </c>
      <c r="Y3845" s="68" t="e">
        <f t="shared" si="534"/>
        <v>#DIV/0!</v>
      </c>
      <c r="Z3845" s="110">
        <v>4</v>
      </c>
    </row>
    <row r="3846" spans="9:26">
      <c r="I3846" s="57" t="str">
        <f t="shared" si="538"/>
        <v>First Home CareTF-CBTSep-17</v>
      </c>
      <c r="J3846" s="57" t="s">
        <v>2413</v>
      </c>
      <c r="K3846" s="57" t="s">
        <v>324</v>
      </c>
      <c r="L3846" s="73">
        <v>43009</v>
      </c>
      <c r="M3846" s="110">
        <v>3</v>
      </c>
      <c r="N3846" s="110">
        <v>6.5</v>
      </c>
      <c r="O3846" s="68">
        <f t="shared" si="535"/>
        <v>0.46153846153846156</v>
      </c>
      <c r="P3846" s="110">
        <v>6</v>
      </c>
      <c r="Q3846" s="110">
        <v>18</v>
      </c>
      <c r="R3846" s="278">
        <f t="shared" si="536"/>
        <v>0.33333333333333331</v>
      </c>
      <c r="S3846" s="110">
        <v>39</v>
      </c>
      <c r="T3846" s="68">
        <f t="shared" si="537"/>
        <v>0.46153846153846156</v>
      </c>
      <c r="U3846" s="110">
        <v>5</v>
      </c>
      <c r="W3846" s="110">
        <v>1</v>
      </c>
      <c r="X3846" s="110">
        <v>3</v>
      </c>
      <c r="Y3846" s="68">
        <f t="shared" si="534"/>
        <v>0.33333333333333331</v>
      </c>
      <c r="Z3846" s="110">
        <v>1</v>
      </c>
    </row>
    <row r="3847" spans="9:26">
      <c r="I3847" s="57" t="str">
        <f t="shared" si="538"/>
        <v>HillcrestTF-CBTSep-17</v>
      </c>
      <c r="J3847" s="57" t="s">
        <v>2414</v>
      </c>
      <c r="K3847" s="57" t="s">
        <v>332</v>
      </c>
      <c r="L3847" s="73">
        <v>43009</v>
      </c>
      <c r="M3847" s="110">
        <v>1</v>
      </c>
      <c r="N3847" s="110">
        <v>1</v>
      </c>
      <c r="O3847" s="68">
        <f t="shared" si="535"/>
        <v>1</v>
      </c>
      <c r="P3847" s="110">
        <v>7</v>
      </c>
      <c r="Q3847" s="110">
        <v>6</v>
      </c>
      <c r="R3847" s="278">
        <f t="shared" si="536"/>
        <v>1.1666666666666667</v>
      </c>
      <c r="S3847" s="110">
        <v>6</v>
      </c>
      <c r="T3847" s="68">
        <f t="shared" si="537"/>
        <v>1</v>
      </c>
      <c r="U3847" s="110">
        <v>7</v>
      </c>
      <c r="W3847" s="110">
        <v>0</v>
      </c>
      <c r="X3847" s="110">
        <v>0</v>
      </c>
      <c r="Y3847" s="68" t="e">
        <f t="shared" si="534"/>
        <v>#DIV/0!</v>
      </c>
      <c r="Z3847" s="110">
        <v>0</v>
      </c>
    </row>
    <row r="3848" spans="9:26">
      <c r="I3848" s="57" t="str">
        <f t="shared" si="538"/>
        <v>MD Family ResourcesTF-CBTSep-17</v>
      </c>
      <c r="J3848" s="57" t="s">
        <v>2415</v>
      </c>
      <c r="K3848" s="57" t="s">
        <v>509</v>
      </c>
      <c r="L3848" s="73">
        <v>43009</v>
      </c>
      <c r="M3848" s="110">
        <v>5</v>
      </c>
      <c r="N3848" s="110">
        <v>5.5</v>
      </c>
      <c r="O3848" s="68">
        <f t="shared" si="535"/>
        <v>0.90909090909090906</v>
      </c>
      <c r="P3848" s="110">
        <v>27</v>
      </c>
      <c r="Q3848" s="110">
        <v>30</v>
      </c>
      <c r="R3848" s="278">
        <f t="shared" si="536"/>
        <v>0.9</v>
      </c>
      <c r="S3848" s="110">
        <v>33</v>
      </c>
      <c r="T3848" s="68">
        <f t="shared" si="537"/>
        <v>0.90909090909090906</v>
      </c>
      <c r="U3848" s="110">
        <v>22</v>
      </c>
      <c r="W3848" s="110">
        <v>1</v>
      </c>
      <c r="X3848" s="110">
        <v>1</v>
      </c>
      <c r="Y3848" s="68">
        <f t="shared" si="534"/>
        <v>1</v>
      </c>
      <c r="Z3848" s="110">
        <v>5</v>
      </c>
    </row>
    <row r="3849" spans="9:26">
      <c r="I3849" s="57" t="str">
        <f t="shared" si="538"/>
        <v>UniversalTF-CBTSep-17</v>
      </c>
      <c r="J3849" s="57" t="s">
        <v>2416</v>
      </c>
      <c r="K3849" s="57" t="s">
        <v>349</v>
      </c>
      <c r="L3849" s="73">
        <v>43009</v>
      </c>
      <c r="M3849" s="110">
        <v>0</v>
      </c>
      <c r="N3849" s="110">
        <v>0</v>
      </c>
      <c r="O3849" s="68" t="e">
        <f t="shared" si="535"/>
        <v>#DIV/0!</v>
      </c>
      <c r="P3849" s="110">
        <v>0</v>
      </c>
      <c r="Q3849" s="110">
        <v>0</v>
      </c>
      <c r="R3849" s="278" t="e">
        <f t="shared" si="536"/>
        <v>#DIV/0!</v>
      </c>
      <c r="S3849" s="110">
        <v>0</v>
      </c>
      <c r="T3849" s="68" t="e">
        <f t="shared" si="537"/>
        <v>#DIV/0!</v>
      </c>
      <c r="U3849" s="110">
        <v>0</v>
      </c>
      <c r="W3849" s="110">
        <v>0</v>
      </c>
      <c r="X3849" s="110">
        <v>0</v>
      </c>
      <c r="Y3849" s="68" t="e">
        <f t="shared" si="534"/>
        <v>#DIV/0!</v>
      </c>
      <c r="Z3849" s="110">
        <v>0</v>
      </c>
    </row>
    <row r="3850" spans="9:26">
      <c r="I3850" s="57" t="str">
        <f t="shared" si="538"/>
        <v>Community ConnectionsTIPSep-17</v>
      </c>
      <c r="J3850" s="57" t="s">
        <v>2417</v>
      </c>
      <c r="K3850" s="57" t="s">
        <v>322</v>
      </c>
      <c r="L3850" s="73">
        <v>43009</v>
      </c>
      <c r="M3850" s="110">
        <v>8</v>
      </c>
      <c r="N3850" s="110">
        <v>5.5</v>
      </c>
      <c r="O3850" s="68">
        <f t="shared" si="535"/>
        <v>1.4545454545454546</v>
      </c>
      <c r="P3850" s="110">
        <v>119</v>
      </c>
      <c r="Q3850" s="110">
        <v>112</v>
      </c>
      <c r="R3850" s="278">
        <f t="shared" si="536"/>
        <v>1.0625</v>
      </c>
      <c r="S3850" s="110">
        <v>77</v>
      </c>
      <c r="T3850" s="68">
        <f t="shared" si="537"/>
        <v>1.4545454545454546</v>
      </c>
      <c r="U3850" s="110">
        <v>119</v>
      </c>
      <c r="W3850" s="110">
        <v>0</v>
      </c>
      <c r="X3850" s="110">
        <v>0</v>
      </c>
      <c r="Y3850" s="68" t="e">
        <f t="shared" si="534"/>
        <v>#DIV/0!</v>
      </c>
      <c r="Z3850" s="110">
        <v>0</v>
      </c>
    </row>
    <row r="3851" spans="9:26">
      <c r="I3851" s="57" t="str">
        <f t="shared" si="538"/>
        <v>ContemporaryTIPSep-17</v>
      </c>
      <c r="J3851" s="57" t="s">
        <v>2418</v>
      </c>
      <c r="K3851" s="57" t="s">
        <v>1231</v>
      </c>
      <c r="L3851" s="73">
        <v>43009</v>
      </c>
      <c r="M3851" s="110">
        <v>1.5</v>
      </c>
      <c r="N3851" s="110">
        <v>1.5</v>
      </c>
      <c r="O3851" s="68">
        <f t="shared" si="535"/>
        <v>1</v>
      </c>
      <c r="P3851" s="110">
        <v>7</v>
      </c>
      <c r="Q3851" s="110">
        <v>21</v>
      </c>
      <c r="R3851" s="278">
        <f t="shared" si="536"/>
        <v>0.33333333333333331</v>
      </c>
      <c r="S3851" s="110">
        <v>21</v>
      </c>
      <c r="T3851" s="68">
        <f t="shared" si="537"/>
        <v>1</v>
      </c>
      <c r="U3851" s="110">
        <v>7</v>
      </c>
      <c r="W3851" s="110">
        <v>0</v>
      </c>
      <c r="X3851" s="110">
        <v>0</v>
      </c>
      <c r="Y3851" s="68" t="e">
        <f t="shared" si="534"/>
        <v>#DIV/0!</v>
      </c>
      <c r="Z3851" s="110">
        <v>0</v>
      </c>
    </row>
    <row r="3852" spans="9:26">
      <c r="I3852" s="57" t="str">
        <f t="shared" si="538"/>
        <v>FPSTIPSep-17</v>
      </c>
      <c r="J3852" s="57" t="s">
        <v>2419</v>
      </c>
      <c r="K3852" s="57" t="s">
        <v>356</v>
      </c>
      <c r="L3852" s="73">
        <v>43009</v>
      </c>
      <c r="M3852" s="110">
        <v>5</v>
      </c>
      <c r="N3852" s="110">
        <v>9</v>
      </c>
      <c r="O3852" s="68">
        <f t="shared" si="535"/>
        <v>0.55555555555555558</v>
      </c>
      <c r="P3852" s="110">
        <v>88</v>
      </c>
      <c r="Q3852" s="110">
        <v>50</v>
      </c>
      <c r="R3852" s="278">
        <f t="shared" si="536"/>
        <v>1.76</v>
      </c>
      <c r="S3852" s="110">
        <v>90</v>
      </c>
      <c r="T3852" s="68">
        <f t="shared" si="537"/>
        <v>0.55555555555555558</v>
      </c>
      <c r="U3852" s="110">
        <v>82</v>
      </c>
      <c r="W3852" s="110">
        <v>0</v>
      </c>
      <c r="X3852" s="110">
        <v>0</v>
      </c>
      <c r="Y3852" s="68" t="e">
        <f t="shared" si="534"/>
        <v>#DIV/0!</v>
      </c>
      <c r="Z3852" s="110">
        <v>6</v>
      </c>
    </row>
    <row r="3853" spans="9:26">
      <c r="I3853" s="57" t="str">
        <f t="shared" si="538"/>
        <v>Green DoorTIPSep-17</v>
      </c>
      <c r="J3853" s="57" t="s">
        <v>2420</v>
      </c>
      <c r="K3853" s="57" t="s">
        <v>882</v>
      </c>
      <c r="L3853" s="73">
        <v>43009</v>
      </c>
      <c r="M3853" s="110">
        <v>0</v>
      </c>
      <c r="N3853" s="110">
        <v>0</v>
      </c>
      <c r="O3853" s="68" t="e">
        <f t="shared" si="535"/>
        <v>#DIV/0!</v>
      </c>
      <c r="P3853" s="110">
        <v>0</v>
      </c>
      <c r="Q3853" s="110">
        <v>0</v>
      </c>
      <c r="R3853" s="278" t="e">
        <f t="shared" si="536"/>
        <v>#DIV/0!</v>
      </c>
      <c r="S3853" s="110">
        <v>0</v>
      </c>
      <c r="T3853" s="68" t="e">
        <f t="shared" si="537"/>
        <v>#DIV/0!</v>
      </c>
      <c r="U3853" s="110">
        <v>0</v>
      </c>
      <c r="W3853" s="110">
        <v>0</v>
      </c>
      <c r="X3853" s="110">
        <v>0</v>
      </c>
      <c r="Y3853" s="68" t="e">
        <f t="shared" si="534"/>
        <v>#DIV/0!</v>
      </c>
      <c r="Z3853" s="110">
        <v>0</v>
      </c>
    </row>
    <row r="3854" spans="9:26">
      <c r="I3854" s="57" t="str">
        <f t="shared" si="538"/>
        <v>LESTIPSep-17</v>
      </c>
      <c r="J3854" s="57" t="s">
        <v>2421</v>
      </c>
      <c r="K3854" s="57" t="s">
        <v>358</v>
      </c>
      <c r="L3854" s="73">
        <v>43009</v>
      </c>
      <c r="M3854" s="110">
        <v>5.5</v>
      </c>
      <c r="N3854" s="110">
        <v>5.5</v>
      </c>
      <c r="O3854" s="68">
        <f t="shared" si="535"/>
        <v>1</v>
      </c>
      <c r="P3854" s="110">
        <v>45</v>
      </c>
      <c r="Q3854" s="110">
        <v>62</v>
      </c>
      <c r="R3854" s="278">
        <f t="shared" si="536"/>
        <v>0.72580645161290325</v>
      </c>
      <c r="S3854" s="110">
        <v>62</v>
      </c>
      <c r="T3854" s="68">
        <f t="shared" si="537"/>
        <v>1</v>
      </c>
      <c r="U3854" s="110">
        <v>38</v>
      </c>
      <c r="W3854" s="110">
        <v>0</v>
      </c>
      <c r="X3854" s="110">
        <v>0</v>
      </c>
      <c r="Y3854" s="68" t="e">
        <f t="shared" si="534"/>
        <v>#DIV/0!</v>
      </c>
      <c r="Z3854" s="110">
        <v>7</v>
      </c>
    </row>
    <row r="3855" spans="9:26">
      <c r="I3855" s="57" t="str">
        <f t="shared" si="538"/>
        <v>MBI HSTIPSep-17</v>
      </c>
      <c r="J3855" s="57" t="s">
        <v>2422</v>
      </c>
      <c r="K3855" s="57" t="s">
        <v>363</v>
      </c>
      <c r="L3855" s="73">
        <v>43009</v>
      </c>
      <c r="M3855" s="110">
        <v>8</v>
      </c>
      <c r="N3855" s="110">
        <v>7</v>
      </c>
      <c r="O3855" s="68">
        <f t="shared" si="535"/>
        <v>1.1428571428571428</v>
      </c>
      <c r="P3855" s="110">
        <v>118</v>
      </c>
      <c r="Q3855" s="110">
        <v>94</v>
      </c>
      <c r="R3855" s="278">
        <f t="shared" si="536"/>
        <v>1.2553191489361701</v>
      </c>
      <c r="S3855" s="110">
        <v>80</v>
      </c>
      <c r="T3855" s="68">
        <f t="shared" si="537"/>
        <v>1.175</v>
      </c>
      <c r="U3855" s="110">
        <v>109</v>
      </c>
      <c r="W3855" s="110">
        <v>0</v>
      </c>
      <c r="X3855" s="110">
        <v>28</v>
      </c>
      <c r="Y3855" s="68">
        <f t="shared" si="534"/>
        <v>0</v>
      </c>
      <c r="Z3855" s="110">
        <v>9</v>
      </c>
    </row>
    <row r="3856" spans="9:26">
      <c r="I3856" s="57" t="str">
        <f t="shared" si="538"/>
        <v>PASSTIPSep-17</v>
      </c>
      <c r="J3856" s="57" t="s">
        <v>2423</v>
      </c>
      <c r="K3856" s="57" t="s">
        <v>344</v>
      </c>
      <c r="L3856" s="73">
        <v>43009</v>
      </c>
      <c r="M3856" s="110">
        <v>7.5</v>
      </c>
      <c r="N3856" s="110">
        <v>8.5</v>
      </c>
      <c r="O3856" s="68">
        <f t="shared" si="535"/>
        <v>0.88235294117647056</v>
      </c>
      <c r="P3856" s="110">
        <v>56</v>
      </c>
      <c r="Q3856" s="110">
        <v>99</v>
      </c>
      <c r="R3856" s="278">
        <f t="shared" si="536"/>
        <v>0.56565656565656564</v>
      </c>
      <c r="S3856" s="110">
        <v>113</v>
      </c>
      <c r="T3856" s="68">
        <f t="shared" si="537"/>
        <v>0.87610619469026552</v>
      </c>
      <c r="U3856" s="110">
        <v>48</v>
      </c>
      <c r="W3856" s="110">
        <v>4</v>
      </c>
      <c r="X3856" s="110">
        <v>9</v>
      </c>
      <c r="Y3856" s="68">
        <f t="shared" si="534"/>
        <v>0.44444444444444442</v>
      </c>
      <c r="Z3856" s="110">
        <v>8</v>
      </c>
    </row>
    <row r="3857" spans="9:26">
      <c r="I3857" s="57" t="str">
        <f t="shared" si="538"/>
        <v>TFCCTIPSep-17</v>
      </c>
      <c r="J3857" s="57" t="s">
        <v>2424</v>
      </c>
      <c r="K3857" s="57" t="s">
        <v>365</v>
      </c>
      <c r="L3857" s="73">
        <v>43009</v>
      </c>
      <c r="M3857" s="110">
        <v>2</v>
      </c>
      <c r="N3857" s="110">
        <v>3.5</v>
      </c>
      <c r="O3857" s="68">
        <f t="shared" si="535"/>
        <v>0.5714285714285714</v>
      </c>
      <c r="P3857" s="110">
        <v>81</v>
      </c>
      <c r="Q3857" s="110">
        <v>28</v>
      </c>
      <c r="R3857" s="278">
        <f t="shared" si="536"/>
        <v>2.8928571428571428</v>
      </c>
      <c r="S3857" s="110">
        <v>49</v>
      </c>
      <c r="T3857" s="68">
        <f t="shared" si="537"/>
        <v>0.5714285714285714</v>
      </c>
      <c r="U3857" s="110">
        <v>79</v>
      </c>
      <c r="W3857" s="110">
        <v>0</v>
      </c>
      <c r="X3857" s="110">
        <v>0</v>
      </c>
      <c r="Y3857" s="68" t="e">
        <f t="shared" si="534"/>
        <v>#DIV/0!</v>
      </c>
      <c r="Z3857" s="110">
        <v>2</v>
      </c>
    </row>
    <row r="3858" spans="9:26">
      <c r="I3858" s="57" t="str">
        <f t="shared" si="538"/>
        <v>UniversalTIPSep-17</v>
      </c>
      <c r="J3858" s="57" t="s">
        <v>2425</v>
      </c>
      <c r="K3858" s="57" t="s">
        <v>351</v>
      </c>
      <c r="L3858" s="73">
        <v>43009</v>
      </c>
      <c r="M3858" s="110">
        <v>0</v>
      </c>
      <c r="N3858" s="110">
        <v>0</v>
      </c>
      <c r="O3858" s="68" t="e">
        <f t="shared" si="535"/>
        <v>#DIV/0!</v>
      </c>
      <c r="P3858" s="110">
        <v>0</v>
      </c>
      <c r="Q3858" s="110">
        <v>0</v>
      </c>
      <c r="R3858" s="278" t="e">
        <f t="shared" si="536"/>
        <v>#DIV/0!</v>
      </c>
      <c r="S3858" s="110">
        <v>0</v>
      </c>
      <c r="T3858" s="68" t="e">
        <f t="shared" si="537"/>
        <v>#DIV/0!</v>
      </c>
      <c r="U3858" s="110">
        <v>0</v>
      </c>
      <c r="W3858" s="110">
        <v>0</v>
      </c>
      <c r="X3858" s="110">
        <v>0</v>
      </c>
      <c r="Y3858" s="68" t="e">
        <f t="shared" si="534"/>
        <v>#DIV/0!</v>
      </c>
      <c r="Z3858" s="110">
        <v>0</v>
      </c>
    </row>
    <row r="3859" spans="9:26">
      <c r="I3859" s="57" t="str">
        <f t="shared" si="538"/>
        <v>Wayne CenterTIPSep-17</v>
      </c>
      <c r="J3859" s="57" t="s">
        <v>2426</v>
      </c>
      <c r="K3859" s="57" t="s">
        <v>768</v>
      </c>
      <c r="L3859" s="73">
        <v>43009</v>
      </c>
      <c r="M3859" s="110">
        <v>0</v>
      </c>
      <c r="N3859" s="110">
        <v>0</v>
      </c>
      <c r="O3859" s="68" t="e">
        <f t="shared" si="535"/>
        <v>#DIV/0!</v>
      </c>
      <c r="P3859" s="110">
        <v>0</v>
      </c>
      <c r="Q3859" s="110">
        <v>0</v>
      </c>
      <c r="R3859" s="278" t="e">
        <f t="shared" si="536"/>
        <v>#DIV/0!</v>
      </c>
      <c r="S3859" s="110">
        <v>0</v>
      </c>
      <c r="T3859" s="68" t="e">
        <f t="shared" si="537"/>
        <v>#DIV/0!</v>
      </c>
      <c r="U3859" s="110">
        <v>0</v>
      </c>
      <c r="W3859" s="110">
        <v>0</v>
      </c>
      <c r="X3859" s="110">
        <v>0</v>
      </c>
      <c r="Y3859" s="68" t="e">
        <f t="shared" si="534"/>
        <v>#DIV/0!</v>
      </c>
      <c r="Z3859" s="110">
        <v>0</v>
      </c>
    </row>
    <row r="3860" spans="9:26">
      <c r="I3860" s="57" t="str">
        <f t="shared" si="538"/>
        <v>Adoptions TogetherTSTSep-17</v>
      </c>
      <c r="J3860" s="57" t="s">
        <v>2427</v>
      </c>
      <c r="K3860" s="57" t="s">
        <v>1446</v>
      </c>
      <c r="L3860" s="73">
        <v>43009</v>
      </c>
      <c r="M3860" s="110">
        <v>0.5</v>
      </c>
      <c r="N3860" s="110">
        <v>2</v>
      </c>
      <c r="O3860" s="68">
        <f t="shared" si="535"/>
        <v>0.25</v>
      </c>
      <c r="P3860" s="110">
        <v>4</v>
      </c>
      <c r="Q3860" s="110">
        <v>3</v>
      </c>
      <c r="R3860" s="278">
        <f t="shared" si="536"/>
        <v>1.3333333333333333</v>
      </c>
      <c r="S3860" s="110">
        <v>12</v>
      </c>
      <c r="T3860" s="68">
        <f t="shared" si="537"/>
        <v>0.25</v>
      </c>
      <c r="U3860" s="110">
        <v>3</v>
      </c>
      <c r="W3860" s="110">
        <v>0</v>
      </c>
      <c r="X3860" s="110">
        <v>0</v>
      </c>
      <c r="Y3860" s="68" t="e">
        <f t="shared" ref="Y3860:Y3923" si="539">W3860/X3860</f>
        <v>#DIV/0!</v>
      </c>
      <c r="Z3860" s="110">
        <v>1</v>
      </c>
    </row>
    <row r="3861" spans="9:26">
      <c r="I3861" s="57" t="str">
        <f t="shared" si="538"/>
        <v>ContemporaryTSTSep-17</v>
      </c>
      <c r="J3861" s="57" t="s">
        <v>2428</v>
      </c>
      <c r="K3861" s="57" t="s">
        <v>1448</v>
      </c>
      <c r="L3861" s="73">
        <v>43009</v>
      </c>
      <c r="M3861" s="110">
        <v>2</v>
      </c>
      <c r="N3861" s="110">
        <v>1.5</v>
      </c>
      <c r="O3861" s="68">
        <f t="shared" si="535"/>
        <v>1.3333333333333333</v>
      </c>
      <c r="P3861" s="110">
        <v>8</v>
      </c>
      <c r="Q3861" s="110">
        <v>12</v>
      </c>
      <c r="R3861" s="278">
        <f t="shared" si="536"/>
        <v>0.66666666666666663</v>
      </c>
      <c r="S3861" s="110">
        <v>9</v>
      </c>
      <c r="T3861" s="68">
        <f t="shared" si="537"/>
        <v>1.3333333333333333</v>
      </c>
      <c r="U3861" s="110">
        <v>8</v>
      </c>
      <c r="W3861" s="110">
        <v>0</v>
      </c>
      <c r="X3861" s="110">
        <v>0</v>
      </c>
      <c r="Y3861" s="68" t="e">
        <f t="shared" si="539"/>
        <v>#DIV/0!</v>
      </c>
      <c r="Z3861" s="110">
        <v>0</v>
      </c>
    </row>
    <row r="3862" spans="9:26">
      <c r="I3862" s="57" t="str">
        <f t="shared" si="538"/>
        <v>Family MattersTSTSep-17</v>
      </c>
      <c r="J3862" s="57" t="s">
        <v>2429</v>
      </c>
      <c r="K3862" s="57" t="s">
        <v>1450</v>
      </c>
      <c r="L3862" s="73">
        <v>43009</v>
      </c>
      <c r="M3862" s="110">
        <v>0</v>
      </c>
      <c r="N3862" s="110">
        <v>0</v>
      </c>
      <c r="O3862" s="68" t="e">
        <f t="shared" si="535"/>
        <v>#DIV/0!</v>
      </c>
      <c r="P3862" s="110">
        <v>0</v>
      </c>
      <c r="Q3862" s="110">
        <v>0</v>
      </c>
      <c r="R3862" s="278" t="e">
        <f t="shared" si="536"/>
        <v>#DIV/0!</v>
      </c>
      <c r="S3862" s="110">
        <v>0</v>
      </c>
      <c r="T3862" s="68" t="e">
        <f t="shared" si="537"/>
        <v>#DIV/0!</v>
      </c>
      <c r="U3862" s="110">
        <v>0</v>
      </c>
      <c r="W3862" s="110">
        <v>0</v>
      </c>
      <c r="X3862" s="110">
        <v>0</v>
      </c>
      <c r="Y3862" s="68" t="e">
        <f t="shared" si="539"/>
        <v>#DIV/0!</v>
      </c>
      <c r="Z3862" s="110">
        <v>0</v>
      </c>
    </row>
    <row r="3863" spans="9:26">
      <c r="I3863" s="57" t="str">
        <f t="shared" si="538"/>
        <v>First Home CareTSTSep-17</v>
      </c>
      <c r="J3863" s="57" t="s">
        <v>2430</v>
      </c>
      <c r="K3863" s="57" t="s">
        <v>1452</v>
      </c>
      <c r="L3863" s="73">
        <v>43009</v>
      </c>
      <c r="M3863" s="110">
        <v>2</v>
      </c>
      <c r="N3863" s="110">
        <v>6</v>
      </c>
      <c r="O3863" s="68">
        <f t="shared" si="535"/>
        <v>0.33333333333333331</v>
      </c>
      <c r="P3863" s="110">
        <v>8</v>
      </c>
      <c r="Q3863" s="110">
        <v>12</v>
      </c>
      <c r="R3863" s="278">
        <f t="shared" si="536"/>
        <v>0.66666666666666663</v>
      </c>
      <c r="S3863" s="110">
        <v>36</v>
      </c>
      <c r="T3863" s="68">
        <f t="shared" si="537"/>
        <v>0.33333333333333331</v>
      </c>
      <c r="U3863" s="110">
        <v>8</v>
      </c>
      <c r="W3863" s="110">
        <v>0</v>
      </c>
      <c r="X3863" s="110">
        <v>0</v>
      </c>
      <c r="Y3863" s="68" t="e">
        <f t="shared" si="539"/>
        <v>#DIV/0!</v>
      </c>
      <c r="Z3863" s="110">
        <v>0</v>
      </c>
    </row>
    <row r="3864" spans="9:26">
      <c r="I3864" s="57" t="str">
        <f t="shared" si="538"/>
        <v>HillcrestTSTSep-17</v>
      </c>
      <c r="J3864" s="57" t="s">
        <v>2431</v>
      </c>
      <c r="K3864" s="57" t="s">
        <v>1454</v>
      </c>
      <c r="L3864" s="73">
        <v>43009</v>
      </c>
      <c r="M3864" s="110">
        <v>1</v>
      </c>
      <c r="N3864" s="110">
        <v>1</v>
      </c>
      <c r="O3864" s="68">
        <f t="shared" si="535"/>
        <v>1</v>
      </c>
      <c r="P3864" s="110">
        <v>11</v>
      </c>
      <c r="Q3864" s="110">
        <v>6</v>
      </c>
      <c r="R3864" s="278">
        <f t="shared" si="536"/>
        <v>1.8333333333333333</v>
      </c>
      <c r="S3864" s="110">
        <v>6</v>
      </c>
      <c r="T3864" s="68">
        <f t="shared" si="537"/>
        <v>1</v>
      </c>
      <c r="U3864" s="110">
        <v>11</v>
      </c>
      <c r="W3864" s="110">
        <v>0</v>
      </c>
      <c r="X3864" s="110">
        <v>0</v>
      </c>
      <c r="Y3864" s="68" t="e">
        <f t="shared" si="539"/>
        <v>#DIV/0!</v>
      </c>
      <c r="Z3864" s="110">
        <v>0</v>
      </c>
    </row>
    <row r="3865" spans="9:26">
      <c r="I3865" s="57" t="str">
        <f t="shared" si="538"/>
        <v>MD Family ResourcesTSTSep-17</v>
      </c>
      <c r="J3865" s="57" t="s">
        <v>2432</v>
      </c>
      <c r="K3865" s="57" t="s">
        <v>1456</v>
      </c>
      <c r="L3865" s="73">
        <v>43009</v>
      </c>
      <c r="M3865" s="110">
        <v>3</v>
      </c>
      <c r="N3865" s="110">
        <v>3.5</v>
      </c>
      <c r="O3865" s="68">
        <f t="shared" ref="O3865:O3928" si="540">M3865/N3865</f>
        <v>0.8571428571428571</v>
      </c>
      <c r="P3865" s="110">
        <v>11</v>
      </c>
      <c r="Q3865" s="110">
        <v>18</v>
      </c>
      <c r="R3865" s="278">
        <f t="shared" ref="R3865:R3928" si="541">P3865/Q3865</f>
        <v>0.61111111111111116</v>
      </c>
      <c r="S3865" s="110">
        <v>21</v>
      </c>
      <c r="T3865" s="68">
        <f t="shared" ref="T3865:T3928" si="542">Q3865/S3865</f>
        <v>0.8571428571428571</v>
      </c>
      <c r="U3865" s="110">
        <v>11</v>
      </c>
      <c r="W3865" s="110">
        <v>0</v>
      </c>
      <c r="X3865" s="110">
        <v>0</v>
      </c>
      <c r="Y3865" s="68" t="e">
        <f t="shared" si="539"/>
        <v>#DIV/0!</v>
      </c>
      <c r="Z3865" s="110">
        <v>0</v>
      </c>
    </row>
    <row r="3866" spans="9:26">
      <c r="I3866" s="57" t="str">
        <f t="shared" si="538"/>
        <v>Adoptions TogetherAllSep-17</v>
      </c>
      <c r="J3866" s="57" t="s">
        <v>2433</v>
      </c>
      <c r="K3866" s="57" t="s">
        <v>318</v>
      </c>
      <c r="L3866" s="73">
        <v>43009</v>
      </c>
      <c r="M3866" s="110">
        <v>0.5</v>
      </c>
      <c r="N3866" s="110">
        <v>2</v>
      </c>
      <c r="O3866" s="68">
        <f t="shared" si="540"/>
        <v>0.25</v>
      </c>
      <c r="P3866" s="110">
        <v>4</v>
      </c>
      <c r="Q3866" s="110">
        <v>3</v>
      </c>
      <c r="R3866" s="278">
        <f t="shared" si="541"/>
        <v>1.3333333333333333</v>
      </c>
      <c r="S3866" s="110">
        <v>12</v>
      </c>
      <c r="T3866" s="68">
        <f t="shared" si="542"/>
        <v>0.25</v>
      </c>
      <c r="U3866" s="110">
        <v>3</v>
      </c>
      <c r="W3866" s="110">
        <v>0</v>
      </c>
      <c r="X3866" s="110">
        <v>0</v>
      </c>
      <c r="Y3866" s="68" t="e">
        <f t="shared" si="539"/>
        <v>#DIV/0!</v>
      </c>
      <c r="Z3866" s="110">
        <v>1</v>
      </c>
    </row>
    <row r="3867" spans="9:26">
      <c r="I3867" s="57" t="str">
        <f t="shared" si="538"/>
        <v>Community ConnectionsAllSep-17</v>
      </c>
      <c r="J3867" s="57" t="s">
        <v>2434</v>
      </c>
      <c r="K3867" s="57" t="s">
        <v>319</v>
      </c>
      <c r="L3867" s="73">
        <v>43009</v>
      </c>
      <c r="M3867" s="110">
        <v>12</v>
      </c>
      <c r="N3867" s="110">
        <v>10</v>
      </c>
      <c r="O3867" s="68">
        <f t="shared" si="540"/>
        <v>1.2</v>
      </c>
      <c r="P3867" s="110">
        <v>139</v>
      </c>
      <c r="Q3867" s="110">
        <v>136</v>
      </c>
      <c r="R3867" s="278">
        <f t="shared" si="541"/>
        <v>1.0220588235294117</v>
      </c>
      <c r="S3867" s="110">
        <v>104</v>
      </c>
      <c r="T3867" s="68">
        <f t="shared" si="542"/>
        <v>1.3076923076923077</v>
      </c>
      <c r="U3867" s="110">
        <v>135</v>
      </c>
      <c r="W3867" s="110">
        <v>0</v>
      </c>
      <c r="X3867" s="110">
        <v>0</v>
      </c>
      <c r="Y3867" s="68" t="e">
        <f t="shared" si="539"/>
        <v>#DIV/0!</v>
      </c>
      <c r="Z3867" s="110">
        <v>4</v>
      </c>
    </row>
    <row r="3868" spans="9:26">
      <c r="I3868" s="57" t="str">
        <f t="shared" si="538"/>
        <v>ContemporaryAllSep-17</v>
      </c>
      <c r="J3868" s="57" t="s">
        <v>2435</v>
      </c>
      <c r="K3868" s="57" t="s">
        <v>1244</v>
      </c>
      <c r="L3868" s="73">
        <v>43009</v>
      </c>
      <c r="M3868" s="110">
        <v>3.5</v>
      </c>
      <c r="N3868" s="110">
        <v>3</v>
      </c>
      <c r="O3868" s="68">
        <f t="shared" si="540"/>
        <v>1.1666666666666667</v>
      </c>
      <c r="P3868" s="110">
        <v>15</v>
      </c>
      <c r="Q3868" s="110">
        <v>33</v>
      </c>
      <c r="R3868" s="278">
        <f t="shared" si="541"/>
        <v>0.45454545454545453</v>
      </c>
      <c r="S3868" s="110">
        <v>30</v>
      </c>
      <c r="T3868" s="68">
        <f t="shared" si="542"/>
        <v>1.1000000000000001</v>
      </c>
      <c r="U3868" s="110">
        <v>15</v>
      </c>
      <c r="W3868" s="110">
        <v>0</v>
      </c>
      <c r="X3868" s="110">
        <v>0</v>
      </c>
      <c r="Y3868" s="68" t="e">
        <f t="shared" si="539"/>
        <v>#DIV/0!</v>
      </c>
      <c r="Z3868" s="110">
        <v>0</v>
      </c>
    </row>
    <row r="3869" spans="9:26">
      <c r="I3869" s="57" t="str">
        <f t="shared" si="538"/>
        <v>Family MattersAllSep-17</v>
      </c>
      <c r="J3869" s="57" t="s">
        <v>2436</v>
      </c>
      <c r="K3869" s="57" t="s">
        <v>1624</v>
      </c>
      <c r="L3869" s="73">
        <v>43009</v>
      </c>
      <c r="M3869" s="110">
        <v>0</v>
      </c>
      <c r="N3869" s="110">
        <v>0</v>
      </c>
      <c r="O3869" s="68" t="e">
        <f t="shared" si="540"/>
        <v>#DIV/0!</v>
      </c>
      <c r="P3869" s="110">
        <v>0</v>
      </c>
      <c r="Q3869" s="110">
        <v>0</v>
      </c>
      <c r="R3869" s="278" t="e">
        <f t="shared" si="541"/>
        <v>#DIV/0!</v>
      </c>
      <c r="S3869" s="110">
        <v>0</v>
      </c>
      <c r="T3869" s="68" t="e">
        <f t="shared" si="542"/>
        <v>#DIV/0!</v>
      </c>
      <c r="U3869" s="110">
        <v>0</v>
      </c>
      <c r="W3869" s="110">
        <v>0</v>
      </c>
      <c r="X3869" s="110">
        <v>0</v>
      </c>
      <c r="Y3869" s="68" t="e">
        <f t="shared" si="539"/>
        <v>#DIV/0!</v>
      </c>
      <c r="Z3869" s="110">
        <v>0</v>
      </c>
    </row>
    <row r="3870" spans="9:26">
      <c r="I3870" s="57" t="str">
        <f t="shared" si="538"/>
        <v>Federal CityAllSep-17</v>
      </c>
      <c r="J3870" s="57" t="s">
        <v>2437</v>
      </c>
      <c r="K3870" s="57" t="s">
        <v>359</v>
      </c>
      <c r="L3870" s="73">
        <v>43009</v>
      </c>
      <c r="M3870" s="110">
        <v>0</v>
      </c>
      <c r="N3870" s="110">
        <v>0</v>
      </c>
      <c r="O3870" s="68" t="e">
        <f t="shared" si="540"/>
        <v>#DIV/0!</v>
      </c>
      <c r="P3870" s="110">
        <v>0</v>
      </c>
      <c r="Q3870" s="110">
        <v>0</v>
      </c>
      <c r="R3870" s="278" t="e">
        <f t="shared" si="541"/>
        <v>#DIV/0!</v>
      </c>
      <c r="S3870" s="110">
        <v>0</v>
      </c>
      <c r="T3870" s="68" t="e">
        <f t="shared" si="542"/>
        <v>#DIV/0!</v>
      </c>
      <c r="U3870" s="110">
        <v>0</v>
      </c>
      <c r="W3870" s="110">
        <v>0</v>
      </c>
      <c r="X3870" s="110">
        <v>0</v>
      </c>
      <c r="Y3870" s="68" t="e">
        <f t="shared" si="539"/>
        <v>#DIV/0!</v>
      </c>
      <c r="Z3870" s="110">
        <v>0</v>
      </c>
    </row>
    <row r="3871" spans="9:26">
      <c r="I3871" s="57" t="str">
        <f t="shared" si="538"/>
        <v>First Home CareAllSep-17</v>
      </c>
      <c r="J3871" s="57" t="s">
        <v>2438</v>
      </c>
      <c r="K3871" s="57" t="s">
        <v>323</v>
      </c>
      <c r="L3871" s="73">
        <v>43009</v>
      </c>
      <c r="M3871" s="110">
        <v>7</v>
      </c>
      <c r="N3871" s="110">
        <v>15.5</v>
      </c>
      <c r="O3871" s="68">
        <f t="shared" si="540"/>
        <v>0.45161290322580644</v>
      </c>
      <c r="P3871" s="110">
        <v>19</v>
      </c>
      <c r="Q3871" s="110">
        <v>42</v>
      </c>
      <c r="R3871" s="278">
        <f t="shared" si="541"/>
        <v>0.45238095238095238</v>
      </c>
      <c r="S3871" s="110">
        <v>93</v>
      </c>
      <c r="T3871" s="68">
        <f t="shared" si="542"/>
        <v>0.45161290322580644</v>
      </c>
      <c r="U3871" s="110">
        <v>18</v>
      </c>
      <c r="V3871" s="282">
        <v>0.75</v>
      </c>
      <c r="W3871" s="110">
        <v>1</v>
      </c>
      <c r="X3871" s="110">
        <v>3</v>
      </c>
      <c r="Y3871" s="68">
        <f t="shared" si="539"/>
        <v>0.33333333333333331</v>
      </c>
      <c r="Z3871" s="110">
        <v>1</v>
      </c>
    </row>
    <row r="3872" spans="9:26">
      <c r="I3872" s="57" t="str">
        <f t="shared" si="538"/>
        <v>FPSAllSep-17</v>
      </c>
      <c r="J3872" s="57" t="s">
        <v>2439</v>
      </c>
      <c r="K3872" s="57" t="s">
        <v>355</v>
      </c>
      <c r="L3872" s="73">
        <v>43009</v>
      </c>
      <c r="M3872" s="110">
        <v>5</v>
      </c>
      <c r="N3872" s="110">
        <v>9</v>
      </c>
      <c r="O3872" s="68">
        <f t="shared" si="540"/>
        <v>0.55555555555555558</v>
      </c>
      <c r="P3872" s="110">
        <v>88</v>
      </c>
      <c r="Q3872" s="110">
        <v>50</v>
      </c>
      <c r="R3872" s="278">
        <f t="shared" si="541"/>
        <v>1.76</v>
      </c>
      <c r="S3872" s="110">
        <v>90</v>
      </c>
      <c r="T3872" s="68">
        <f t="shared" si="542"/>
        <v>0.55555555555555558</v>
      </c>
      <c r="U3872" s="110">
        <v>82</v>
      </c>
      <c r="W3872" s="110">
        <v>0</v>
      </c>
      <c r="X3872" s="110">
        <v>0</v>
      </c>
      <c r="Y3872" s="68" t="e">
        <f t="shared" si="539"/>
        <v>#DIV/0!</v>
      </c>
      <c r="Z3872" s="110">
        <v>6</v>
      </c>
    </row>
    <row r="3873" spans="9:26">
      <c r="I3873" s="57" t="str">
        <f t="shared" si="538"/>
        <v>Green DoorAllSep-17</v>
      </c>
      <c r="J3873" s="57" t="s">
        <v>2440</v>
      </c>
      <c r="K3873" s="57" t="s">
        <v>895</v>
      </c>
      <c r="L3873" s="73">
        <v>43009</v>
      </c>
      <c r="M3873" s="110">
        <v>0</v>
      </c>
      <c r="N3873" s="110">
        <v>0</v>
      </c>
      <c r="O3873" s="68" t="e">
        <f t="shared" si="540"/>
        <v>#DIV/0!</v>
      </c>
      <c r="P3873" s="110">
        <v>0</v>
      </c>
      <c r="Q3873" s="110">
        <v>0</v>
      </c>
      <c r="R3873" s="278" t="e">
        <f t="shared" si="541"/>
        <v>#DIV/0!</v>
      </c>
      <c r="S3873" s="110">
        <v>0</v>
      </c>
      <c r="T3873" s="68" t="e">
        <f t="shared" si="542"/>
        <v>#DIV/0!</v>
      </c>
      <c r="U3873" s="110">
        <v>0</v>
      </c>
      <c r="W3873" s="110">
        <v>0</v>
      </c>
      <c r="X3873" s="110">
        <v>0</v>
      </c>
      <c r="Y3873" s="68" t="e">
        <f t="shared" si="539"/>
        <v>#DIV/0!</v>
      </c>
      <c r="Z3873" s="110">
        <v>0</v>
      </c>
    </row>
    <row r="3874" spans="9:26">
      <c r="I3874" s="57" t="str">
        <f t="shared" si="538"/>
        <v>HillcrestAllSep-17</v>
      </c>
      <c r="J3874" s="57" t="s">
        <v>2441</v>
      </c>
      <c r="K3874" s="57" t="s">
        <v>331</v>
      </c>
      <c r="L3874" s="73">
        <v>43009</v>
      </c>
      <c r="M3874" s="110">
        <v>5</v>
      </c>
      <c r="N3874" s="110">
        <v>5</v>
      </c>
      <c r="O3874" s="68">
        <f t="shared" si="540"/>
        <v>1</v>
      </c>
      <c r="P3874" s="110">
        <v>26</v>
      </c>
      <c r="Q3874" s="110">
        <v>30</v>
      </c>
      <c r="R3874" s="278">
        <f t="shared" si="541"/>
        <v>0.8666666666666667</v>
      </c>
      <c r="S3874" s="110">
        <v>30</v>
      </c>
      <c r="T3874" s="68">
        <f t="shared" si="542"/>
        <v>1</v>
      </c>
      <c r="U3874" s="110">
        <v>19</v>
      </c>
      <c r="V3874" s="282">
        <v>0.7</v>
      </c>
      <c r="W3874" s="110">
        <v>1</v>
      </c>
      <c r="X3874" s="110">
        <v>1</v>
      </c>
      <c r="Y3874" s="68">
        <f t="shared" si="539"/>
        <v>1</v>
      </c>
      <c r="Z3874" s="110">
        <v>7</v>
      </c>
    </row>
    <row r="3875" spans="9:26">
      <c r="I3875" s="57" t="str">
        <f t="shared" si="538"/>
        <v>LAYCAllSep-17</v>
      </c>
      <c r="J3875" s="57" t="s">
        <v>2442</v>
      </c>
      <c r="K3875" s="57" t="s">
        <v>337</v>
      </c>
      <c r="L3875" s="73">
        <v>43009</v>
      </c>
      <c r="M3875" s="110">
        <v>0</v>
      </c>
      <c r="N3875" s="110">
        <v>0</v>
      </c>
      <c r="O3875" s="68" t="e">
        <f t="shared" si="540"/>
        <v>#DIV/0!</v>
      </c>
      <c r="P3875" s="110">
        <v>0</v>
      </c>
      <c r="Q3875" s="110">
        <v>0</v>
      </c>
      <c r="R3875" s="278" t="e">
        <f t="shared" si="541"/>
        <v>#DIV/0!</v>
      </c>
      <c r="S3875" s="110">
        <v>0</v>
      </c>
      <c r="T3875" s="68" t="e">
        <f t="shared" si="542"/>
        <v>#DIV/0!</v>
      </c>
      <c r="U3875" s="110">
        <v>0</v>
      </c>
      <c r="W3875" s="110">
        <v>0</v>
      </c>
      <c r="X3875" s="110">
        <v>0</v>
      </c>
      <c r="Y3875" s="68" t="e">
        <f t="shared" si="539"/>
        <v>#DIV/0!</v>
      </c>
      <c r="Z3875" s="110">
        <v>0</v>
      </c>
    </row>
    <row r="3876" spans="9:26">
      <c r="I3876" s="57" t="str">
        <f t="shared" si="538"/>
        <v>LESAllSep-17</v>
      </c>
      <c r="J3876" s="57" t="s">
        <v>2443</v>
      </c>
      <c r="K3876" s="57" t="s">
        <v>357</v>
      </c>
      <c r="L3876" s="73">
        <v>43009</v>
      </c>
      <c r="M3876" s="110">
        <v>5.5</v>
      </c>
      <c r="N3876" s="110">
        <v>5.5</v>
      </c>
      <c r="O3876" s="68">
        <f t="shared" si="540"/>
        <v>1</v>
      </c>
      <c r="P3876" s="110">
        <v>45</v>
      </c>
      <c r="Q3876" s="110">
        <v>62</v>
      </c>
      <c r="R3876" s="278">
        <f t="shared" si="541"/>
        <v>0.72580645161290325</v>
      </c>
      <c r="S3876" s="110">
        <v>62</v>
      </c>
      <c r="T3876" s="68">
        <f t="shared" si="542"/>
        <v>1</v>
      </c>
      <c r="U3876" s="110">
        <v>38</v>
      </c>
      <c r="W3876" s="110">
        <v>0</v>
      </c>
      <c r="X3876" s="110">
        <v>0</v>
      </c>
      <c r="Y3876" s="68" t="e">
        <f t="shared" si="539"/>
        <v>#DIV/0!</v>
      </c>
      <c r="Z3876" s="110">
        <v>7</v>
      </c>
    </row>
    <row r="3877" spans="9:26">
      <c r="I3877" s="57" t="str">
        <f t="shared" si="538"/>
        <v>Marys CenterAllSep-17</v>
      </c>
      <c r="J3877" s="57" t="s">
        <v>2444</v>
      </c>
      <c r="K3877" s="57" t="s">
        <v>341</v>
      </c>
      <c r="L3877" s="73">
        <v>43009</v>
      </c>
      <c r="M3877" s="110">
        <v>4</v>
      </c>
      <c r="N3877" s="110">
        <v>4</v>
      </c>
      <c r="O3877" s="68">
        <f t="shared" si="540"/>
        <v>1</v>
      </c>
      <c r="P3877" s="110">
        <v>38</v>
      </c>
      <c r="Q3877" s="110">
        <v>24</v>
      </c>
      <c r="R3877" s="278">
        <f t="shared" si="541"/>
        <v>1.5833333333333333</v>
      </c>
      <c r="S3877" s="110">
        <v>24</v>
      </c>
      <c r="T3877" s="68">
        <f t="shared" si="542"/>
        <v>1</v>
      </c>
      <c r="U3877" s="110">
        <v>31</v>
      </c>
      <c r="W3877" s="110">
        <v>0</v>
      </c>
      <c r="X3877" s="110">
        <v>2</v>
      </c>
      <c r="Y3877" s="68">
        <f t="shared" si="539"/>
        <v>0</v>
      </c>
      <c r="Z3877" s="110">
        <v>7</v>
      </c>
    </row>
    <row r="3878" spans="9:26">
      <c r="I3878" s="57" t="str">
        <f t="shared" si="538"/>
        <v>MBI HSAllSep-17</v>
      </c>
      <c r="J3878" s="57" t="s">
        <v>2445</v>
      </c>
      <c r="K3878" s="57" t="s">
        <v>364</v>
      </c>
      <c r="L3878" s="73">
        <v>43009</v>
      </c>
      <c r="M3878" s="110">
        <v>8</v>
      </c>
      <c r="N3878" s="110">
        <v>7</v>
      </c>
      <c r="O3878" s="68">
        <f t="shared" si="540"/>
        <v>1.1428571428571428</v>
      </c>
      <c r="P3878" s="110">
        <v>118</v>
      </c>
      <c r="Q3878" s="110">
        <v>94</v>
      </c>
      <c r="R3878" s="278">
        <f t="shared" si="541"/>
        <v>1.2553191489361701</v>
      </c>
      <c r="S3878" s="110">
        <v>80</v>
      </c>
      <c r="T3878" s="68">
        <f t="shared" si="542"/>
        <v>1.175</v>
      </c>
      <c r="U3878" s="110">
        <v>109</v>
      </c>
      <c r="W3878" s="110">
        <v>0</v>
      </c>
      <c r="X3878" s="110">
        <v>28</v>
      </c>
      <c r="Y3878" s="68">
        <f t="shared" si="539"/>
        <v>0</v>
      </c>
      <c r="Z3878" s="110">
        <v>9</v>
      </c>
    </row>
    <row r="3879" spans="9:26">
      <c r="I3879" s="57" t="str">
        <f t="shared" si="538"/>
        <v>MD Family ResourcesAllSep-17</v>
      </c>
      <c r="J3879" s="57" t="s">
        <v>2446</v>
      </c>
      <c r="K3879" s="57" t="s">
        <v>510</v>
      </c>
      <c r="L3879" s="73">
        <v>43009</v>
      </c>
      <c r="M3879" s="110">
        <v>8</v>
      </c>
      <c r="N3879" s="110">
        <v>9</v>
      </c>
      <c r="O3879" s="68">
        <f t="shared" si="540"/>
        <v>0.88888888888888884</v>
      </c>
      <c r="P3879" s="110">
        <v>38</v>
      </c>
      <c r="Q3879" s="110">
        <v>48</v>
      </c>
      <c r="R3879" s="278">
        <f t="shared" si="541"/>
        <v>0.79166666666666663</v>
      </c>
      <c r="S3879" s="110">
        <v>54</v>
      </c>
      <c r="T3879" s="68">
        <f t="shared" si="542"/>
        <v>0.88888888888888884</v>
      </c>
      <c r="U3879" s="110">
        <v>33</v>
      </c>
      <c r="W3879" s="110">
        <v>1</v>
      </c>
      <c r="X3879" s="110">
        <v>1</v>
      </c>
      <c r="Y3879" s="68">
        <f t="shared" si="539"/>
        <v>1</v>
      </c>
      <c r="Z3879" s="110">
        <v>5</v>
      </c>
    </row>
    <row r="3880" spans="9:26">
      <c r="I3880" s="57" t="str">
        <f t="shared" si="538"/>
        <v>PASSAllSep-17</v>
      </c>
      <c r="J3880" s="57" t="s">
        <v>2447</v>
      </c>
      <c r="K3880" s="57" t="s">
        <v>342</v>
      </c>
      <c r="L3880" s="73">
        <v>43009</v>
      </c>
      <c r="M3880" s="110">
        <v>15.5</v>
      </c>
      <c r="N3880" s="110">
        <v>16.5</v>
      </c>
      <c r="O3880" s="68">
        <f t="shared" si="540"/>
        <v>0.93939393939393945</v>
      </c>
      <c r="P3880" s="110">
        <v>90</v>
      </c>
      <c r="Q3880" s="110">
        <v>147</v>
      </c>
      <c r="R3880" s="278">
        <f t="shared" si="541"/>
        <v>0.61224489795918369</v>
      </c>
      <c r="S3880" s="110">
        <v>161</v>
      </c>
      <c r="T3880" s="68">
        <f t="shared" si="542"/>
        <v>0.91304347826086951</v>
      </c>
      <c r="U3880" s="110">
        <v>69</v>
      </c>
      <c r="V3880" s="282">
        <v>0.9</v>
      </c>
      <c r="W3880" s="110">
        <v>10</v>
      </c>
      <c r="X3880" s="110">
        <v>19</v>
      </c>
      <c r="Y3880" s="68">
        <f t="shared" si="539"/>
        <v>0.52631578947368418</v>
      </c>
      <c r="Z3880" s="110">
        <v>21</v>
      </c>
    </row>
    <row r="3881" spans="9:26">
      <c r="I3881" s="57" t="str">
        <f t="shared" si="538"/>
        <v>PIECEAllSep-17</v>
      </c>
      <c r="J3881" s="57" t="s">
        <v>2448</v>
      </c>
      <c r="K3881" s="57" t="s">
        <v>345</v>
      </c>
      <c r="L3881" s="73">
        <v>43009</v>
      </c>
      <c r="M3881" s="110">
        <v>6.5</v>
      </c>
      <c r="N3881" s="110">
        <v>6.5</v>
      </c>
      <c r="O3881" s="68">
        <f t="shared" si="540"/>
        <v>1</v>
      </c>
      <c r="P3881" s="110">
        <v>36</v>
      </c>
      <c r="Q3881" s="110">
        <v>39</v>
      </c>
      <c r="R3881" s="278">
        <f t="shared" si="541"/>
        <v>0.92307692307692313</v>
      </c>
      <c r="S3881" s="110">
        <v>39</v>
      </c>
      <c r="T3881" s="68">
        <f t="shared" si="542"/>
        <v>1</v>
      </c>
      <c r="U3881" s="110">
        <v>35</v>
      </c>
      <c r="W3881" s="110">
        <v>1</v>
      </c>
      <c r="X3881" s="110">
        <v>4</v>
      </c>
      <c r="Y3881" s="68">
        <f t="shared" si="539"/>
        <v>0.25</v>
      </c>
      <c r="Z3881" s="110">
        <v>1</v>
      </c>
    </row>
    <row r="3882" spans="9:26">
      <c r="I3882" s="57" t="str">
        <f t="shared" si="538"/>
        <v>RiversideAllSep-17</v>
      </c>
      <c r="J3882" s="57" t="s">
        <v>2449</v>
      </c>
      <c r="K3882" s="57" t="s">
        <v>362</v>
      </c>
      <c r="L3882" s="73">
        <v>43009</v>
      </c>
      <c r="M3882" s="110">
        <v>0</v>
      </c>
      <c r="N3882" s="110">
        <v>0</v>
      </c>
      <c r="O3882" s="68" t="e">
        <f t="shared" si="540"/>
        <v>#DIV/0!</v>
      </c>
      <c r="P3882" s="110">
        <v>0</v>
      </c>
      <c r="Q3882" s="110">
        <v>0</v>
      </c>
      <c r="R3882" s="278" t="e">
        <f t="shared" si="541"/>
        <v>#DIV/0!</v>
      </c>
      <c r="S3882" s="110">
        <v>0</v>
      </c>
      <c r="T3882" s="68" t="e">
        <f t="shared" si="542"/>
        <v>#DIV/0!</v>
      </c>
      <c r="U3882" s="110">
        <v>0</v>
      </c>
      <c r="W3882" s="110">
        <v>0</v>
      </c>
      <c r="X3882" s="110">
        <v>0</v>
      </c>
      <c r="Y3882" s="68" t="e">
        <f t="shared" si="539"/>
        <v>#DIV/0!</v>
      </c>
      <c r="Z3882" s="110">
        <v>0</v>
      </c>
    </row>
    <row r="3883" spans="9:26">
      <c r="I3883" s="57" t="str">
        <f t="shared" si="538"/>
        <v>TFCCAllSep-17</v>
      </c>
      <c r="J3883" s="57" t="s">
        <v>2450</v>
      </c>
      <c r="K3883" s="57" t="s">
        <v>366</v>
      </c>
      <c r="L3883" s="73">
        <v>43009</v>
      </c>
      <c r="M3883" s="110">
        <v>2</v>
      </c>
      <c r="N3883" s="110">
        <v>3.5</v>
      </c>
      <c r="O3883" s="68">
        <f t="shared" si="540"/>
        <v>0.5714285714285714</v>
      </c>
      <c r="P3883" s="110">
        <v>81</v>
      </c>
      <c r="Q3883" s="110">
        <v>28</v>
      </c>
      <c r="R3883" s="278">
        <f t="shared" si="541"/>
        <v>2.8928571428571428</v>
      </c>
      <c r="S3883" s="110">
        <v>49</v>
      </c>
      <c r="T3883" s="68">
        <f t="shared" si="542"/>
        <v>0.5714285714285714</v>
      </c>
      <c r="U3883" s="110">
        <v>79</v>
      </c>
      <c r="W3883" s="110">
        <v>0</v>
      </c>
      <c r="X3883" s="110">
        <v>0</v>
      </c>
      <c r="Y3883" s="68" t="e">
        <f t="shared" si="539"/>
        <v>#DIV/0!</v>
      </c>
      <c r="Z3883" s="110">
        <v>2</v>
      </c>
    </row>
    <row r="3884" spans="9:26">
      <c r="I3884" s="57" t="str">
        <f t="shared" si="538"/>
        <v>UniversalAllSep-17</v>
      </c>
      <c r="J3884" s="57" t="s">
        <v>2451</v>
      </c>
      <c r="K3884" s="57" t="s">
        <v>348</v>
      </c>
      <c r="L3884" s="73">
        <v>43009</v>
      </c>
      <c r="M3884" s="110">
        <v>0</v>
      </c>
      <c r="N3884" s="110">
        <v>0</v>
      </c>
      <c r="O3884" s="68" t="e">
        <f t="shared" si="540"/>
        <v>#DIV/0!</v>
      </c>
      <c r="P3884" s="110">
        <v>0</v>
      </c>
      <c r="Q3884" s="110">
        <v>0</v>
      </c>
      <c r="R3884" s="278" t="e">
        <f t="shared" si="541"/>
        <v>#DIV/0!</v>
      </c>
      <c r="S3884" s="110">
        <v>0</v>
      </c>
      <c r="T3884" s="68" t="e">
        <f t="shared" si="542"/>
        <v>#DIV/0!</v>
      </c>
      <c r="U3884" s="110">
        <v>0</v>
      </c>
      <c r="W3884" s="110">
        <v>0</v>
      </c>
      <c r="X3884" s="110">
        <v>0</v>
      </c>
      <c r="Y3884" s="68" t="e">
        <f t="shared" si="539"/>
        <v>#DIV/0!</v>
      </c>
      <c r="Z3884" s="110">
        <v>0</v>
      </c>
    </row>
    <row r="3885" spans="9:26">
      <c r="I3885" s="57" t="str">
        <f t="shared" si="538"/>
        <v>Wayne CenterAllSep-17</v>
      </c>
      <c r="J3885" s="57" t="s">
        <v>2452</v>
      </c>
      <c r="K3885" s="57" t="s">
        <v>789</v>
      </c>
      <c r="L3885" s="73">
        <v>43009</v>
      </c>
      <c r="M3885" s="110">
        <v>0</v>
      </c>
      <c r="N3885" s="110">
        <v>0</v>
      </c>
      <c r="O3885" s="68" t="e">
        <f t="shared" si="540"/>
        <v>#DIV/0!</v>
      </c>
      <c r="P3885" s="110">
        <v>0</v>
      </c>
      <c r="Q3885" s="110">
        <v>0</v>
      </c>
      <c r="R3885" s="278" t="e">
        <f t="shared" si="541"/>
        <v>#DIV/0!</v>
      </c>
      <c r="S3885" s="110">
        <v>0</v>
      </c>
      <c r="T3885" s="68" t="e">
        <f t="shared" si="542"/>
        <v>#DIV/0!</v>
      </c>
      <c r="U3885" s="110">
        <v>0</v>
      </c>
      <c r="W3885" s="110">
        <v>0</v>
      </c>
      <c r="X3885" s="110">
        <v>0</v>
      </c>
      <c r="Y3885" s="68" t="e">
        <f t="shared" si="539"/>
        <v>#DIV/0!</v>
      </c>
      <c r="Z3885" s="110">
        <v>0</v>
      </c>
    </row>
    <row r="3886" spans="9:26">
      <c r="I3886" s="57" t="str">
        <f t="shared" si="538"/>
        <v>Youth VillagesAllSep-17</v>
      </c>
      <c r="J3886" s="57" t="s">
        <v>2453</v>
      </c>
      <c r="K3886" s="57" t="s">
        <v>352</v>
      </c>
      <c r="L3886" s="73">
        <v>43009</v>
      </c>
      <c r="M3886" s="110">
        <v>0</v>
      </c>
      <c r="N3886" s="110">
        <v>0</v>
      </c>
      <c r="O3886" s="68" t="e">
        <f t="shared" si="540"/>
        <v>#DIV/0!</v>
      </c>
      <c r="P3886" s="110">
        <v>0</v>
      </c>
      <c r="Q3886" s="110">
        <v>0</v>
      </c>
      <c r="R3886" s="278" t="e">
        <f t="shared" si="541"/>
        <v>#DIV/0!</v>
      </c>
      <c r="S3886" s="110">
        <v>0</v>
      </c>
      <c r="T3886" s="68" t="e">
        <f t="shared" si="542"/>
        <v>#DIV/0!</v>
      </c>
      <c r="U3886" s="110">
        <v>0</v>
      </c>
      <c r="W3886" s="110">
        <v>0</v>
      </c>
      <c r="X3886" s="110">
        <v>0</v>
      </c>
      <c r="Y3886" s="68" t="e">
        <f t="shared" si="539"/>
        <v>#DIV/0!</v>
      </c>
      <c r="Z3886" s="110">
        <v>0</v>
      </c>
    </row>
    <row r="3887" spans="9:26">
      <c r="I3887" s="57" t="str">
        <f t="shared" si="538"/>
        <v>All A-CRA ProvidersA-CRASep-17</v>
      </c>
      <c r="J3887" s="57" t="s">
        <v>2454</v>
      </c>
      <c r="K3887" s="57" t="s">
        <v>379</v>
      </c>
      <c r="L3887" s="73">
        <v>43009</v>
      </c>
      <c r="M3887" s="110">
        <v>0</v>
      </c>
      <c r="N3887" s="110">
        <v>0</v>
      </c>
      <c r="O3887" s="68" t="e">
        <f t="shared" si="540"/>
        <v>#DIV/0!</v>
      </c>
      <c r="P3887" s="110">
        <v>0</v>
      </c>
      <c r="Q3887" s="110">
        <v>0</v>
      </c>
      <c r="R3887" s="278" t="e">
        <f t="shared" si="541"/>
        <v>#DIV/0!</v>
      </c>
      <c r="S3887" s="110">
        <v>0</v>
      </c>
      <c r="T3887" s="68" t="e">
        <f t="shared" si="542"/>
        <v>#DIV/0!</v>
      </c>
      <c r="U3887" s="110">
        <v>0</v>
      </c>
      <c r="W3887" s="110">
        <v>0</v>
      </c>
      <c r="X3887" s="110">
        <v>0</v>
      </c>
      <c r="Y3887" s="68" t="e">
        <f t="shared" si="539"/>
        <v>#DIV/0!</v>
      </c>
      <c r="Z3887" s="110">
        <v>0</v>
      </c>
    </row>
    <row r="3888" spans="9:26">
      <c r="I3888" s="57" t="str">
        <f t="shared" si="538"/>
        <v>All CPP-FV ProvidersCPP-FVSep-17</v>
      </c>
      <c r="J3888" s="57" t="s">
        <v>2455</v>
      </c>
      <c r="K3888" s="57" t="s">
        <v>373</v>
      </c>
      <c r="L3888" s="73">
        <v>43009</v>
      </c>
      <c r="M3888" s="110">
        <v>3.5</v>
      </c>
      <c r="N3888" s="110">
        <v>3.5</v>
      </c>
      <c r="O3888" s="68">
        <f t="shared" si="540"/>
        <v>1</v>
      </c>
      <c r="P3888" s="110">
        <v>24</v>
      </c>
      <c r="Q3888" s="110">
        <v>21</v>
      </c>
      <c r="R3888" s="278">
        <f t="shared" si="541"/>
        <v>1.1428571428571428</v>
      </c>
      <c r="S3888" s="110">
        <v>21</v>
      </c>
      <c r="T3888" s="68">
        <f t="shared" si="542"/>
        <v>1</v>
      </c>
      <c r="U3888" s="110">
        <v>23</v>
      </c>
      <c r="W3888" s="110">
        <v>1</v>
      </c>
      <c r="X3888" s="110">
        <v>1</v>
      </c>
      <c r="Y3888" s="68">
        <f t="shared" si="539"/>
        <v>1</v>
      </c>
      <c r="Z3888" s="110">
        <v>1</v>
      </c>
    </row>
    <row r="3889" spans="9:26">
      <c r="I3889" s="57" t="str">
        <f t="shared" si="538"/>
        <v>All FFT ProvidersFFTSep-17</v>
      </c>
      <c r="J3889" s="57" t="s">
        <v>2456</v>
      </c>
      <c r="K3889" s="57" t="s">
        <v>372</v>
      </c>
      <c r="L3889" s="73">
        <v>43009</v>
      </c>
      <c r="M3889" s="110">
        <v>13</v>
      </c>
      <c r="N3889" s="110">
        <v>14</v>
      </c>
      <c r="O3889" s="68">
        <f t="shared" si="540"/>
        <v>0.9285714285714286</v>
      </c>
      <c r="P3889" s="110">
        <v>47</v>
      </c>
      <c r="Q3889" s="110">
        <v>78</v>
      </c>
      <c r="R3889" s="278">
        <f t="shared" si="541"/>
        <v>0.60256410256410253</v>
      </c>
      <c r="S3889" s="110">
        <v>84</v>
      </c>
      <c r="T3889" s="68">
        <f t="shared" si="542"/>
        <v>0.9285714285714286</v>
      </c>
      <c r="U3889" s="110">
        <v>27</v>
      </c>
      <c r="V3889" s="282">
        <v>0.78333333333333333</v>
      </c>
      <c r="W3889" s="110">
        <v>7</v>
      </c>
      <c r="X3889" s="110">
        <v>11</v>
      </c>
      <c r="Y3889" s="68">
        <f t="shared" si="539"/>
        <v>0.63636363636363635</v>
      </c>
      <c r="Z3889" s="110">
        <v>20</v>
      </c>
    </row>
    <row r="3890" spans="9:26">
      <c r="I3890" s="57" t="str">
        <f t="shared" si="538"/>
        <v>All MST ProvidersMSTSep-17</v>
      </c>
      <c r="J3890" s="57" t="s">
        <v>2457</v>
      </c>
      <c r="K3890" s="57" t="s">
        <v>374</v>
      </c>
      <c r="L3890" s="73">
        <v>43009</v>
      </c>
      <c r="M3890" s="110">
        <v>0</v>
      </c>
      <c r="N3890" s="110">
        <v>0</v>
      </c>
      <c r="O3890" s="68" t="e">
        <f t="shared" si="540"/>
        <v>#DIV/0!</v>
      </c>
      <c r="P3890" s="110">
        <v>0</v>
      </c>
      <c r="Q3890" s="110">
        <v>0</v>
      </c>
      <c r="R3890" s="278" t="e">
        <f t="shared" si="541"/>
        <v>#DIV/0!</v>
      </c>
      <c r="S3890" s="110">
        <v>0</v>
      </c>
      <c r="T3890" s="68" t="e">
        <f t="shared" si="542"/>
        <v>#DIV/0!</v>
      </c>
      <c r="U3890" s="110">
        <v>0</v>
      </c>
      <c r="W3890" s="110">
        <v>0</v>
      </c>
      <c r="X3890" s="110">
        <v>0</v>
      </c>
      <c r="Y3890" s="68" t="e">
        <f t="shared" si="539"/>
        <v>#DIV/0!</v>
      </c>
      <c r="Z3890" s="110">
        <v>0</v>
      </c>
    </row>
    <row r="3891" spans="9:26">
      <c r="I3891" s="57" t="str">
        <f t="shared" si="538"/>
        <v>All MST-PSB ProvidersMST-PSBSep-17</v>
      </c>
      <c r="J3891" s="57" t="s">
        <v>2458</v>
      </c>
      <c r="K3891" s="57" t="s">
        <v>375</v>
      </c>
      <c r="L3891" s="73">
        <v>43009</v>
      </c>
      <c r="M3891" s="110">
        <v>0</v>
      </c>
      <c r="N3891" s="110">
        <v>0</v>
      </c>
      <c r="O3891" s="68" t="e">
        <f t="shared" si="540"/>
        <v>#DIV/0!</v>
      </c>
      <c r="P3891" s="110">
        <v>0</v>
      </c>
      <c r="Q3891" s="110">
        <v>0</v>
      </c>
      <c r="R3891" s="278" t="e">
        <f t="shared" si="541"/>
        <v>#DIV/0!</v>
      </c>
      <c r="S3891" s="110">
        <v>0</v>
      </c>
      <c r="T3891" s="68" t="e">
        <f t="shared" si="542"/>
        <v>#DIV/0!</v>
      </c>
      <c r="U3891" s="110">
        <v>0</v>
      </c>
      <c r="W3891" s="110">
        <v>0</v>
      </c>
      <c r="X3891" s="110">
        <v>0</v>
      </c>
      <c r="Y3891" s="68" t="e">
        <f t="shared" si="539"/>
        <v>#DIV/0!</v>
      </c>
      <c r="Z3891" s="110">
        <v>0</v>
      </c>
    </row>
    <row r="3892" spans="9:26">
      <c r="I3892" s="57" t="str">
        <f t="shared" si="538"/>
        <v>All PCIT ProvidersPCITSep-17</v>
      </c>
      <c r="J3892" s="57" t="s">
        <v>2459</v>
      </c>
      <c r="K3892" s="57" t="s">
        <v>376</v>
      </c>
      <c r="L3892" s="73">
        <v>43009</v>
      </c>
      <c r="M3892" s="110">
        <v>7</v>
      </c>
      <c r="N3892" s="110">
        <v>7</v>
      </c>
      <c r="O3892" s="68">
        <f t="shared" si="540"/>
        <v>1</v>
      </c>
      <c r="P3892" s="110">
        <v>50</v>
      </c>
      <c r="Q3892" s="110">
        <v>42</v>
      </c>
      <c r="R3892" s="278">
        <f t="shared" si="541"/>
        <v>1.1904761904761905</v>
      </c>
      <c r="S3892" s="110">
        <v>42</v>
      </c>
      <c r="T3892" s="68">
        <f t="shared" si="542"/>
        <v>1</v>
      </c>
      <c r="U3892" s="110">
        <v>43</v>
      </c>
      <c r="W3892" s="110">
        <v>0</v>
      </c>
      <c r="X3892" s="110">
        <v>5</v>
      </c>
      <c r="Y3892" s="68">
        <f t="shared" si="539"/>
        <v>0</v>
      </c>
      <c r="Z3892" s="110">
        <v>7</v>
      </c>
    </row>
    <row r="3893" spans="9:26">
      <c r="I3893" s="57" t="str">
        <f t="shared" si="538"/>
        <v>All TF-CBT ProvidersTF-CBTSep-17</v>
      </c>
      <c r="J3893" s="57" t="s">
        <v>2460</v>
      </c>
      <c r="K3893" s="57" t="s">
        <v>377</v>
      </c>
      <c r="L3893" s="73">
        <v>43009</v>
      </c>
      <c r="M3893" s="110">
        <v>13</v>
      </c>
      <c r="N3893" s="110">
        <v>17.5</v>
      </c>
      <c r="O3893" s="68">
        <f t="shared" si="540"/>
        <v>0.74285714285714288</v>
      </c>
      <c r="P3893" s="110">
        <v>60</v>
      </c>
      <c r="Q3893" s="110">
        <v>78</v>
      </c>
      <c r="R3893" s="278">
        <f t="shared" si="541"/>
        <v>0.76923076923076927</v>
      </c>
      <c r="S3893" s="110">
        <v>105</v>
      </c>
      <c r="T3893" s="68">
        <f t="shared" si="542"/>
        <v>0.74285714285714288</v>
      </c>
      <c r="U3893" s="110">
        <v>50</v>
      </c>
      <c r="W3893" s="110">
        <v>2</v>
      </c>
      <c r="X3893" s="110">
        <v>4</v>
      </c>
      <c r="Y3893" s="68">
        <f t="shared" si="539"/>
        <v>0.5</v>
      </c>
      <c r="Z3893" s="110">
        <v>10</v>
      </c>
    </row>
    <row r="3894" spans="9:26">
      <c r="I3894" s="57" t="str">
        <f t="shared" si="538"/>
        <v>All TIP ProvidersTIPSep-17</v>
      </c>
      <c r="J3894" s="57" t="s">
        <v>2461</v>
      </c>
      <c r="K3894" s="57" t="s">
        <v>378</v>
      </c>
      <c r="L3894" s="73">
        <v>43009</v>
      </c>
      <c r="M3894" s="110">
        <v>37.5</v>
      </c>
      <c r="N3894" s="110">
        <v>40.5</v>
      </c>
      <c r="O3894" s="68">
        <f t="shared" si="540"/>
        <v>0.92592592592592593</v>
      </c>
      <c r="P3894" s="110">
        <v>514</v>
      </c>
      <c r="Q3894" s="110">
        <v>466</v>
      </c>
      <c r="R3894" s="278">
        <f t="shared" si="541"/>
        <v>1.1030042918454936</v>
      </c>
      <c r="S3894" s="110">
        <v>492</v>
      </c>
      <c r="T3894" s="68">
        <f t="shared" si="542"/>
        <v>0.94715447154471544</v>
      </c>
      <c r="U3894" s="110">
        <v>482</v>
      </c>
      <c r="W3894" s="110">
        <v>4</v>
      </c>
      <c r="X3894" s="110">
        <v>37</v>
      </c>
      <c r="Y3894" s="68">
        <f t="shared" si="539"/>
        <v>0.10810810810810811</v>
      </c>
      <c r="Z3894" s="110">
        <v>32</v>
      </c>
    </row>
    <row r="3895" spans="9:26">
      <c r="I3895" s="57" t="str">
        <f t="shared" si="538"/>
        <v>All TST ProvidersTSTSep-17</v>
      </c>
      <c r="J3895" s="57" t="s">
        <v>2462</v>
      </c>
      <c r="K3895" s="57" t="s">
        <v>512</v>
      </c>
      <c r="L3895" s="73">
        <v>43009</v>
      </c>
      <c r="M3895" s="110">
        <v>8.5</v>
      </c>
      <c r="N3895" s="110">
        <v>14</v>
      </c>
      <c r="O3895" s="68">
        <f t="shared" si="540"/>
        <v>0.6071428571428571</v>
      </c>
      <c r="P3895" s="110">
        <v>42</v>
      </c>
      <c r="Q3895" s="110">
        <v>51</v>
      </c>
      <c r="R3895" s="278">
        <f t="shared" si="541"/>
        <v>0.82352941176470584</v>
      </c>
      <c r="S3895" s="110">
        <v>84</v>
      </c>
      <c r="T3895" s="68">
        <f t="shared" si="542"/>
        <v>0.6071428571428571</v>
      </c>
      <c r="U3895" s="110">
        <v>41</v>
      </c>
      <c r="W3895" s="110">
        <v>0</v>
      </c>
      <c r="X3895" s="110">
        <v>0</v>
      </c>
      <c r="Y3895" s="68" t="e">
        <f t="shared" si="539"/>
        <v>#DIV/0!</v>
      </c>
      <c r="Z3895" s="110">
        <v>1</v>
      </c>
    </row>
    <row r="3896" spans="9:26">
      <c r="I3896" s="57" t="str">
        <f t="shared" ref="I3896" si="543">K3896&amp;"Sep-17"</f>
        <v>AllAllSep-17</v>
      </c>
      <c r="J3896" s="57" t="s">
        <v>2463</v>
      </c>
      <c r="K3896" s="57" t="s">
        <v>367</v>
      </c>
      <c r="L3896" s="73">
        <v>43009</v>
      </c>
      <c r="M3896" s="110">
        <v>82.5</v>
      </c>
      <c r="N3896" s="110">
        <v>96.5</v>
      </c>
      <c r="O3896" s="68">
        <f t="shared" si="540"/>
        <v>0.85492227979274615</v>
      </c>
      <c r="P3896" s="110">
        <v>737</v>
      </c>
      <c r="Q3896" s="110">
        <v>736</v>
      </c>
      <c r="R3896" s="278">
        <f t="shared" si="541"/>
        <v>1.0013586956521738</v>
      </c>
      <c r="S3896" s="110">
        <v>828</v>
      </c>
      <c r="T3896" s="68">
        <f t="shared" si="542"/>
        <v>0.88888888888888884</v>
      </c>
      <c r="U3896" s="110">
        <v>666</v>
      </c>
      <c r="W3896" s="110">
        <v>14</v>
      </c>
      <c r="X3896" s="110">
        <v>58</v>
      </c>
      <c r="Y3896" s="68">
        <f t="shared" si="539"/>
        <v>0.2413793103448276</v>
      </c>
      <c r="Z3896" s="110">
        <v>71</v>
      </c>
    </row>
    <row r="3897" spans="9:26">
      <c r="I3897" s="57" t="str">
        <f>K3897&amp;"Nov-17"</f>
        <v>Federal CityA-CRANov-17</v>
      </c>
      <c r="J3897" t="s">
        <v>2465</v>
      </c>
      <c r="K3897" t="s">
        <v>360</v>
      </c>
      <c r="L3897" s="73">
        <v>43040</v>
      </c>
      <c r="M3897" s="110">
        <v>0</v>
      </c>
      <c r="N3897" s="110">
        <v>0</v>
      </c>
      <c r="O3897" s="68" t="e">
        <f t="shared" si="540"/>
        <v>#DIV/0!</v>
      </c>
      <c r="P3897" s="110">
        <v>0</v>
      </c>
      <c r="Q3897" s="110">
        <v>0</v>
      </c>
      <c r="R3897" s="278" t="e">
        <f t="shared" si="541"/>
        <v>#DIV/0!</v>
      </c>
      <c r="S3897" s="110">
        <v>0</v>
      </c>
      <c r="T3897" s="68" t="e">
        <f t="shared" si="542"/>
        <v>#DIV/0!</v>
      </c>
      <c r="U3897" s="110">
        <v>0</v>
      </c>
      <c r="W3897" s="110">
        <v>0</v>
      </c>
      <c r="X3897" s="110">
        <v>0</v>
      </c>
      <c r="Y3897" s="68" t="e">
        <f t="shared" si="539"/>
        <v>#DIV/0!</v>
      </c>
      <c r="Z3897" s="110">
        <v>0</v>
      </c>
    </row>
    <row r="3898" spans="9:26">
      <c r="I3898" s="57" t="str">
        <f t="shared" ref="I3898:I3961" si="544">K3898&amp;"Nov-17"</f>
        <v>HillcrestA-CRANov-17</v>
      </c>
      <c r="J3898" t="s">
        <v>2466</v>
      </c>
      <c r="K3898" t="s">
        <v>336</v>
      </c>
      <c r="L3898" s="73">
        <v>43040</v>
      </c>
      <c r="M3898" s="110">
        <v>0</v>
      </c>
      <c r="N3898" s="110">
        <v>0</v>
      </c>
      <c r="O3898" s="68" t="e">
        <f t="shared" si="540"/>
        <v>#DIV/0!</v>
      </c>
      <c r="P3898" s="110">
        <v>0</v>
      </c>
      <c r="Q3898" s="110">
        <v>0</v>
      </c>
      <c r="R3898" s="278" t="e">
        <f t="shared" si="541"/>
        <v>#DIV/0!</v>
      </c>
      <c r="S3898" s="110">
        <v>0</v>
      </c>
      <c r="T3898" s="68" t="e">
        <f t="shared" si="542"/>
        <v>#DIV/0!</v>
      </c>
      <c r="U3898" s="110">
        <v>0</v>
      </c>
      <c r="W3898" s="110">
        <v>0</v>
      </c>
      <c r="X3898" s="110">
        <v>0</v>
      </c>
      <c r="Y3898" s="68" t="e">
        <f t="shared" si="539"/>
        <v>#DIV/0!</v>
      </c>
      <c r="Z3898" s="110">
        <v>0</v>
      </c>
    </row>
    <row r="3899" spans="9:26">
      <c r="I3899" s="57" t="str">
        <f t="shared" si="544"/>
        <v>LAYCA-CRANov-17</v>
      </c>
      <c r="J3899" t="s">
        <v>2467</v>
      </c>
      <c r="K3899" t="s">
        <v>339</v>
      </c>
      <c r="L3899" s="73">
        <v>43040</v>
      </c>
      <c r="M3899" s="110">
        <v>0</v>
      </c>
      <c r="N3899" s="110">
        <v>0</v>
      </c>
      <c r="O3899" s="68" t="e">
        <f t="shared" si="540"/>
        <v>#DIV/0!</v>
      </c>
      <c r="P3899" s="110">
        <v>0</v>
      </c>
      <c r="Q3899" s="110">
        <v>0</v>
      </c>
      <c r="R3899" s="278" t="e">
        <f t="shared" si="541"/>
        <v>#DIV/0!</v>
      </c>
      <c r="S3899" s="110">
        <v>0</v>
      </c>
      <c r="T3899" s="68" t="e">
        <f t="shared" si="542"/>
        <v>#DIV/0!</v>
      </c>
      <c r="U3899" s="110">
        <v>0</v>
      </c>
      <c r="W3899" s="110">
        <v>0</v>
      </c>
      <c r="X3899" s="110">
        <v>0</v>
      </c>
      <c r="Y3899" s="68" t="e">
        <f t="shared" si="539"/>
        <v>#DIV/0!</v>
      </c>
      <c r="Z3899" s="110">
        <v>0</v>
      </c>
    </row>
    <row r="3900" spans="9:26">
      <c r="I3900" s="57" t="str">
        <f t="shared" si="544"/>
        <v>RiversideA-CRANov-17</v>
      </c>
      <c r="J3900" t="s">
        <v>2468</v>
      </c>
      <c r="K3900" t="s">
        <v>361</v>
      </c>
      <c r="L3900" s="73">
        <v>43040</v>
      </c>
      <c r="M3900" s="110">
        <v>0</v>
      </c>
      <c r="N3900" s="110">
        <v>0</v>
      </c>
      <c r="O3900" s="68" t="e">
        <f t="shared" si="540"/>
        <v>#DIV/0!</v>
      </c>
      <c r="P3900" s="110">
        <v>0</v>
      </c>
      <c r="Q3900" s="110">
        <v>0</v>
      </c>
      <c r="R3900" s="278" t="e">
        <f t="shared" si="541"/>
        <v>#DIV/0!</v>
      </c>
      <c r="S3900" s="110">
        <v>0</v>
      </c>
      <c r="T3900" s="68" t="e">
        <f t="shared" si="542"/>
        <v>#DIV/0!</v>
      </c>
      <c r="U3900" s="110">
        <v>0</v>
      </c>
      <c r="W3900" s="110">
        <v>0</v>
      </c>
      <c r="X3900" s="110">
        <v>0</v>
      </c>
      <c r="Y3900" s="68" t="e">
        <f t="shared" si="539"/>
        <v>#DIV/0!</v>
      </c>
      <c r="Z3900" s="110">
        <v>0</v>
      </c>
    </row>
    <row r="3901" spans="9:26">
      <c r="I3901" s="57" t="str">
        <f t="shared" si="544"/>
        <v>Adoptions TogetherCPP-FVNov-17</v>
      </c>
      <c r="J3901" t="s">
        <v>2469</v>
      </c>
      <c r="K3901" t="s">
        <v>317</v>
      </c>
      <c r="L3901" s="73">
        <v>43040</v>
      </c>
      <c r="M3901" s="110">
        <v>0</v>
      </c>
      <c r="N3901" s="110">
        <v>0</v>
      </c>
      <c r="O3901" s="68" t="e">
        <f t="shared" si="540"/>
        <v>#DIV/0!</v>
      </c>
      <c r="P3901" s="110">
        <v>0</v>
      </c>
      <c r="Q3901" s="110">
        <v>0</v>
      </c>
      <c r="R3901" s="278" t="e">
        <f t="shared" si="541"/>
        <v>#DIV/0!</v>
      </c>
      <c r="S3901" s="110">
        <v>0</v>
      </c>
      <c r="T3901" s="68" t="e">
        <f t="shared" si="542"/>
        <v>#DIV/0!</v>
      </c>
      <c r="U3901" s="110">
        <v>0</v>
      </c>
      <c r="W3901" s="110">
        <v>0</v>
      </c>
      <c r="X3901" s="110">
        <v>0</v>
      </c>
      <c r="Y3901" s="68" t="e">
        <f t="shared" si="539"/>
        <v>#DIV/0!</v>
      </c>
      <c r="Z3901" s="110">
        <v>0</v>
      </c>
    </row>
    <row r="3902" spans="9:26">
      <c r="I3902" s="57" t="str">
        <f t="shared" si="544"/>
        <v>PIECECPP-FVNov-17</v>
      </c>
      <c r="J3902" t="s">
        <v>2470</v>
      </c>
      <c r="K3902" t="s">
        <v>346</v>
      </c>
      <c r="L3902" s="73">
        <v>43040</v>
      </c>
      <c r="M3902" s="110">
        <v>3.5</v>
      </c>
      <c r="N3902" s="110">
        <v>3.5</v>
      </c>
      <c r="O3902" s="68">
        <f t="shared" si="540"/>
        <v>1</v>
      </c>
      <c r="P3902" s="110">
        <v>24</v>
      </c>
      <c r="Q3902" s="110">
        <v>21</v>
      </c>
      <c r="R3902" s="278">
        <f t="shared" si="541"/>
        <v>1.1428571428571428</v>
      </c>
      <c r="S3902" s="110">
        <v>21</v>
      </c>
      <c r="T3902" s="68">
        <f t="shared" si="542"/>
        <v>1</v>
      </c>
      <c r="U3902" s="110">
        <v>24</v>
      </c>
      <c r="W3902" s="110">
        <v>0</v>
      </c>
      <c r="X3902" s="110">
        <v>0</v>
      </c>
      <c r="Y3902" s="68" t="e">
        <f t="shared" si="539"/>
        <v>#DIV/0!</v>
      </c>
      <c r="Z3902" s="110">
        <v>0</v>
      </c>
    </row>
    <row r="3903" spans="9:26">
      <c r="I3903" s="57" t="str">
        <f t="shared" si="544"/>
        <v>First Home CareFFTNov-17</v>
      </c>
      <c r="J3903" t="s">
        <v>2471</v>
      </c>
      <c r="K3903" t="s">
        <v>325</v>
      </c>
      <c r="L3903" s="73">
        <v>43040</v>
      </c>
      <c r="M3903" s="110">
        <v>0</v>
      </c>
      <c r="N3903" s="110">
        <v>0</v>
      </c>
      <c r="O3903" s="68" t="e">
        <f t="shared" si="540"/>
        <v>#DIV/0!</v>
      </c>
      <c r="P3903" s="110">
        <v>0</v>
      </c>
      <c r="Q3903" s="110">
        <v>0</v>
      </c>
      <c r="R3903" s="278" t="e">
        <f t="shared" si="541"/>
        <v>#DIV/0!</v>
      </c>
      <c r="S3903" s="110">
        <v>0</v>
      </c>
      <c r="T3903" s="68" t="e">
        <f t="shared" si="542"/>
        <v>#DIV/0!</v>
      </c>
      <c r="U3903" s="110">
        <v>0</v>
      </c>
      <c r="V3903" s="282">
        <v>1</v>
      </c>
      <c r="W3903" s="110">
        <v>4</v>
      </c>
      <c r="X3903" s="110">
        <v>5</v>
      </c>
      <c r="Y3903" s="68">
        <f t="shared" si="539"/>
        <v>0.8</v>
      </c>
      <c r="Z3903" s="110">
        <v>0</v>
      </c>
    </row>
    <row r="3904" spans="9:26">
      <c r="I3904" s="57" t="str">
        <f t="shared" si="544"/>
        <v>HillcrestFFTNov-17</v>
      </c>
      <c r="J3904" t="s">
        <v>2472</v>
      </c>
      <c r="K3904" t="s">
        <v>335</v>
      </c>
      <c r="L3904" s="73">
        <v>43040</v>
      </c>
      <c r="M3904" s="110">
        <v>3</v>
      </c>
      <c r="N3904" s="110">
        <v>3</v>
      </c>
      <c r="O3904" s="68">
        <f t="shared" si="540"/>
        <v>1</v>
      </c>
      <c r="P3904" s="110">
        <v>10</v>
      </c>
      <c r="Q3904" s="110">
        <v>18</v>
      </c>
      <c r="R3904" s="278">
        <f t="shared" si="541"/>
        <v>0.55555555555555558</v>
      </c>
      <c r="S3904" s="110">
        <v>18</v>
      </c>
      <c r="T3904" s="68">
        <f t="shared" si="542"/>
        <v>1</v>
      </c>
      <c r="U3904" s="110">
        <v>8</v>
      </c>
      <c r="V3904" s="282">
        <v>0.75</v>
      </c>
      <c r="W3904" s="110">
        <v>0</v>
      </c>
      <c r="X3904" s="110">
        <v>0</v>
      </c>
      <c r="Y3904" s="68" t="e">
        <f t="shared" si="539"/>
        <v>#DIV/0!</v>
      </c>
      <c r="Z3904" s="110">
        <v>2</v>
      </c>
    </row>
    <row r="3905" spans="9:26">
      <c r="I3905" s="57" t="str">
        <f t="shared" si="544"/>
        <v>PASSFFTNov-17</v>
      </c>
      <c r="J3905" t="s">
        <v>2473</v>
      </c>
      <c r="K3905" t="s">
        <v>343</v>
      </c>
      <c r="L3905" s="73">
        <v>43040</v>
      </c>
      <c r="M3905" s="110">
        <v>7</v>
      </c>
      <c r="N3905" s="110">
        <v>8</v>
      </c>
      <c r="O3905" s="68">
        <f t="shared" si="540"/>
        <v>0.875</v>
      </c>
      <c r="P3905" s="110">
        <v>33</v>
      </c>
      <c r="Q3905" s="110">
        <v>42</v>
      </c>
      <c r="R3905" s="278">
        <f t="shared" si="541"/>
        <v>0.7857142857142857</v>
      </c>
      <c r="S3905" s="110">
        <v>48</v>
      </c>
      <c r="T3905" s="68">
        <f t="shared" si="542"/>
        <v>0.875</v>
      </c>
      <c r="U3905" s="110">
        <v>25</v>
      </c>
      <c r="V3905" s="282">
        <v>0.9</v>
      </c>
      <c r="W3905" s="110">
        <v>9</v>
      </c>
      <c r="X3905" s="110">
        <v>11</v>
      </c>
      <c r="Y3905" s="68">
        <f t="shared" si="539"/>
        <v>0.81818181818181823</v>
      </c>
      <c r="Z3905" s="110">
        <v>8</v>
      </c>
    </row>
    <row r="3906" spans="9:26">
      <c r="I3906" s="57" t="str">
        <f t="shared" si="544"/>
        <v>Youth VillagesMSTNov-17</v>
      </c>
      <c r="J3906" t="s">
        <v>2474</v>
      </c>
      <c r="K3906" t="s">
        <v>353</v>
      </c>
      <c r="L3906" s="73">
        <v>43040</v>
      </c>
      <c r="M3906" s="110">
        <v>0</v>
      </c>
      <c r="N3906" s="110">
        <v>0</v>
      </c>
      <c r="O3906" s="68" t="e">
        <f t="shared" si="540"/>
        <v>#DIV/0!</v>
      </c>
      <c r="P3906" s="110">
        <v>0</v>
      </c>
      <c r="Q3906" s="110">
        <v>0</v>
      </c>
      <c r="R3906" s="278" t="e">
        <f t="shared" si="541"/>
        <v>#DIV/0!</v>
      </c>
      <c r="S3906" s="110">
        <v>0</v>
      </c>
      <c r="T3906" s="68" t="e">
        <f t="shared" si="542"/>
        <v>#DIV/0!</v>
      </c>
      <c r="U3906" s="110">
        <v>0</v>
      </c>
      <c r="W3906" s="110">
        <v>0</v>
      </c>
      <c r="X3906" s="110">
        <v>0</v>
      </c>
      <c r="Y3906" s="68" t="e">
        <f t="shared" si="539"/>
        <v>#DIV/0!</v>
      </c>
      <c r="Z3906" s="110">
        <v>0</v>
      </c>
    </row>
    <row r="3907" spans="9:26">
      <c r="I3907" s="57" t="str">
        <f t="shared" si="544"/>
        <v>Youth VillagesMST-PSBNov-17</v>
      </c>
      <c r="J3907" t="s">
        <v>2475</v>
      </c>
      <c r="K3907" t="s">
        <v>354</v>
      </c>
      <c r="L3907" s="73">
        <v>43040</v>
      </c>
      <c r="M3907" s="110">
        <v>0</v>
      </c>
      <c r="N3907" s="110">
        <v>0</v>
      </c>
      <c r="O3907" s="68" t="e">
        <f t="shared" si="540"/>
        <v>#DIV/0!</v>
      </c>
      <c r="P3907" s="110">
        <v>0</v>
      </c>
      <c r="Q3907" s="110">
        <v>0</v>
      </c>
      <c r="R3907" s="278" t="e">
        <f t="shared" si="541"/>
        <v>#DIV/0!</v>
      </c>
      <c r="S3907" s="110">
        <v>0</v>
      </c>
      <c r="T3907" s="68" t="e">
        <f t="shared" si="542"/>
        <v>#DIV/0!</v>
      </c>
      <c r="U3907" s="110">
        <v>0</v>
      </c>
      <c r="W3907" s="110">
        <v>0</v>
      </c>
      <c r="X3907" s="110">
        <v>0</v>
      </c>
      <c r="Y3907" s="68" t="e">
        <f t="shared" si="539"/>
        <v>#DIV/0!</v>
      </c>
      <c r="Z3907" s="110">
        <v>0</v>
      </c>
    </row>
    <row r="3908" spans="9:26">
      <c r="I3908" s="57" t="str">
        <f t="shared" si="544"/>
        <v>Marys CenterPCITNov-17</v>
      </c>
      <c r="J3908" t="s">
        <v>2476</v>
      </c>
      <c r="K3908" t="s">
        <v>340</v>
      </c>
      <c r="L3908" s="73">
        <v>43040</v>
      </c>
      <c r="M3908" s="110">
        <v>4</v>
      </c>
      <c r="N3908" s="110">
        <v>4</v>
      </c>
      <c r="O3908" s="68">
        <f t="shared" si="540"/>
        <v>1</v>
      </c>
      <c r="P3908" s="110">
        <v>33</v>
      </c>
      <c r="Q3908" s="110">
        <v>24</v>
      </c>
      <c r="R3908" s="278">
        <f t="shared" si="541"/>
        <v>1.375</v>
      </c>
      <c r="S3908" s="110">
        <v>24</v>
      </c>
      <c r="T3908" s="68">
        <f t="shared" si="542"/>
        <v>1</v>
      </c>
      <c r="U3908" s="110">
        <v>32</v>
      </c>
      <c r="W3908" s="110">
        <v>3</v>
      </c>
      <c r="X3908" s="110">
        <v>6</v>
      </c>
      <c r="Y3908" s="68">
        <f t="shared" si="539"/>
        <v>0.5</v>
      </c>
      <c r="Z3908" s="110">
        <v>1</v>
      </c>
    </row>
    <row r="3909" spans="9:26">
      <c r="I3909" s="57" t="str">
        <f t="shared" si="544"/>
        <v>PIECEPCITNov-17</v>
      </c>
      <c r="J3909" t="s">
        <v>2477</v>
      </c>
      <c r="K3909" t="s">
        <v>347</v>
      </c>
      <c r="L3909" s="73">
        <v>43040</v>
      </c>
      <c r="M3909" s="110">
        <v>2.5</v>
      </c>
      <c r="N3909" s="110">
        <v>3</v>
      </c>
      <c r="O3909" s="68">
        <f t="shared" si="540"/>
        <v>0.83333333333333337</v>
      </c>
      <c r="P3909" s="110">
        <v>10</v>
      </c>
      <c r="Q3909" s="110">
        <v>15</v>
      </c>
      <c r="R3909" s="278">
        <f t="shared" si="541"/>
        <v>0.66666666666666663</v>
      </c>
      <c r="S3909" s="110">
        <v>18</v>
      </c>
      <c r="T3909" s="68">
        <f t="shared" si="542"/>
        <v>0.83333333333333337</v>
      </c>
      <c r="U3909" s="110">
        <v>9</v>
      </c>
      <c r="W3909" s="110">
        <v>0</v>
      </c>
      <c r="X3909" s="110">
        <v>0</v>
      </c>
      <c r="Y3909" s="68" t="e">
        <f t="shared" si="539"/>
        <v>#DIV/0!</v>
      </c>
      <c r="Z3909" s="110">
        <v>1</v>
      </c>
    </row>
    <row r="3910" spans="9:26">
      <c r="I3910" s="57" t="str">
        <f t="shared" si="544"/>
        <v>Community ConnectionsTF-CBTNov-17</v>
      </c>
      <c r="J3910" t="s">
        <v>2478</v>
      </c>
      <c r="K3910" t="s">
        <v>320</v>
      </c>
      <c r="L3910" s="73">
        <v>43040</v>
      </c>
      <c r="M3910" s="110">
        <v>4.5</v>
      </c>
      <c r="N3910" s="110">
        <v>4.5</v>
      </c>
      <c r="O3910" s="68">
        <f t="shared" si="540"/>
        <v>1</v>
      </c>
      <c r="P3910" s="110">
        <v>22</v>
      </c>
      <c r="Q3910" s="110">
        <v>27</v>
      </c>
      <c r="R3910" s="278">
        <f t="shared" si="541"/>
        <v>0.81481481481481477</v>
      </c>
      <c r="S3910" s="110">
        <v>27</v>
      </c>
      <c r="T3910" s="68">
        <f t="shared" si="542"/>
        <v>1</v>
      </c>
      <c r="U3910" s="110">
        <v>16</v>
      </c>
      <c r="W3910" s="110">
        <v>2</v>
      </c>
      <c r="X3910" s="110">
        <v>2</v>
      </c>
      <c r="Y3910" s="68">
        <f t="shared" si="539"/>
        <v>1</v>
      </c>
      <c r="Z3910" s="110">
        <v>6</v>
      </c>
    </row>
    <row r="3911" spans="9:26">
      <c r="I3911" s="57" t="str">
        <f t="shared" si="544"/>
        <v>First Home CareTF-CBTNov-17</v>
      </c>
      <c r="J3911" t="s">
        <v>2479</v>
      </c>
      <c r="K3911" t="s">
        <v>324</v>
      </c>
      <c r="L3911" s="73">
        <v>43040</v>
      </c>
      <c r="M3911" s="110">
        <v>0</v>
      </c>
      <c r="N3911" s="110">
        <v>0</v>
      </c>
      <c r="O3911" s="68" t="e">
        <f t="shared" si="540"/>
        <v>#DIV/0!</v>
      </c>
      <c r="P3911" s="110">
        <v>0</v>
      </c>
      <c r="Q3911" s="110">
        <v>0</v>
      </c>
      <c r="R3911" s="278" t="e">
        <f t="shared" si="541"/>
        <v>#DIV/0!</v>
      </c>
      <c r="S3911" s="110">
        <v>0</v>
      </c>
      <c r="T3911" s="68" t="e">
        <f t="shared" si="542"/>
        <v>#DIV/0!</v>
      </c>
      <c r="U3911" s="110">
        <v>0</v>
      </c>
      <c r="W3911" s="110">
        <v>3</v>
      </c>
      <c r="X3911" s="110">
        <v>6</v>
      </c>
      <c r="Y3911" s="68">
        <f t="shared" si="539"/>
        <v>0.5</v>
      </c>
      <c r="Z3911" s="110">
        <v>0</v>
      </c>
    </row>
    <row r="3912" spans="9:26">
      <c r="I3912" s="57" t="str">
        <f t="shared" si="544"/>
        <v>HillcrestTF-CBTNov-17</v>
      </c>
      <c r="J3912" t="s">
        <v>2480</v>
      </c>
      <c r="K3912" t="s">
        <v>332</v>
      </c>
      <c r="L3912" s="73">
        <v>43040</v>
      </c>
      <c r="M3912" s="110">
        <v>1</v>
      </c>
      <c r="N3912" s="110">
        <v>1.5</v>
      </c>
      <c r="O3912" s="68">
        <f t="shared" si="540"/>
        <v>0.66666666666666663</v>
      </c>
      <c r="P3912" s="110">
        <v>7</v>
      </c>
      <c r="Q3912" s="110">
        <v>6</v>
      </c>
      <c r="R3912" s="278">
        <f t="shared" si="541"/>
        <v>1.1666666666666667</v>
      </c>
      <c r="S3912" s="110">
        <v>9</v>
      </c>
      <c r="T3912" s="68">
        <f t="shared" si="542"/>
        <v>0.66666666666666663</v>
      </c>
      <c r="U3912" s="110">
        <v>7</v>
      </c>
      <c r="W3912" s="110">
        <v>0</v>
      </c>
      <c r="X3912" s="110">
        <v>0</v>
      </c>
      <c r="Y3912" s="68" t="e">
        <f t="shared" si="539"/>
        <v>#DIV/0!</v>
      </c>
      <c r="Z3912" s="110">
        <v>0</v>
      </c>
    </row>
    <row r="3913" spans="9:26">
      <c r="I3913" s="57" t="str">
        <f t="shared" si="544"/>
        <v>MD Family ResourcesTF-CBTNov-17</v>
      </c>
      <c r="J3913" t="s">
        <v>2481</v>
      </c>
      <c r="K3913" t="s">
        <v>509</v>
      </c>
      <c r="L3913" s="73">
        <v>43040</v>
      </c>
      <c r="M3913" s="110">
        <v>5</v>
      </c>
      <c r="N3913" s="110">
        <v>5.5</v>
      </c>
      <c r="O3913" s="68">
        <f t="shared" si="540"/>
        <v>0.90909090909090906</v>
      </c>
      <c r="P3913" s="110">
        <v>27</v>
      </c>
      <c r="Q3913" s="110">
        <v>30</v>
      </c>
      <c r="R3913" s="278">
        <f t="shared" si="541"/>
        <v>0.9</v>
      </c>
      <c r="S3913" s="110">
        <v>33</v>
      </c>
      <c r="T3913" s="68">
        <f t="shared" si="542"/>
        <v>0.90909090909090906</v>
      </c>
      <c r="U3913" s="110">
        <v>24</v>
      </c>
      <c r="W3913" s="110">
        <v>0</v>
      </c>
      <c r="X3913" s="110">
        <v>0</v>
      </c>
      <c r="Y3913" s="68" t="e">
        <f t="shared" si="539"/>
        <v>#DIV/0!</v>
      </c>
      <c r="Z3913" s="110">
        <v>3</v>
      </c>
    </row>
    <row r="3914" spans="9:26">
      <c r="I3914" s="57" t="str">
        <f t="shared" si="544"/>
        <v>UniversalTF-CBTNov-17</v>
      </c>
      <c r="J3914" t="s">
        <v>2482</v>
      </c>
      <c r="K3914" t="s">
        <v>349</v>
      </c>
      <c r="L3914" s="73">
        <v>43040</v>
      </c>
      <c r="M3914" s="110">
        <v>0</v>
      </c>
      <c r="N3914" s="110">
        <v>0</v>
      </c>
      <c r="O3914" s="68" t="e">
        <f t="shared" si="540"/>
        <v>#DIV/0!</v>
      </c>
      <c r="P3914" s="110">
        <v>0</v>
      </c>
      <c r="Q3914" s="110">
        <v>0</v>
      </c>
      <c r="R3914" s="278" t="e">
        <f t="shared" si="541"/>
        <v>#DIV/0!</v>
      </c>
      <c r="S3914" s="110">
        <v>0</v>
      </c>
      <c r="T3914" s="68" t="e">
        <f t="shared" si="542"/>
        <v>#DIV/0!</v>
      </c>
      <c r="U3914" s="110">
        <v>0</v>
      </c>
      <c r="W3914" s="110">
        <v>0</v>
      </c>
      <c r="X3914" s="110">
        <v>0</v>
      </c>
      <c r="Y3914" s="68" t="e">
        <f t="shared" si="539"/>
        <v>#DIV/0!</v>
      </c>
      <c r="Z3914" s="110">
        <v>0</v>
      </c>
    </row>
    <row r="3915" spans="9:26">
      <c r="I3915" s="57" t="str">
        <f t="shared" si="544"/>
        <v>Community ConnectionsTIPNov-17</v>
      </c>
      <c r="J3915" t="s">
        <v>2483</v>
      </c>
      <c r="K3915" t="s">
        <v>322</v>
      </c>
      <c r="L3915" s="73">
        <v>43040</v>
      </c>
      <c r="M3915" s="110">
        <v>5.5</v>
      </c>
      <c r="N3915" s="110">
        <v>5.5</v>
      </c>
      <c r="O3915" s="68">
        <f t="shared" si="540"/>
        <v>1</v>
      </c>
      <c r="P3915" s="110">
        <v>119</v>
      </c>
      <c r="Q3915" s="110">
        <v>77</v>
      </c>
      <c r="R3915" s="278">
        <f t="shared" si="541"/>
        <v>1.5454545454545454</v>
      </c>
      <c r="S3915" s="110">
        <v>77</v>
      </c>
      <c r="T3915" s="68">
        <f t="shared" si="542"/>
        <v>1</v>
      </c>
      <c r="U3915" s="110">
        <v>119</v>
      </c>
      <c r="W3915" s="110">
        <v>0</v>
      </c>
      <c r="X3915" s="110">
        <v>0</v>
      </c>
      <c r="Y3915" s="68" t="e">
        <f t="shared" si="539"/>
        <v>#DIV/0!</v>
      </c>
      <c r="Z3915" s="110">
        <v>0</v>
      </c>
    </row>
    <row r="3916" spans="9:26">
      <c r="I3916" s="57" t="str">
        <f t="shared" si="544"/>
        <v>ContemporaryTIPNov-17</v>
      </c>
      <c r="J3916" t="s">
        <v>2484</v>
      </c>
      <c r="K3916" t="s">
        <v>1231</v>
      </c>
      <c r="L3916" s="73">
        <v>43040</v>
      </c>
      <c r="M3916" s="110">
        <v>1.5</v>
      </c>
      <c r="N3916" s="110">
        <v>1.5</v>
      </c>
      <c r="O3916" s="68">
        <f t="shared" si="540"/>
        <v>1</v>
      </c>
      <c r="P3916" s="110">
        <v>8</v>
      </c>
      <c r="Q3916" s="110">
        <v>21</v>
      </c>
      <c r="R3916" s="278">
        <f t="shared" si="541"/>
        <v>0.38095238095238093</v>
      </c>
      <c r="S3916" s="110">
        <v>21</v>
      </c>
      <c r="T3916" s="68">
        <f t="shared" si="542"/>
        <v>1</v>
      </c>
      <c r="U3916" s="110">
        <v>7</v>
      </c>
      <c r="W3916" s="110">
        <v>0</v>
      </c>
      <c r="X3916" s="110">
        <v>0</v>
      </c>
      <c r="Y3916" s="68" t="e">
        <f t="shared" si="539"/>
        <v>#DIV/0!</v>
      </c>
      <c r="Z3916" s="110">
        <v>1</v>
      </c>
    </row>
    <row r="3917" spans="9:26">
      <c r="I3917" s="57" t="str">
        <f t="shared" si="544"/>
        <v>FPSTIPNov-17</v>
      </c>
      <c r="J3917" t="s">
        <v>2485</v>
      </c>
      <c r="K3917" t="s">
        <v>356</v>
      </c>
      <c r="L3917" s="73">
        <v>43040</v>
      </c>
      <c r="M3917" s="110">
        <v>5</v>
      </c>
      <c r="N3917" s="110">
        <v>9</v>
      </c>
      <c r="O3917" s="68">
        <f t="shared" si="540"/>
        <v>0.55555555555555558</v>
      </c>
      <c r="P3917" s="110">
        <v>89</v>
      </c>
      <c r="Q3917" s="110">
        <v>50</v>
      </c>
      <c r="R3917" s="278">
        <f t="shared" si="541"/>
        <v>1.78</v>
      </c>
      <c r="S3917" s="110">
        <v>90</v>
      </c>
      <c r="T3917" s="68">
        <f t="shared" si="542"/>
        <v>0.55555555555555558</v>
      </c>
      <c r="U3917" s="110">
        <v>88</v>
      </c>
      <c r="W3917" s="110">
        <v>0</v>
      </c>
      <c r="X3917" s="110">
        <v>0</v>
      </c>
      <c r="Y3917" s="68" t="e">
        <f t="shared" si="539"/>
        <v>#DIV/0!</v>
      </c>
      <c r="Z3917" s="110">
        <v>1</v>
      </c>
    </row>
    <row r="3918" spans="9:26">
      <c r="I3918" s="57" t="str">
        <f t="shared" si="544"/>
        <v>Green DoorTIPNov-17</v>
      </c>
      <c r="J3918" t="s">
        <v>2486</v>
      </c>
      <c r="K3918" t="s">
        <v>882</v>
      </c>
      <c r="L3918" s="73">
        <v>43040</v>
      </c>
      <c r="M3918" s="110">
        <v>0</v>
      </c>
      <c r="N3918" s="110">
        <v>0</v>
      </c>
      <c r="O3918" s="68" t="e">
        <f t="shared" si="540"/>
        <v>#DIV/0!</v>
      </c>
      <c r="P3918" s="110">
        <v>0</v>
      </c>
      <c r="Q3918" s="110">
        <v>0</v>
      </c>
      <c r="R3918" s="278" t="e">
        <f t="shared" si="541"/>
        <v>#DIV/0!</v>
      </c>
      <c r="S3918" s="110">
        <v>0</v>
      </c>
      <c r="T3918" s="68" t="e">
        <f t="shared" si="542"/>
        <v>#DIV/0!</v>
      </c>
      <c r="U3918" s="110">
        <v>0</v>
      </c>
      <c r="W3918" s="110">
        <v>0</v>
      </c>
      <c r="X3918" s="110">
        <v>0</v>
      </c>
      <c r="Y3918" s="68" t="e">
        <f t="shared" si="539"/>
        <v>#DIV/0!</v>
      </c>
      <c r="Z3918" s="110">
        <v>0</v>
      </c>
    </row>
    <row r="3919" spans="9:26">
      <c r="I3919" s="57" t="str">
        <f t="shared" si="544"/>
        <v>LESTIPNov-17</v>
      </c>
      <c r="J3919" t="s">
        <v>2487</v>
      </c>
      <c r="K3919" t="s">
        <v>358</v>
      </c>
      <c r="L3919" s="73">
        <v>43040</v>
      </c>
      <c r="M3919" s="110">
        <v>4.5</v>
      </c>
      <c r="N3919" s="110">
        <v>5.5</v>
      </c>
      <c r="O3919" s="68">
        <f t="shared" si="540"/>
        <v>0.81818181818181823</v>
      </c>
      <c r="P3919" s="110">
        <v>46</v>
      </c>
      <c r="Q3919" s="110">
        <v>51</v>
      </c>
      <c r="R3919" s="278">
        <f t="shared" si="541"/>
        <v>0.90196078431372551</v>
      </c>
      <c r="S3919" s="110">
        <v>62</v>
      </c>
      <c r="T3919" s="68">
        <f t="shared" si="542"/>
        <v>0.82258064516129037</v>
      </c>
      <c r="U3919" s="110">
        <v>44</v>
      </c>
      <c r="W3919" s="110">
        <v>1</v>
      </c>
      <c r="X3919" s="110">
        <v>1</v>
      </c>
      <c r="Y3919" s="68">
        <f t="shared" si="539"/>
        <v>1</v>
      </c>
      <c r="Z3919" s="110">
        <v>2</v>
      </c>
    </row>
    <row r="3920" spans="9:26">
      <c r="I3920" s="57" t="str">
        <f t="shared" si="544"/>
        <v>MBI HSTIPNov-17</v>
      </c>
      <c r="J3920" t="s">
        <v>2488</v>
      </c>
      <c r="K3920" t="s">
        <v>363</v>
      </c>
      <c r="L3920" s="73">
        <v>43040</v>
      </c>
      <c r="M3920" s="110">
        <v>7</v>
      </c>
      <c r="N3920" s="110">
        <v>7.5</v>
      </c>
      <c r="O3920" s="68">
        <f t="shared" si="540"/>
        <v>0.93333333333333335</v>
      </c>
      <c r="P3920" s="110">
        <v>117</v>
      </c>
      <c r="Q3920" s="110">
        <v>80</v>
      </c>
      <c r="R3920" s="278">
        <f t="shared" si="541"/>
        <v>1.4624999999999999</v>
      </c>
      <c r="S3920" s="110">
        <v>84</v>
      </c>
      <c r="T3920" s="68">
        <f t="shared" si="542"/>
        <v>0.95238095238095233</v>
      </c>
      <c r="U3920" s="110">
        <v>112</v>
      </c>
      <c r="W3920" s="110">
        <v>1</v>
      </c>
      <c r="X3920" s="110">
        <v>6</v>
      </c>
      <c r="Y3920" s="68">
        <f t="shared" si="539"/>
        <v>0.16666666666666666</v>
      </c>
      <c r="Z3920" s="110">
        <v>5</v>
      </c>
    </row>
    <row r="3921" spans="9:26">
      <c r="I3921" s="57" t="str">
        <f t="shared" si="544"/>
        <v>PASSTIPNov-17</v>
      </c>
      <c r="J3921" t="s">
        <v>2489</v>
      </c>
      <c r="K3921" t="s">
        <v>344</v>
      </c>
      <c r="L3921" s="73">
        <v>43040</v>
      </c>
      <c r="M3921" s="110">
        <v>7.5</v>
      </c>
      <c r="N3921" s="110">
        <v>8.5</v>
      </c>
      <c r="O3921" s="68">
        <f t="shared" si="540"/>
        <v>0.88235294117647056</v>
      </c>
      <c r="P3921" s="110">
        <v>53</v>
      </c>
      <c r="Q3921" s="110">
        <v>99</v>
      </c>
      <c r="R3921" s="278">
        <f t="shared" si="541"/>
        <v>0.53535353535353536</v>
      </c>
      <c r="S3921" s="110">
        <v>113</v>
      </c>
      <c r="T3921" s="68">
        <f t="shared" si="542"/>
        <v>0.87610619469026552</v>
      </c>
      <c r="U3921" s="110">
        <v>45</v>
      </c>
      <c r="W3921" s="110">
        <v>5</v>
      </c>
      <c r="X3921" s="110">
        <v>11</v>
      </c>
      <c r="Y3921" s="68">
        <f t="shared" si="539"/>
        <v>0.45454545454545453</v>
      </c>
      <c r="Z3921" s="110">
        <v>8</v>
      </c>
    </row>
    <row r="3922" spans="9:26">
      <c r="I3922" s="57" t="str">
        <f t="shared" si="544"/>
        <v>TFCCTIPNov-17</v>
      </c>
      <c r="J3922" t="s">
        <v>2490</v>
      </c>
      <c r="K3922" t="s">
        <v>365</v>
      </c>
      <c r="L3922" s="73">
        <v>43040</v>
      </c>
      <c r="M3922" s="110">
        <v>2.5</v>
      </c>
      <c r="N3922" s="110">
        <v>4.5</v>
      </c>
      <c r="O3922" s="68">
        <f t="shared" si="540"/>
        <v>0.55555555555555558</v>
      </c>
      <c r="P3922" s="110">
        <v>61</v>
      </c>
      <c r="Q3922" s="110">
        <v>45</v>
      </c>
      <c r="R3922" s="278">
        <f t="shared" si="541"/>
        <v>1.3555555555555556</v>
      </c>
      <c r="S3922" s="110">
        <v>63</v>
      </c>
      <c r="T3922" s="68">
        <f t="shared" si="542"/>
        <v>0.7142857142857143</v>
      </c>
      <c r="U3922" s="110">
        <v>61</v>
      </c>
      <c r="W3922" s="110">
        <v>15</v>
      </c>
      <c r="X3922" s="110">
        <v>20</v>
      </c>
      <c r="Y3922" s="68">
        <f t="shared" si="539"/>
        <v>0.75</v>
      </c>
      <c r="Z3922" s="110">
        <v>0</v>
      </c>
    </row>
    <row r="3923" spans="9:26">
      <c r="I3923" s="57" t="str">
        <f t="shared" si="544"/>
        <v>UniversalTIPNov-17</v>
      </c>
      <c r="J3923" t="s">
        <v>2491</v>
      </c>
      <c r="K3923" t="s">
        <v>351</v>
      </c>
      <c r="L3923" s="73">
        <v>43040</v>
      </c>
      <c r="M3923" s="110">
        <v>0</v>
      </c>
      <c r="N3923" s="110">
        <v>0</v>
      </c>
      <c r="O3923" s="68" t="e">
        <f t="shared" si="540"/>
        <v>#DIV/0!</v>
      </c>
      <c r="P3923" s="110">
        <v>0</v>
      </c>
      <c r="Q3923" s="110">
        <v>0</v>
      </c>
      <c r="R3923" s="278" t="e">
        <f t="shared" si="541"/>
        <v>#DIV/0!</v>
      </c>
      <c r="S3923" s="110">
        <v>0</v>
      </c>
      <c r="T3923" s="68" t="e">
        <f t="shared" si="542"/>
        <v>#DIV/0!</v>
      </c>
      <c r="U3923" s="110">
        <v>0</v>
      </c>
      <c r="W3923" s="110">
        <v>0</v>
      </c>
      <c r="X3923" s="110">
        <v>0</v>
      </c>
      <c r="Y3923" s="68" t="e">
        <f t="shared" si="539"/>
        <v>#DIV/0!</v>
      </c>
      <c r="Z3923" s="110">
        <v>0</v>
      </c>
    </row>
    <row r="3924" spans="9:26">
      <c r="I3924" s="57" t="str">
        <f t="shared" si="544"/>
        <v>Wayne CenterTIPNov-17</v>
      </c>
      <c r="J3924" t="s">
        <v>2492</v>
      </c>
      <c r="K3924" t="s">
        <v>768</v>
      </c>
      <c r="L3924" s="73">
        <v>43040</v>
      </c>
      <c r="M3924" s="110">
        <v>0</v>
      </c>
      <c r="N3924" s="110">
        <v>0</v>
      </c>
      <c r="O3924" s="68" t="e">
        <f t="shared" si="540"/>
        <v>#DIV/0!</v>
      </c>
      <c r="P3924" s="110">
        <v>0</v>
      </c>
      <c r="Q3924" s="110">
        <v>0</v>
      </c>
      <c r="R3924" s="278" t="e">
        <f t="shared" si="541"/>
        <v>#DIV/0!</v>
      </c>
      <c r="S3924" s="110">
        <v>0</v>
      </c>
      <c r="T3924" s="68" t="e">
        <f t="shared" si="542"/>
        <v>#DIV/0!</v>
      </c>
      <c r="U3924" s="110">
        <v>0</v>
      </c>
      <c r="W3924" s="110">
        <v>0</v>
      </c>
      <c r="X3924" s="110">
        <v>0</v>
      </c>
      <c r="Y3924" s="68" t="e">
        <f t="shared" ref="Y3924:Y3987" si="545">W3924/X3924</f>
        <v>#DIV/0!</v>
      </c>
      <c r="Z3924" s="110">
        <v>0</v>
      </c>
    </row>
    <row r="3925" spans="9:26">
      <c r="I3925" s="57" t="str">
        <f t="shared" si="544"/>
        <v>Adoptions TogetherTSTNov-17</v>
      </c>
      <c r="J3925" t="s">
        <v>2493</v>
      </c>
      <c r="K3925" t="s">
        <v>1446</v>
      </c>
      <c r="L3925" s="73">
        <v>43040</v>
      </c>
      <c r="M3925" s="110">
        <v>0.5</v>
      </c>
      <c r="N3925" s="110">
        <v>1</v>
      </c>
      <c r="O3925" s="68">
        <f t="shared" si="540"/>
        <v>0.5</v>
      </c>
      <c r="P3925" s="110">
        <v>4</v>
      </c>
      <c r="Q3925" s="110">
        <v>3</v>
      </c>
      <c r="R3925" s="278">
        <f t="shared" si="541"/>
        <v>1.3333333333333333</v>
      </c>
      <c r="S3925" s="110">
        <v>6</v>
      </c>
      <c r="T3925" s="68">
        <f t="shared" si="542"/>
        <v>0.5</v>
      </c>
      <c r="U3925" s="110">
        <v>4</v>
      </c>
      <c r="W3925" s="110">
        <v>0</v>
      </c>
      <c r="X3925" s="110">
        <v>0</v>
      </c>
      <c r="Y3925" s="68" t="e">
        <f t="shared" si="545"/>
        <v>#DIV/0!</v>
      </c>
      <c r="Z3925" s="110">
        <v>0</v>
      </c>
    </row>
    <row r="3926" spans="9:26">
      <c r="I3926" s="57" t="str">
        <f t="shared" si="544"/>
        <v>ContemporaryTSTNov-17</v>
      </c>
      <c r="J3926" t="s">
        <v>2494</v>
      </c>
      <c r="K3926" t="s">
        <v>1448</v>
      </c>
      <c r="L3926" s="73">
        <v>43040</v>
      </c>
      <c r="M3926" s="110">
        <v>1.5</v>
      </c>
      <c r="N3926" s="110">
        <v>1.5</v>
      </c>
      <c r="O3926" s="68">
        <f t="shared" si="540"/>
        <v>1</v>
      </c>
      <c r="P3926" s="110">
        <v>6</v>
      </c>
      <c r="Q3926" s="110">
        <v>9</v>
      </c>
      <c r="R3926" s="278">
        <f t="shared" si="541"/>
        <v>0.66666666666666663</v>
      </c>
      <c r="S3926" s="110">
        <v>9</v>
      </c>
      <c r="T3926" s="68">
        <f t="shared" si="542"/>
        <v>1</v>
      </c>
      <c r="U3926" s="110">
        <v>6</v>
      </c>
      <c r="W3926" s="110">
        <v>2</v>
      </c>
      <c r="X3926" s="110">
        <v>2</v>
      </c>
      <c r="Y3926" s="68">
        <f t="shared" si="545"/>
        <v>1</v>
      </c>
      <c r="Z3926" s="110">
        <v>0</v>
      </c>
    </row>
    <row r="3927" spans="9:26">
      <c r="I3927" s="57" t="str">
        <f t="shared" si="544"/>
        <v>Family MattersTSTNov-17</v>
      </c>
      <c r="J3927" t="s">
        <v>2495</v>
      </c>
      <c r="K3927" t="s">
        <v>1450</v>
      </c>
      <c r="L3927" s="73">
        <v>43040</v>
      </c>
      <c r="M3927" s="110">
        <v>0</v>
      </c>
      <c r="N3927" s="110">
        <v>0</v>
      </c>
      <c r="O3927" s="68" t="e">
        <f t="shared" si="540"/>
        <v>#DIV/0!</v>
      </c>
      <c r="P3927" s="110">
        <v>0</v>
      </c>
      <c r="Q3927" s="110">
        <v>0</v>
      </c>
      <c r="R3927" s="278" t="e">
        <f t="shared" si="541"/>
        <v>#DIV/0!</v>
      </c>
      <c r="S3927" s="110">
        <v>0</v>
      </c>
      <c r="T3927" s="68" t="e">
        <f t="shared" si="542"/>
        <v>#DIV/0!</v>
      </c>
      <c r="U3927" s="110">
        <v>0</v>
      </c>
      <c r="W3927" s="110">
        <v>0</v>
      </c>
      <c r="X3927" s="110">
        <v>0</v>
      </c>
      <c r="Y3927" s="68" t="e">
        <f t="shared" si="545"/>
        <v>#DIV/0!</v>
      </c>
      <c r="Z3927" s="110">
        <v>0</v>
      </c>
    </row>
    <row r="3928" spans="9:26">
      <c r="I3928" s="57" t="str">
        <f t="shared" si="544"/>
        <v>First Home CareTSTNov-17</v>
      </c>
      <c r="J3928" t="s">
        <v>2496</v>
      </c>
      <c r="K3928" t="s">
        <v>1452</v>
      </c>
      <c r="L3928" s="73">
        <v>43040</v>
      </c>
      <c r="M3928" s="110">
        <v>1</v>
      </c>
      <c r="N3928" s="110">
        <v>6</v>
      </c>
      <c r="O3928" s="68">
        <f t="shared" si="540"/>
        <v>0.16666666666666666</v>
      </c>
      <c r="P3928" s="110">
        <v>3</v>
      </c>
      <c r="Q3928" s="110">
        <v>6</v>
      </c>
      <c r="R3928" s="278">
        <f t="shared" si="541"/>
        <v>0.5</v>
      </c>
      <c r="S3928" s="110">
        <v>36</v>
      </c>
      <c r="T3928" s="68">
        <f t="shared" si="542"/>
        <v>0.16666666666666666</v>
      </c>
      <c r="U3928" s="110">
        <v>3</v>
      </c>
      <c r="W3928" s="110">
        <v>0</v>
      </c>
      <c r="X3928" s="110">
        <v>5</v>
      </c>
      <c r="Y3928" s="68">
        <f t="shared" si="545"/>
        <v>0</v>
      </c>
      <c r="Z3928" s="110">
        <v>0</v>
      </c>
    </row>
    <row r="3929" spans="9:26">
      <c r="I3929" s="57" t="str">
        <f t="shared" si="544"/>
        <v>HillcrestTSTNov-17</v>
      </c>
      <c r="J3929" t="s">
        <v>2497</v>
      </c>
      <c r="K3929" t="s">
        <v>1454</v>
      </c>
      <c r="L3929" s="73">
        <v>43040</v>
      </c>
      <c r="M3929" s="110">
        <v>1</v>
      </c>
      <c r="N3929" s="110">
        <v>1.5</v>
      </c>
      <c r="O3929" s="68">
        <f t="shared" ref="O3929:O3992" si="546">M3929/N3929</f>
        <v>0.66666666666666663</v>
      </c>
      <c r="P3929" s="110">
        <v>11</v>
      </c>
      <c r="Q3929" s="110">
        <v>6</v>
      </c>
      <c r="R3929" s="278">
        <f t="shared" ref="R3929:R3992" si="547">P3929/Q3929</f>
        <v>1.8333333333333333</v>
      </c>
      <c r="S3929" s="110">
        <v>9</v>
      </c>
      <c r="T3929" s="68">
        <f t="shared" ref="T3929:T3992" si="548">Q3929/S3929</f>
        <v>0.66666666666666663</v>
      </c>
      <c r="U3929" s="110">
        <v>11</v>
      </c>
      <c r="W3929" s="110">
        <v>0</v>
      </c>
      <c r="X3929" s="110">
        <v>0</v>
      </c>
      <c r="Y3929" s="68" t="e">
        <f t="shared" si="545"/>
        <v>#DIV/0!</v>
      </c>
      <c r="Z3929" s="110">
        <v>0</v>
      </c>
    </row>
    <row r="3930" spans="9:26">
      <c r="I3930" s="57" t="str">
        <f t="shared" si="544"/>
        <v>MD Family ResourcesTSTNov-17</v>
      </c>
      <c r="J3930" t="s">
        <v>2498</v>
      </c>
      <c r="K3930" t="s">
        <v>1456</v>
      </c>
      <c r="L3930" s="73">
        <v>43040</v>
      </c>
      <c r="M3930" s="110">
        <v>3</v>
      </c>
      <c r="N3930" s="110">
        <v>3.5</v>
      </c>
      <c r="O3930" s="68">
        <f t="shared" si="546"/>
        <v>0.8571428571428571</v>
      </c>
      <c r="P3930" s="110">
        <v>8</v>
      </c>
      <c r="Q3930" s="110">
        <v>18</v>
      </c>
      <c r="R3930" s="278">
        <f t="shared" si="547"/>
        <v>0.44444444444444442</v>
      </c>
      <c r="S3930" s="110">
        <v>21</v>
      </c>
      <c r="T3930" s="68">
        <f t="shared" si="548"/>
        <v>0.8571428571428571</v>
      </c>
      <c r="U3930" s="110">
        <v>8</v>
      </c>
      <c r="W3930" s="110">
        <v>3</v>
      </c>
      <c r="X3930" s="110">
        <v>3</v>
      </c>
      <c r="Y3930" s="68">
        <f t="shared" si="545"/>
        <v>1</v>
      </c>
      <c r="Z3930" s="110">
        <v>0</v>
      </c>
    </row>
    <row r="3931" spans="9:26">
      <c r="I3931" s="57" t="str">
        <f t="shared" si="544"/>
        <v>Adoptions TogetherAllNov-17</v>
      </c>
      <c r="J3931" t="s">
        <v>2499</v>
      </c>
      <c r="K3931" t="s">
        <v>318</v>
      </c>
      <c r="L3931" s="73">
        <v>43040</v>
      </c>
      <c r="M3931" s="110">
        <v>0.5</v>
      </c>
      <c r="N3931" s="110">
        <v>1</v>
      </c>
      <c r="O3931" s="68">
        <f t="shared" si="546"/>
        <v>0.5</v>
      </c>
      <c r="P3931" s="110">
        <v>4</v>
      </c>
      <c r="Q3931" s="110">
        <v>3</v>
      </c>
      <c r="R3931" s="278">
        <f t="shared" si="547"/>
        <v>1.3333333333333333</v>
      </c>
      <c r="S3931" s="110">
        <v>6</v>
      </c>
      <c r="T3931" s="68">
        <f t="shared" si="548"/>
        <v>0.5</v>
      </c>
      <c r="U3931" s="110">
        <v>4</v>
      </c>
      <c r="W3931" s="110">
        <v>0</v>
      </c>
      <c r="X3931" s="110">
        <v>0</v>
      </c>
      <c r="Y3931" s="68" t="e">
        <f t="shared" si="545"/>
        <v>#DIV/0!</v>
      </c>
      <c r="Z3931" s="110">
        <v>0</v>
      </c>
    </row>
    <row r="3932" spans="9:26">
      <c r="I3932" s="57" t="str">
        <f t="shared" si="544"/>
        <v>Community ConnectionsAllNov-17</v>
      </c>
      <c r="J3932" t="s">
        <v>2500</v>
      </c>
      <c r="K3932" t="s">
        <v>319</v>
      </c>
      <c r="L3932" s="73">
        <v>43040</v>
      </c>
      <c r="M3932" s="110">
        <v>10</v>
      </c>
      <c r="N3932" s="110">
        <v>10</v>
      </c>
      <c r="O3932" s="68">
        <f t="shared" si="546"/>
        <v>1</v>
      </c>
      <c r="P3932" s="110">
        <v>141</v>
      </c>
      <c r="Q3932" s="110">
        <v>104</v>
      </c>
      <c r="R3932" s="278">
        <f t="shared" si="547"/>
        <v>1.3557692307692308</v>
      </c>
      <c r="S3932" s="110">
        <v>104</v>
      </c>
      <c r="T3932" s="68">
        <f t="shared" si="548"/>
        <v>1</v>
      </c>
      <c r="U3932" s="110">
        <v>135</v>
      </c>
      <c r="W3932" s="110">
        <v>2</v>
      </c>
      <c r="X3932" s="110">
        <v>2</v>
      </c>
      <c r="Y3932" s="68">
        <f t="shared" si="545"/>
        <v>1</v>
      </c>
      <c r="Z3932" s="110">
        <v>6</v>
      </c>
    </row>
    <row r="3933" spans="9:26">
      <c r="I3933" s="57" t="str">
        <f t="shared" si="544"/>
        <v>ContemporaryAllNov-17</v>
      </c>
      <c r="J3933" t="s">
        <v>2501</v>
      </c>
      <c r="K3933" t="s">
        <v>1244</v>
      </c>
      <c r="L3933" s="73">
        <v>43040</v>
      </c>
      <c r="M3933" s="110">
        <v>3</v>
      </c>
      <c r="N3933" s="110">
        <v>3</v>
      </c>
      <c r="O3933" s="68">
        <f t="shared" si="546"/>
        <v>1</v>
      </c>
      <c r="P3933" s="110">
        <v>14</v>
      </c>
      <c r="Q3933" s="110">
        <v>30</v>
      </c>
      <c r="R3933" s="278">
        <f t="shared" si="547"/>
        <v>0.46666666666666667</v>
      </c>
      <c r="S3933" s="110">
        <v>30</v>
      </c>
      <c r="T3933" s="68">
        <f t="shared" si="548"/>
        <v>1</v>
      </c>
      <c r="U3933" s="110">
        <v>13</v>
      </c>
      <c r="W3933" s="110">
        <v>2</v>
      </c>
      <c r="X3933" s="110">
        <v>2</v>
      </c>
      <c r="Y3933" s="68">
        <f t="shared" si="545"/>
        <v>1</v>
      </c>
      <c r="Z3933" s="110">
        <v>1</v>
      </c>
    </row>
    <row r="3934" spans="9:26">
      <c r="I3934" s="57" t="str">
        <f t="shared" si="544"/>
        <v>Family MattersAllNov-17</v>
      </c>
      <c r="J3934" t="s">
        <v>2502</v>
      </c>
      <c r="K3934" t="s">
        <v>1624</v>
      </c>
      <c r="L3934" s="73">
        <v>43040</v>
      </c>
      <c r="M3934" s="110">
        <v>0</v>
      </c>
      <c r="N3934" s="110">
        <v>0</v>
      </c>
      <c r="O3934" s="68" t="e">
        <f t="shared" si="546"/>
        <v>#DIV/0!</v>
      </c>
      <c r="P3934" s="110">
        <v>0</v>
      </c>
      <c r="Q3934" s="110">
        <v>0</v>
      </c>
      <c r="R3934" s="278" t="e">
        <f t="shared" si="547"/>
        <v>#DIV/0!</v>
      </c>
      <c r="S3934" s="110">
        <v>0</v>
      </c>
      <c r="T3934" s="68" t="e">
        <f t="shared" si="548"/>
        <v>#DIV/0!</v>
      </c>
      <c r="U3934" s="110">
        <v>0</v>
      </c>
      <c r="W3934" s="110">
        <v>0</v>
      </c>
      <c r="X3934" s="110">
        <v>0</v>
      </c>
      <c r="Y3934" s="68" t="e">
        <f t="shared" si="545"/>
        <v>#DIV/0!</v>
      </c>
      <c r="Z3934" s="110">
        <v>0</v>
      </c>
    </row>
    <row r="3935" spans="9:26">
      <c r="I3935" s="57" t="str">
        <f t="shared" si="544"/>
        <v>Federal CityAllNov-17</v>
      </c>
      <c r="J3935" t="s">
        <v>2503</v>
      </c>
      <c r="K3935" t="s">
        <v>359</v>
      </c>
      <c r="L3935" s="73">
        <v>43040</v>
      </c>
      <c r="M3935" s="110">
        <v>0</v>
      </c>
      <c r="N3935" s="110">
        <v>0</v>
      </c>
      <c r="O3935" s="68" t="e">
        <f t="shared" si="546"/>
        <v>#DIV/0!</v>
      </c>
      <c r="P3935" s="110">
        <v>0</v>
      </c>
      <c r="Q3935" s="110">
        <v>0</v>
      </c>
      <c r="R3935" s="278" t="e">
        <f t="shared" si="547"/>
        <v>#DIV/0!</v>
      </c>
      <c r="S3935" s="110">
        <v>0</v>
      </c>
      <c r="T3935" s="68" t="e">
        <f t="shared" si="548"/>
        <v>#DIV/0!</v>
      </c>
      <c r="U3935" s="110">
        <v>0</v>
      </c>
      <c r="W3935" s="110">
        <v>0</v>
      </c>
      <c r="X3935" s="110">
        <v>0</v>
      </c>
      <c r="Y3935" s="68" t="e">
        <f t="shared" si="545"/>
        <v>#DIV/0!</v>
      </c>
      <c r="Z3935" s="110">
        <v>0</v>
      </c>
    </row>
    <row r="3936" spans="9:26">
      <c r="I3936" s="57" t="str">
        <f t="shared" si="544"/>
        <v>First Home CareAllNov-17</v>
      </c>
      <c r="J3936" t="s">
        <v>2504</v>
      </c>
      <c r="K3936" t="s">
        <v>323</v>
      </c>
      <c r="L3936" s="73">
        <v>43040</v>
      </c>
      <c r="M3936" s="110">
        <v>1</v>
      </c>
      <c r="N3936" s="110">
        <v>6</v>
      </c>
      <c r="O3936" s="68">
        <f t="shared" si="546"/>
        <v>0.16666666666666666</v>
      </c>
      <c r="P3936" s="110">
        <v>3</v>
      </c>
      <c r="Q3936" s="110">
        <v>6</v>
      </c>
      <c r="R3936" s="278">
        <f t="shared" si="547"/>
        <v>0.5</v>
      </c>
      <c r="S3936" s="110">
        <v>36</v>
      </c>
      <c r="T3936" s="68">
        <f t="shared" si="548"/>
        <v>0.16666666666666666</v>
      </c>
      <c r="U3936" s="110">
        <v>3</v>
      </c>
      <c r="V3936" s="282">
        <v>1</v>
      </c>
      <c r="W3936" s="110">
        <v>7</v>
      </c>
      <c r="X3936" s="110">
        <v>16</v>
      </c>
      <c r="Y3936" s="68">
        <f t="shared" si="545"/>
        <v>0.4375</v>
      </c>
      <c r="Z3936" s="110">
        <v>0</v>
      </c>
    </row>
    <row r="3937" spans="9:26">
      <c r="I3937" s="57" t="str">
        <f t="shared" si="544"/>
        <v>FPSAllNov-17</v>
      </c>
      <c r="J3937" t="s">
        <v>2505</v>
      </c>
      <c r="K3937" t="s">
        <v>355</v>
      </c>
      <c r="L3937" s="73">
        <v>43040</v>
      </c>
      <c r="M3937" s="110">
        <v>5</v>
      </c>
      <c r="N3937" s="110">
        <v>9</v>
      </c>
      <c r="O3937" s="68">
        <f t="shared" si="546"/>
        <v>0.55555555555555558</v>
      </c>
      <c r="P3937" s="110">
        <v>89</v>
      </c>
      <c r="Q3937" s="110">
        <v>50</v>
      </c>
      <c r="R3937" s="278">
        <f t="shared" si="547"/>
        <v>1.78</v>
      </c>
      <c r="S3937" s="110">
        <v>90</v>
      </c>
      <c r="T3937" s="68">
        <f t="shared" si="548"/>
        <v>0.55555555555555558</v>
      </c>
      <c r="U3937" s="110">
        <v>88</v>
      </c>
      <c r="W3937" s="110">
        <v>0</v>
      </c>
      <c r="X3937" s="110">
        <v>0</v>
      </c>
      <c r="Y3937" s="68" t="e">
        <f t="shared" si="545"/>
        <v>#DIV/0!</v>
      </c>
      <c r="Z3937" s="110">
        <v>1</v>
      </c>
    </row>
    <row r="3938" spans="9:26">
      <c r="I3938" s="57" t="str">
        <f t="shared" si="544"/>
        <v>Green DoorAllNov-17</v>
      </c>
      <c r="J3938" t="s">
        <v>2506</v>
      </c>
      <c r="K3938" t="s">
        <v>895</v>
      </c>
      <c r="L3938" s="73">
        <v>43040</v>
      </c>
      <c r="M3938" s="110">
        <v>0</v>
      </c>
      <c r="N3938" s="110">
        <v>0</v>
      </c>
      <c r="O3938" s="68" t="e">
        <f t="shared" si="546"/>
        <v>#DIV/0!</v>
      </c>
      <c r="P3938" s="110">
        <v>0</v>
      </c>
      <c r="Q3938" s="110">
        <v>0</v>
      </c>
      <c r="R3938" s="278" t="e">
        <f t="shared" si="547"/>
        <v>#DIV/0!</v>
      </c>
      <c r="S3938" s="110">
        <v>0</v>
      </c>
      <c r="T3938" s="68" t="e">
        <f t="shared" si="548"/>
        <v>#DIV/0!</v>
      </c>
      <c r="U3938" s="110">
        <v>0</v>
      </c>
      <c r="W3938" s="110">
        <v>0</v>
      </c>
      <c r="X3938" s="110">
        <v>0</v>
      </c>
      <c r="Y3938" s="68" t="e">
        <f t="shared" si="545"/>
        <v>#DIV/0!</v>
      </c>
      <c r="Z3938" s="110">
        <v>0</v>
      </c>
    </row>
    <row r="3939" spans="9:26">
      <c r="I3939" s="57" t="str">
        <f t="shared" si="544"/>
        <v>HillcrestAllNov-17</v>
      </c>
      <c r="J3939" t="s">
        <v>2507</v>
      </c>
      <c r="K3939" t="s">
        <v>331</v>
      </c>
      <c r="L3939" s="73">
        <v>43040</v>
      </c>
      <c r="M3939" s="110">
        <v>5</v>
      </c>
      <c r="N3939" s="110">
        <v>6</v>
      </c>
      <c r="O3939" s="68">
        <f t="shared" si="546"/>
        <v>0.83333333333333337</v>
      </c>
      <c r="P3939" s="110">
        <v>28</v>
      </c>
      <c r="Q3939" s="110">
        <v>30</v>
      </c>
      <c r="R3939" s="278">
        <f t="shared" si="547"/>
        <v>0.93333333333333335</v>
      </c>
      <c r="S3939" s="110">
        <v>36</v>
      </c>
      <c r="T3939" s="68">
        <f t="shared" si="548"/>
        <v>0.83333333333333337</v>
      </c>
      <c r="U3939" s="110">
        <v>26</v>
      </c>
      <c r="V3939" s="282">
        <v>0.75</v>
      </c>
      <c r="W3939" s="110">
        <v>0</v>
      </c>
      <c r="X3939" s="110">
        <v>0</v>
      </c>
      <c r="Y3939" s="68" t="e">
        <f t="shared" si="545"/>
        <v>#DIV/0!</v>
      </c>
      <c r="Z3939" s="110">
        <v>2</v>
      </c>
    </row>
    <row r="3940" spans="9:26">
      <c r="I3940" s="57" t="str">
        <f t="shared" si="544"/>
        <v>LAYCAllNov-17</v>
      </c>
      <c r="J3940" t="s">
        <v>2508</v>
      </c>
      <c r="K3940" t="s">
        <v>337</v>
      </c>
      <c r="L3940" s="73">
        <v>43040</v>
      </c>
      <c r="M3940" s="110">
        <v>0</v>
      </c>
      <c r="N3940" s="110">
        <v>0</v>
      </c>
      <c r="O3940" s="68" t="e">
        <f t="shared" si="546"/>
        <v>#DIV/0!</v>
      </c>
      <c r="P3940" s="110">
        <v>0</v>
      </c>
      <c r="Q3940" s="110">
        <v>0</v>
      </c>
      <c r="R3940" s="278" t="e">
        <f t="shared" si="547"/>
        <v>#DIV/0!</v>
      </c>
      <c r="S3940" s="110">
        <v>0</v>
      </c>
      <c r="T3940" s="68" t="e">
        <f t="shared" si="548"/>
        <v>#DIV/0!</v>
      </c>
      <c r="U3940" s="110">
        <v>0</v>
      </c>
      <c r="W3940" s="110">
        <v>0</v>
      </c>
      <c r="X3940" s="110">
        <v>0</v>
      </c>
      <c r="Y3940" s="68" t="e">
        <f t="shared" si="545"/>
        <v>#DIV/0!</v>
      </c>
      <c r="Z3940" s="110">
        <v>0</v>
      </c>
    </row>
    <row r="3941" spans="9:26">
      <c r="I3941" s="57" t="str">
        <f t="shared" si="544"/>
        <v>LESAllNov-17</v>
      </c>
      <c r="J3941" t="s">
        <v>2509</v>
      </c>
      <c r="K3941" t="s">
        <v>357</v>
      </c>
      <c r="L3941" s="73">
        <v>43040</v>
      </c>
      <c r="M3941" s="110">
        <v>4.5</v>
      </c>
      <c r="N3941" s="110">
        <v>5.5</v>
      </c>
      <c r="O3941" s="68">
        <f t="shared" si="546"/>
        <v>0.81818181818181823</v>
      </c>
      <c r="P3941" s="110">
        <v>46</v>
      </c>
      <c r="Q3941" s="110">
        <v>51</v>
      </c>
      <c r="R3941" s="278">
        <f t="shared" si="547"/>
        <v>0.90196078431372551</v>
      </c>
      <c r="S3941" s="110">
        <v>62</v>
      </c>
      <c r="T3941" s="68">
        <f t="shared" si="548"/>
        <v>0.82258064516129037</v>
      </c>
      <c r="U3941" s="110">
        <v>44</v>
      </c>
      <c r="W3941" s="110">
        <v>1</v>
      </c>
      <c r="X3941" s="110">
        <v>1</v>
      </c>
      <c r="Y3941" s="68">
        <f t="shared" si="545"/>
        <v>1</v>
      </c>
      <c r="Z3941" s="110">
        <v>2</v>
      </c>
    </row>
    <row r="3942" spans="9:26">
      <c r="I3942" s="57" t="str">
        <f t="shared" si="544"/>
        <v>Marys CenterAllNov-17</v>
      </c>
      <c r="J3942" t="s">
        <v>2510</v>
      </c>
      <c r="K3942" t="s">
        <v>341</v>
      </c>
      <c r="L3942" s="73">
        <v>43040</v>
      </c>
      <c r="M3942" s="110">
        <v>4</v>
      </c>
      <c r="N3942" s="110">
        <v>4</v>
      </c>
      <c r="O3942" s="68">
        <f t="shared" si="546"/>
        <v>1</v>
      </c>
      <c r="P3942" s="110">
        <v>33</v>
      </c>
      <c r="Q3942" s="110">
        <v>24</v>
      </c>
      <c r="R3942" s="278">
        <f t="shared" si="547"/>
        <v>1.375</v>
      </c>
      <c r="S3942" s="110">
        <v>24</v>
      </c>
      <c r="T3942" s="68">
        <f t="shared" si="548"/>
        <v>1</v>
      </c>
      <c r="U3942" s="110">
        <v>32</v>
      </c>
      <c r="W3942" s="110">
        <v>3</v>
      </c>
      <c r="X3942" s="110">
        <v>6</v>
      </c>
      <c r="Y3942" s="68">
        <f t="shared" si="545"/>
        <v>0.5</v>
      </c>
      <c r="Z3942" s="110">
        <v>1</v>
      </c>
    </row>
    <row r="3943" spans="9:26">
      <c r="I3943" s="57" t="str">
        <f t="shared" si="544"/>
        <v>MBI HSAllNov-17</v>
      </c>
      <c r="J3943" t="s">
        <v>2511</v>
      </c>
      <c r="K3943" t="s">
        <v>364</v>
      </c>
      <c r="L3943" s="73">
        <v>43040</v>
      </c>
      <c r="M3943" s="110">
        <v>7</v>
      </c>
      <c r="N3943" s="110">
        <v>7.5</v>
      </c>
      <c r="O3943" s="68">
        <f t="shared" si="546"/>
        <v>0.93333333333333335</v>
      </c>
      <c r="P3943" s="110">
        <v>117</v>
      </c>
      <c r="Q3943" s="110">
        <v>80</v>
      </c>
      <c r="R3943" s="278">
        <f t="shared" si="547"/>
        <v>1.4624999999999999</v>
      </c>
      <c r="S3943" s="110">
        <v>84</v>
      </c>
      <c r="T3943" s="68">
        <f t="shared" si="548"/>
        <v>0.95238095238095233</v>
      </c>
      <c r="U3943" s="110">
        <v>112</v>
      </c>
      <c r="W3943" s="110">
        <v>1</v>
      </c>
      <c r="X3943" s="110">
        <v>6</v>
      </c>
      <c r="Y3943" s="68">
        <f t="shared" si="545"/>
        <v>0.16666666666666666</v>
      </c>
      <c r="Z3943" s="110">
        <v>5</v>
      </c>
    </row>
    <row r="3944" spans="9:26">
      <c r="I3944" s="57" t="str">
        <f t="shared" si="544"/>
        <v>MD Family ResourcesAllNov-17</v>
      </c>
      <c r="J3944" t="s">
        <v>2512</v>
      </c>
      <c r="K3944" t="s">
        <v>510</v>
      </c>
      <c r="L3944" s="73">
        <v>43040</v>
      </c>
      <c r="M3944" s="110">
        <v>8</v>
      </c>
      <c r="N3944" s="110">
        <v>9</v>
      </c>
      <c r="O3944" s="68">
        <f t="shared" si="546"/>
        <v>0.88888888888888884</v>
      </c>
      <c r="P3944" s="110">
        <v>35</v>
      </c>
      <c r="Q3944" s="110">
        <v>48</v>
      </c>
      <c r="R3944" s="278">
        <f t="shared" si="547"/>
        <v>0.72916666666666663</v>
      </c>
      <c r="S3944" s="110">
        <v>54</v>
      </c>
      <c r="T3944" s="68">
        <f t="shared" si="548"/>
        <v>0.88888888888888884</v>
      </c>
      <c r="U3944" s="110">
        <v>32</v>
      </c>
      <c r="W3944" s="110">
        <v>3</v>
      </c>
      <c r="X3944" s="110">
        <v>3</v>
      </c>
      <c r="Y3944" s="68">
        <f t="shared" si="545"/>
        <v>1</v>
      </c>
      <c r="Z3944" s="110">
        <v>3</v>
      </c>
    </row>
    <row r="3945" spans="9:26">
      <c r="I3945" s="57" t="str">
        <f t="shared" si="544"/>
        <v>PASSAllNov-17</v>
      </c>
      <c r="J3945" t="s">
        <v>2513</v>
      </c>
      <c r="K3945" t="s">
        <v>342</v>
      </c>
      <c r="L3945" s="73">
        <v>43040</v>
      </c>
      <c r="M3945" s="110">
        <v>14.5</v>
      </c>
      <c r="N3945" s="110">
        <v>16.5</v>
      </c>
      <c r="O3945" s="68">
        <f t="shared" si="546"/>
        <v>0.87878787878787878</v>
      </c>
      <c r="P3945" s="110">
        <v>86</v>
      </c>
      <c r="Q3945" s="110">
        <v>141</v>
      </c>
      <c r="R3945" s="278">
        <f t="shared" si="547"/>
        <v>0.60992907801418439</v>
      </c>
      <c r="S3945" s="110">
        <v>161</v>
      </c>
      <c r="T3945" s="68">
        <f t="shared" si="548"/>
        <v>0.87577639751552794</v>
      </c>
      <c r="U3945" s="110">
        <v>70</v>
      </c>
      <c r="V3945" s="282">
        <v>0.9</v>
      </c>
      <c r="W3945" s="110">
        <v>14</v>
      </c>
      <c r="X3945" s="110">
        <v>22</v>
      </c>
      <c r="Y3945" s="68">
        <f t="shared" si="545"/>
        <v>0.63636363636363635</v>
      </c>
      <c r="Z3945" s="110">
        <v>16</v>
      </c>
    </row>
    <row r="3946" spans="9:26">
      <c r="I3946" s="57" t="str">
        <f t="shared" si="544"/>
        <v>PIECEAllNov-17</v>
      </c>
      <c r="J3946" t="s">
        <v>2514</v>
      </c>
      <c r="K3946" t="s">
        <v>345</v>
      </c>
      <c r="L3946" s="73">
        <v>43040</v>
      </c>
      <c r="M3946" s="110">
        <v>6</v>
      </c>
      <c r="N3946" s="110">
        <v>6.5</v>
      </c>
      <c r="O3946" s="68">
        <f t="shared" si="546"/>
        <v>0.92307692307692313</v>
      </c>
      <c r="P3946" s="110">
        <v>34</v>
      </c>
      <c r="Q3946" s="110">
        <v>36</v>
      </c>
      <c r="R3946" s="278">
        <f t="shared" si="547"/>
        <v>0.94444444444444442</v>
      </c>
      <c r="S3946" s="110">
        <v>39</v>
      </c>
      <c r="T3946" s="68">
        <f t="shared" si="548"/>
        <v>0.92307692307692313</v>
      </c>
      <c r="U3946" s="110">
        <v>33</v>
      </c>
      <c r="W3946" s="110">
        <v>0</v>
      </c>
      <c r="X3946" s="110">
        <v>0</v>
      </c>
      <c r="Y3946" s="68" t="e">
        <f t="shared" si="545"/>
        <v>#DIV/0!</v>
      </c>
      <c r="Z3946" s="110">
        <v>1</v>
      </c>
    </row>
    <row r="3947" spans="9:26">
      <c r="I3947" s="57" t="str">
        <f t="shared" si="544"/>
        <v>RiversideAllNov-17</v>
      </c>
      <c r="J3947" t="s">
        <v>2515</v>
      </c>
      <c r="K3947" t="s">
        <v>362</v>
      </c>
      <c r="L3947" s="73">
        <v>43040</v>
      </c>
      <c r="M3947" s="110">
        <v>0</v>
      </c>
      <c r="N3947" s="110">
        <v>0</v>
      </c>
      <c r="O3947" s="68" t="e">
        <f t="shared" si="546"/>
        <v>#DIV/0!</v>
      </c>
      <c r="P3947" s="110">
        <v>0</v>
      </c>
      <c r="Q3947" s="110">
        <v>0</v>
      </c>
      <c r="R3947" s="278" t="e">
        <f t="shared" si="547"/>
        <v>#DIV/0!</v>
      </c>
      <c r="S3947" s="110">
        <v>0</v>
      </c>
      <c r="T3947" s="68" t="e">
        <f t="shared" si="548"/>
        <v>#DIV/0!</v>
      </c>
      <c r="U3947" s="110">
        <v>0</v>
      </c>
      <c r="W3947" s="110">
        <v>0</v>
      </c>
      <c r="X3947" s="110">
        <v>0</v>
      </c>
      <c r="Y3947" s="68" t="e">
        <f t="shared" si="545"/>
        <v>#DIV/0!</v>
      </c>
      <c r="Z3947" s="110">
        <v>0</v>
      </c>
    </row>
    <row r="3948" spans="9:26">
      <c r="I3948" s="57" t="str">
        <f t="shared" si="544"/>
        <v>TFCCAllNov-17</v>
      </c>
      <c r="J3948" t="s">
        <v>2516</v>
      </c>
      <c r="K3948" t="s">
        <v>366</v>
      </c>
      <c r="L3948" s="73">
        <v>43040</v>
      </c>
      <c r="M3948" s="110">
        <v>2.5</v>
      </c>
      <c r="N3948" s="110">
        <v>4.5</v>
      </c>
      <c r="O3948" s="68">
        <f t="shared" si="546"/>
        <v>0.55555555555555558</v>
      </c>
      <c r="P3948" s="110">
        <v>61</v>
      </c>
      <c r="Q3948" s="110">
        <v>45</v>
      </c>
      <c r="R3948" s="278">
        <f t="shared" si="547"/>
        <v>1.3555555555555556</v>
      </c>
      <c r="S3948" s="110">
        <v>63</v>
      </c>
      <c r="T3948" s="68">
        <f t="shared" si="548"/>
        <v>0.7142857142857143</v>
      </c>
      <c r="U3948" s="110">
        <v>61</v>
      </c>
      <c r="W3948" s="110">
        <v>15</v>
      </c>
      <c r="X3948" s="110">
        <v>20</v>
      </c>
      <c r="Y3948" s="68">
        <f t="shared" si="545"/>
        <v>0.75</v>
      </c>
      <c r="Z3948" s="110">
        <v>0</v>
      </c>
    </row>
    <row r="3949" spans="9:26">
      <c r="I3949" s="57" t="str">
        <f t="shared" si="544"/>
        <v>UniversalAllNov-17</v>
      </c>
      <c r="J3949" t="s">
        <v>2517</v>
      </c>
      <c r="K3949" t="s">
        <v>348</v>
      </c>
      <c r="L3949" s="73">
        <v>43040</v>
      </c>
      <c r="M3949" s="110">
        <v>0</v>
      </c>
      <c r="N3949" s="110">
        <v>0</v>
      </c>
      <c r="O3949" s="68" t="e">
        <f t="shared" si="546"/>
        <v>#DIV/0!</v>
      </c>
      <c r="P3949" s="110">
        <v>0</v>
      </c>
      <c r="Q3949" s="110">
        <v>0</v>
      </c>
      <c r="R3949" s="278" t="e">
        <f t="shared" si="547"/>
        <v>#DIV/0!</v>
      </c>
      <c r="S3949" s="110">
        <v>0</v>
      </c>
      <c r="T3949" s="68" t="e">
        <f t="shared" si="548"/>
        <v>#DIV/0!</v>
      </c>
      <c r="U3949" s="110">
        <v>0</v>
      </c>
      <c r="W3949" s="110">
        <v>0</v>
      </c>
      <c r="X3949" s="110">
        <v>0</v>
      </c>
      <c r="Y3949" s="68" t="e">
        <f t="shared" si="545"/>
        <v>#DIV/0!</v>
      </c>
      <c r="Z3949" s="110">
        <v>0</v>
      </c>
    </row>
    <row r="3950" spans="9:26">
      <c r="I3950" s="57" t="str">
        <f t="shared" si="544"/>
        <v>Wayne CenterAllNov-17</v>
      </c>
      <c r="J3950" t="s">
        <v>2518</v>
      </c>
      <c r="K3950" t="s">
        <v>789</v>
      </c>
      <c r="L3950" s="73">
        <v>43040</v>
      </c>
      <c r="M3950" s="110">
        <v>0</v>
      </c>
      <c r="N3950" s="110">
        <v>0</v>
      </c>
      <c r="O3950" s="68" t="e">
        <f t="shared" si="546"/>
        <v>#DIV/0!</v>
      </c>
      <c r="P3950" s="110">
        <v>0</v>
      </c>
      <c r="Q3950" s="110">
        <v>0</v>
      </c>
      <c r="R3950" s="278" t="e">
        <f t="shared" si="547"/>
        <v>#DIV/0!</v>
      </c>
      <c r="S3950" s="110">
        <v>0</v>
      </c>
      <c r="T3950" s="68" t="e">
        <f t="shared" si="548"/>
        <v>#DIV/0!</v>
      </c>
      <c r="U3950" s="110">
        <v>0</v>
      </c>
      <c r="W3950" s="110">
        <v>0</v>
      </c>
      <c r="X3950" s="110">
        <v>0</v>
      </c>
      <c r="Y3950" s="68" t="e">
        <f t="shared" si="545"/>
        <v>#DIV/0!</v>
      </c>
      <c r="Z3950" s="110">
        <v>0</v>
      </c>
    </row>
    <row r="3951" spans="9:26">
      <c r="I3951" s="57" t="str">
        <f t="shared" si="544"/>
        <v>Youth VillagesAllNov-17</v>
      </c>
      <c r="J3951" t="s">
        <v>2519</v>
      </c>
      <c r="K3951" t="s">
        <v>352</v>
      </c>
      <c r="L3951" s="73">
        <v>43040</v>
      </c>
      <c r="M3951" s="110">
        <v>0</v>
      </c>
      <c r="N3951" s="110">
        <v>0</v>
      </c>
      <c r="O3951" s="68" t="e">
        <f t="shared" si="546"/>
        <v>#DIV/0!</v>
      </c>
      <c r="P3951" s="110">
        <v>0</v>
      </c>
      <c r="Q3951" s="110">
        <v>0</v>
      </c>
      <c r="R3951" s="278" t="e">
        <f t="shared" si="547"/>
        <v>#DIV/0!</v>
      </c>
      <c r="S3951" s="110">
        <v>0</v>
      </c>
      <c r="T3951" s="68" t="e">
        <f t="shared" si="548"/>
        <v>#DIV/0!</v>
      </c>
      <c r="U3951" s="110">
        <v>0</v>
      </c>
      <c r="W3951" s="110">
        <v>0</v>
      </c>
      <c r="X3951" s="110">
        <v>0</v>
      </c>
      <c r="Y3951" s="68" t="e">
        <f t="shared" si="545"/>
        <v>#DIV/0!</v>
      </c>
      <c r="Z3951" s="110">
        <v>0</v>
      </c>
    </row>
    <row r="3952" spans="9:26">
      <c r="I3952" s="57" t="str">
        <f t="shared" si="544"/>
        <v>All A-CRA ProvidersA-CRANov-17</v>
      </c>
      <c r="J3952" t="s">
        <v>2520</v>
      </c>
      <c r="K3952" t="s">
        <v>379</v>
      </c>
      <c r="L3952" s="73">
        <v>43040</v>
      </c>
      <c r="M3952" s="110">
        <v>0</v>
      </c>
      <c r="N3952" s="110">
        <v>0</v>
      </c>
      <c r="O3952" s="68" t="e">
        <f t="shared" si="546"/>
        <v>#DIV/0!</v>
      </c>
      <c r="P3952" s="110">
        <v>0</v>
      </c>
      <c r="Q3952" s="110">
        <v>0</v>
      </c>
      <c r="R3952" s="278" t="e">
        <f t="shared" si="547"/>
        <v>#DIV/0!</v>
      </c>
      <c r="S3952" s="110">
        <v>0</v>
      </c>
      <c r="T3952" s="68" t="e">
        <f t="shared" si="548"/>
        <v>#DIV/0!</v>
      </c>
      <c r="U3952" s="110">
        <v>0</v>
      </c>
      <c r="W3952" s="110">
        <v>0</v>
      </c>
      <c r="X3952" s="110">
        <v>0</v>
      </c>
      <c r="Y3952" s="68" t="e">
        <f t="shared" si="545"/>
        <v>#DIV/0!</v>
      </c>
      <c r="Z3952" s="110">
        <v>0</v>
      </c>
    </row>
    <row r="3953" spans="9:26">
      <c r="I3953" s="57" t="str">
        <f t="shared" si="544"/>
        <v>All CPP-FV ProvidersCPP-FVNov-17</v>
      </c>
      <c r="J3953" t="s">
        <v>2521</v>
      </c>
      <c r="K3953" t="s">
        <v>373</v>
      </c>
      <c r="L3953" s="73">
        <v>43040</v>
      </c>
      <c r="M3953" s="110">
        <v>3.5</v>
      </c>
      <c r="N3953" s="110">
        <v>3.5</v>
      </c>
      <c r="O3953" s="68">
        <f t="shared" si="546"/>
        <v>1</v>
      </c>
      <c r="P3953" s="110">
        <v>24</v>
      </c>
      <c r="Q3953" s="110">
        <v>21</v>
      </c>
      <c r="R3953" s="278">
        <f t="shared" si="547"/>
        <v>1.1428571428571428</v>
      </c>
      <c r="S3953" s="110">
        <v>21</v>
      </c>
      <c r="T3953" s="68">
        <f t="shared" si="548"/>
        <v>1</v>
      </c>
      <c r="U3953" s="110">
        <v>24</v>
      </c>
      <c r="W3953" s="110">
        <v>0</v>
      </c>
      <c r="X3953" s="110">
        <v>0</v>
      </c>
      <c r="Y3953" s="68" t="e">
        <f t="shared" si="545"/>
        <v>#DIV/0!</v>
      </c>
      <c r="Z3953" s="110">
        <v>0</v>
      </c>
    </row>
    <row r="3954" spans="9:26">
      <c r="I3954" s="57" t="str">
        <f t="shared" si="544"/>
        <v>All FFT ProvidersFFTNov-17</v>
      </c>
      <c r="J3954" t="s">
        <v>2522</v>
      </c>
      <c r="K3954" t="s">
        <v>372</v>
      </c>
      <c r="L3954" s="73">
        <v>43040</v>
      </c>
      <c r="M3954" s="110">
        <v>10</v>
      </c>
      <c r="N3954" s="110">
        <v>11</v>
      </c>
      <c r="O3954" s="68">
        <f t="shared" si="546"/>
        <v>0.90909090909090906</v>
      </c>
      <c r="P3954" s="110">
        <v>43</v>
      </c>
      <c r="Q3954" s="110">
        <v>60</v>
      </c>
      <c r="R3954" s="278">
        <f t="shared" si="547"/>
        <v>0.71666666666666667</v>
      </c>
      <c r="S3954" s="110">
        <v>66</v>
      </c>
      <c r="T3954" s="68">
        <f t="shared" si="548"/>
        <v>0.90909090909090906</v>
      </c>
      <c r="U3954" s="110">
        <v>33</v>
      </c>
      <c r="V3954" s="282">
        <v>0.8833333333333333</v>
      </c>
      <c r="W3954" s="110">
        <v>13</v>
      </c>
      <c r="X3954" s="110">
        <v>16</v>
      </c>
      <c r="Y3954" s="68">
        <f t="shared" si="545"/>
        <v>0.8125</v>
      </c>
      <c r="Z3954" s="110">
        <v>10</v>
      </c>
    </row>
    <row r="3955" spans="9:26">
      <c r="I3955" s="57" t="str">
        <f t="shared" si="544"/>
        <v>All MST ProvidersMSTNov-17</v>
      </c>
      <c r="J3955" t="s">
        <v>2523</v>
      </c>
      <c r="K3955" t="s">
        <v>374</v>
      </c>
      <c r="L3955" s="73">
        <v>43040</v>
      </c>
      <c r="M3955" s="110">
        <v>0</v>
      </c>
      <c r="N3955" s="110">
        <v>0</v>
      </c>
      <c r="O3955" s="68" t="e">
        <f t="shared" si="546"/>
        <v>#DIV/0!</v>
      </c>
      <c r="P3955" s="110">
        <v>0</v>
      </c>
      <c r="Q3955" s="110">
        <v>0</v>
      </c>
      <c r="R3955" s="278" t="e">
        <f t="shared" si="547"/>
        <v>#DIV/0!</v>
      </c>
      <c r="S3955" s="110">
        <v>0</v>
      </c>
      <c r="T3955" s="68" t="e">
        <f t="shared" si="548"/>
        <v>#DIV/0!</v>
      </c>
      <c r="U3955" s="110">
        <v>0</v>
      </c>
      <c r="W3955" s="110">
        <v>0</v>
      </c>
      <c r="X3955" s="110">
        <v>0</v>
      </c>
      <c r="Y3955" s="68" t="e">
        <f t="shared" si="545"/>
        <v>#DIV/0!</v>
      </c>
      <c r="Z3955" s="110">
        <v>0</v>
      </c>
    </row>
    <row r="3956" spans="9:26">
      <c r="I3956" s="57" t="str">
        <f t="shared" si="544"/>
        <v>All MST-PSB ProvidersMST-PSBNov-17</v>
      </c>
      <c r="J3956" t="s">
        <v>2524</v>
      </c>
      <c r="K3956" t="s">
        <v>375</v>
      </c>
      <c r="L3956" s="73">
        <v>43040</v>
      </c>
      <c r="M3956" s="110">
        <v>0</v>
      </c>
      <c r="N3956" s="110">
        <v>0</v>
      </c>
      <c r="O3956" s="68" t="e">
        <f t="shared" si="546"/>
        <v>#DIV/0!</v>
      </c>
      <c r="P3956" s="110">
        <v>0</v>
      </c>
      <c r="Q3956" s="110">
        <v>0</v>
      </c>
      <c r="R3956" s="278" t="e">
        <f t="shared" si="547"/>
        <v>#DIV/0!</v>
      </c>
      <c r="S3956" s="110">
        <v>0</v>
      </c>
      <c r="T3956" s="68" t="e">
        <f t="shared" si="548"/>
        <v>#DIV/0!</v>
      </c>
      <c r="U3956" s="110">
        <v>0</v>
      </c>
      <c r="W3956" s="110">
        <v>0</v>
      </c>
      <c r="X3956" s="110">
        <v>0</v>
      </c>
      <c r="Y3956" s="68" t="e">
        <f t="shared" si="545"/>
        <v>#DIV/0!</v>
      </c>
      <c r="Z3956" s="110">
        <v>0</v>
      </c>
    </row>
    <row r="3957" spans="9:26">
      <c r="I3957" s="57" t="str">
        <f t="shared" si="544"/>
        <v>All PCIT ProvidersPCITNov-17</v>
      </c>
      <c r="J3957" t="s">
        <v>2525</v>
      </c>
      <c r="K3957" t="s">
        <v>376</v>
      </c>
      <c r="L3957" s="73">
        <v>43040</v>
      </c>
      <c r="M3957" s="110">
        <v>6.5</v>
      </c>
      <c r="N3957" s="110">
        <v>7</v>
      </c>
      <c r="O3957" s="68">
        <f t="shared" si="546"/>
        <v>0.9285714285714286</v>
      </c>
      <c r="P3957" s="110">
        <v>43</v>
      </c>
      <c r="Q3957" s="110">
        <v>39</v>
      </c>
      <c r="R3957" s="278">
        <f t="shared" si="547"/>
        <v>1.1025641025641026</v>
      </c>
      <c r="S3957" s="110">
        <v>42</v>
      </c>
      <c r="T3957" s="68">
        <f t="shared" si="548"/>
        <v>0.9285714285714286</v>
      </c>
      <c r="U3957" s="110">
        <v>41</v>
      </c>
      <c r="W3957" s="110">
        <v>3</v>
      </c>
      <c r="X3957" s="110">
        <v>6</v>
      </c>
      <c r="Y3957" s="68">
        <f t="shared" si="545"/>
        <v>0.5</v>
      </c>
      <c r="Z3957" s="110">
        <v>2</v>
      </c>
    </row>
    <row r="3958" spans="9:26">
      <c r="I3958" s="57" t="str">
        <f t="shared" si="544"/>
        <v>All TF-CBT ProvidersTF-CBTNov-17</v>
      </c>
      <c r="J3958" t="s">
        <v>2526</v>
      </c>
      <c r="K3958" t="s">
        <v>377</v>
      </c>
      <c r="L3958" s="73">
        <v>43040</v>
      </c>
      <c r="M3958" s="110">
        <v>10.5</v>
      </c>
      <c r="N3958" s="110">
        <v>11.5</v>
      </c>
      <c r="O3958" s="68">
        <f t="shared" si="546"/>
        <v>0.91304347826086951</v>
      </c>
      <c r="P3958" s="110">
        <v>56</v>
      </c>
      <c r="Q3958" s="110">
        <v>63</v>
      </c>
      <c r="R3958" s="278">
        <f t="shared" si="547"/>
        <v>0.88888888888888884</v>
      </c>
      <c r="S3958" s="110">
        <v>69</v>
      </c>
      <c r="T3958" s="68">
        <f t="shared" si="548"/>
        <v>0.91304347826086951</v>
      </c>
      <c r="U3958" s="110">
        <v>47</v>
      </c>
      <c r="W3958" s="110">
        <v>5</v>
      </c>
      <c r="X3958" s="110">
        <v>8</v>
      </c>
      <c r="Y3958" s="68">
        <f t="shared" si="545"/>
        <v>0.625</v>
      </c>
      <c r="Z3958" s="110">
        <v>9</v>
      </c>
    </row>
    <row r="3959" spans="9:26">
      <c r="I3959" s="57" t="str">
        <f t="shared" si="544"/>
        <v>All TIP ProvidersTIPNov-17</v>
      </c>
      <c r="J3959" t="s">
        <v>2527</v>
      </c>
      <c r="K3959" t="s">
        <v>378</v>
      </c>
      <c r="L3959" s="73">
        <v>43040</v>
      </c>
      <c r="M3959" s="110">
        <v>33.5</v>
      </c>
      <c r="N3959" s="110">
        <v>42</v>
      </c>
      <c r="O3959" s="68">
        <f t="shared" si="546"/>
        <v>0.79761904761904767</v>
      </c>
      <c r="P3959" s="110">
        <v>493</v>
      </c>
      <c r="Q3959" s="110">
        <v>423</v>
      </c>
      <c r="R3959" s="278">
        <f t="shared" si="547"/>
        <v>1.16548463356974</v>
      </c>
      <c r="S3959" s="110">
        <v>510</v>
      </c>
      <c r="T3959" s="68">
        <f t="shared" si="548"/>
        <v>0.8294117647058824</v>
      </c>
      <c r="U3959" s="110">
        <v>476</v>
      </c>
      <c r="W3959" s="110">
        <v>22</v>
      </c>
      <c r="X3959" s="110">
        <v>38</v>
      </c>
      <c r="Y3959" s="68">
        <f t="shared" si="545"/>
        <v>0.57894736842105265</v>
      </c>
      <c r="Z3959" s="110">
        <v>17</v>
      </c>
    </row>
    <row r="3960" spans="9:26">
      <c r="I3960" s="57" t="str">
        <f t="shared" si="544"/>
        <v>All TST ProvidersTSTNov-17</v>
      </c>
      <c r="J3960" t="s">
        <v>2528</v>
      </c>
      <c r="K3960" t="s">
        <v>512</v>
      </c>
      <c r="L3960" s="73">
        <v>43040</v>
      </c>
      <c r="M3960" s="110">
        <v>7</v>
      </c>
      <c r="N3960" s="110">
        <v>13.5</v>
      </c>
      <c r="O3960" s="68">
        <f t="shared" si="546"/>
        <v>0.51851851851851849</v>
      </c>
      <c r="P3960" s="110">
        <v>32</v>
      </c>
      <c r="Q3960" s="110">
        <v>42</v>
      </c>
      <c r="R3960" s="278">
        <f t="shared" si="547"/>
        <v>0.76190476190476186</v>
      </c>
      <c r="S3960" s="110">
        <v>81</v>
      </c>
      <c r="T3960" s="68">
        <f t="shared" si="548"/>
        <v>0.51851851851851849</v>
      </c>
      <c r="U3960" s="110">
        <v>32</v>
      </c>
      <c r="W3960" s="110">
        <v>5</v>
      </c>
      <c r="X3960" s="110">
        <v>10</v>
      </c>
      <c r="Y3960" s="68">
        <f t="shared" si="545"/>
        <v>0.5</v>
      </c>
      <c r="Z3960" s="110">
        <v>0</v>
      </c>
    </row>
    <row r="3961" spans="9:26">
      <c r="I3961" s="57" t="str">
        <f t="shared" si="544"/>
        <v>AllAllNov-17</v>
      </c>
      <c r="J3961" t="s">
        <v>2529</v>
      </c>
      <c r="K3961" t="s">
        <v>367</v>
      </c>
      <c r="L3961" s="73">
        <v>43040</v>
      </c>
      <c r="M3961" s="110">
        <v>71</v>
      </c>
      <c r="N3961" s="110">
        <v>88.5</v>
      </c>
      <c r="O3961" s="68">
        <f t="shared" si="546"/>
        <v>0.80225988700564976</v>
      </c>
      <c r="P3961" s="110">
        <v>691</v>
      </c>
      <c r="Q3961" s="110">
        <v>648</v>
      </c>
      <c r="R3961" s="278">
        <f t="shared" si="547"/>
        <v>1.066358024691358</v>
      </c>
      <c r="S3961" s="110">
        <v>789</v>
      </c>
      <c r="T3961" s="68">
        <f t="shared" si="548"/>
        <v>0.82129277566539927</v>
      </c>
      <c r="U3961" s="110">
        <v>653</v>
      </c>
      <c r="W3961" s="110">
        <v>48</v>
      </c>
      <c r="X3961" s="110">
        <v>78</v>
      </c>
      <c r="Y3961" s="68">
        <f t="shared" si="545"/>
        <v>0.61538461538461542</v>
      </c>
      <c r="Z3961" s="110">
        <v>38</v>
      </c>
    </row>
    <row r="3962" spans="9:26">
      <c r="I3962" s="57" t="str">
        <f>K3962&amp;"Dec-17"</f>
        <v>Federal CityA-CRADec-17</v>
      </c>
      <c r="J3962" t="s">
        <v>2530</v>
      </c>
      <c r="K3962" t="s">
        <v>360</v>
      </c>
      <c r="L3962" s="73">
        <v>43070</v>
      </c>
      <c r="M3962" s="110">
        <v>0</v>
      </c>
      <c r="N3962" s="110">
        <v>0</v>
      </c>
      <c r="O3962" s="68" t="e">
        <f t="shared" si="546"/>
        <v>#DIV/0!</v>
      </c>
      <c r="P3962" s="110">
        <v>0</v>
      </c>
      <c r="Q3962" s="110">
        <v>0</v>
      </c>
      <c r="R3962" s="278" t="e">
        <f t="shared" si="547"/>
        <v>#DIV/0!</v>
      </c>
      <c r="S3962" s="110">
        <v>0</v>
      </c>
      <c r="T3962" s="68" t="e">
        <f t="shared" si="548"/>
        <v>#DIV/0!</v>
      </c>
      <c r="U3962" s="110">
        <v>0</v>
      </c>
      <c r="W3962" s="110">
        <v>0</v>
      </c>
      <c r="X3962" s="110">
        <v>0</v>
      </c>
      <c r="Y3962" s="68" t="e">
        <f t="shared" si="545"/>
        <v>#DIV/0!</v>
      </c>
      <c r="Z3962" s="110">
        <v>0</v>
      </c>
    </row>
    <row r="3963" spans="9:26">
      <c r="I3963" s="57" t="str">
        <f t="shared" ref="I3963:I4026" si="549">K3963&amp;"Dec-17"</f>
        <v>HillcrestA-CRADec-17</v>
      </c>
      <c r="J3963" t="s">
        <v>2531</v>
      </c>
      <c r="K3963" t="s">
        <v>336</v>
      </c>
      <c r="L3963" s="73">
        <v>43070</v>
      </c>
      <c r="M3963" s="110">
        <v>0</v>
      </c>
      <c r="N3963" s="110">
        <v>0</v>
      </c>
      <c r="O3963" s="68" t="e">
        <f t="shared" si="546"/>
        <v>#DIV/0!</v>
      </c>
      <c r="P3963" s="110">
        <v>0</v>
      </c>
      <c r="Q3963" s="110">
        <v>0</v>
      </c>
      <c r="R3963" s="278" t="e">
        <f t="shared" si="547"/>
        <v>#DIV/0!</v>
      </c>
      <c r="S3963" s="110">
        <v>0</v>
      </c>
      <c r="T3963" s="68" t="e">
        <f t="shared" si="548"/>
        <v>#DIV/0!</v>
      </c>
      <c r="U3963" s="110">
        <v>0</v>
      </c>
      <c r="W3963" s="110">
        <v>0</v>
      </c>
      <c r="X3963" s="110">
        <v>0</v>
      </c>
      <c r="Y3963" s="68" t="e">
        <f t="shared" si="545"/>
        <v>#DIV/0!</v>
      </c>
      <c r="Z3963" s="110">
        <v>0</v>
      </c>
    </row>
    <row r="3964" spans="9:26">
      <c r="I3964" s="57" t="str">
        <f t="shared" si="549"/>
        <v>LAYCA-CRADec-17</v>
      </c>
      <c r="J3964" t="s">
        <v>2532</v>
      </c>
      <c r="K3964" t="s">
        <v>339</v>
      </c>
      <c r="L3964" s="73">
        <v>43070</v>
      </c>
      <c r="M3964" s="110">
        <v>0</v>
      </c>
      <c r="N3964" s="110">
        <v>0</v>
      </c>
      <c r="O3964" s="68" t="e">
        <f t="shared" si="546"/>
        <v>#DIV/0!</v>
      </c>
      <c r="P3964" s="110">
        <v>0</v>
      </c>
      <c r="Q3964" s="110">
        <v>0</v>
      </c>
      <c r="R3964" s="278" t="e">
        <f t="shared" si="547"/>
        <v>#DIV/0!</v>
      </c>
      <c r="S3964" s="110">
        <v>0</v>
      </c>
      <c r="T3964" s="68" t="e">
        <f t="shared" si="548"/>
        <v>#DIV/0!</v>
      </c>
      <c r="U3964" s="110">
        <v>0</v>
      </c>
      <c r="W3964" s="110">
        <v>0</v>
      </c>
      <c r="X3964" s="110">
        <v>0</v>
      </c>
      <c r="Y3964" s="68" t="e">
        <f t="shared" si="545"/>
        <v>#DIV/0!</v>
      </c>
      <c r="Z3964" s="110">
        <v>0</v>
      </c>
    </row>
    <row r="3965" spans="9:26">
      <c r="I3965" s="57" t="str">
        <f t="shared" si="549"/>
        <v>RiversideA-CRADec-17</v>
      </c>
      <c r="J3965" t="s">
        <v>2533</v>
      </c>
      <c r="K3965" t="s">
        <v>361</v>
      </c>
      <c r="L3965" s="73">
        <v>43070</v>
      </c>
      <c r="M3965" s="110">
        <v>0</v>
      </c>
      <c r="N3965" s="110">
        <v>0</v>
      </c>
      <c r="O3965" s="68" t="e">
        <f t="shared" si="546"/>
        <v>#DIV/0!</v>
      </c>
      <c r="P3965" s="110">
        <v>0</v>
      </c>
      <c r="Q3965" s="110">
        <v>0</v>
      </c>
      <c r="R3965" s="278" t="e">
        <f t="shared" si="547"/>
        <v>#DIV/0!</v>
      </c>
      <c r="S3965" s="110">
        <v>0</v>
      </c>
      <c r="T3965" s="68" t="e">
        <f t="shared" si="548"/>
        <v>#DIV/0!</v>
      </c>
      <c r="U3965" s="110">
        <v>0</v>
      </c>
      <c r="W3965" s="110">
        <v>0</v>
      </c>
      <c r="X3965" s="110">
        <v>0</v>
      </c>
      <c r="Y3965" s="68" t="e">
        <f t="shared" si="545"/>
        <v>#DIV/0!</v>
      </c>
      <c r="Z3965" s="110">
        <v>0</v>
      </c>
    </row>
    <row r="3966" spans="9:26">
      <c r="I3966" s="57" t="str">
        <f t="shared" si="549"/>
        <v>Adoptions TogetherCPP-FVDec-17</v>
      </c>
      <c r="J3966" t="s">
        <v>2534</v>
      </c>
      <c r="K3966" t="s">
        <v>317</v>
      </c>
      <c r="L3966" s="73">
        <v>43070</v>
      </c>
      <c r="M3966" s="110">
        <v>0</v>
      </c>
      <c r="N3966" s="110">
        <v>0</v>
      </c>
      <c r="O3966" s="68" t="e">
        <f t="shared" si="546"/>
        <v>#DIV/0!</v>
      </c>
      <c r="P3966" s="110">
        <v>0</v>
      </c>
      <c r="Q3966" s="110">
        <v>0</v>
      </c>
      <c r="R3966" s="278" t="e">
        <f t="shared" si="547"/>
        <v>#DIV/0!</v>
      </c>
      <c r="S3966" s="110">
        <v>0</v>
      </c>
      <c r="T3966" s="68" t="e">
        <f t="shared" si="548"/>
        <v>#DIV/0!</v>
      </c>
      <c r="U3966" s="110">
        <v>0</v>
      </c>
      <c r="W3966" s="110">
        <v>0</v>
      </c>
      <c r="X3966" s="110">
        <v>0</v>
      </c>
      <c r="Y3966" s="68" t="e">
        <f t="shared" si="545"/>
        <v>#DIV/0!</v>
      </c>
      <c r="Z3966" s="110">
        <v>0</v>
      </c>
    </row>
    <row r="3967" spans="9:26">
      <c r="I3967" s="57" t="str">
        <f t="shared" si="549"/>
        <v>PIECECPP-FVDec-17</v>
      </c>
      <c r="J3967" t="s">
        <v>2535</v>
      </c>
      <c r="K3967" t="s">
        <v>346</v>
      </c>
      <c r="L3967" s="73">
        <v>43070</v>
      </c>
      <c r="M3967" s="110">
        <v>3.5</v>
      </c>
      <c r="N3967" s="110">
        <v>3.5</v>
      </c>
      <c r="O3967" s="68">
        <f t="shared" si="546"/>
        <v>1</v>
      </c>
      <c r="P3967" s="110">
        <v>23</v>
      </c>
      <c r="Q3967" s="110">
        <v>21</v>
      </c>
      <c r="R3967" s="278">
        <f t="shared" si="547"/>
        <v>1.0952380952380953</v>
      </c>
      <c r="S3967" s="110">
        <v>21</v>
      </c>
      <c r="T3967" s="68">
        <f t="shared" si="548"/>
        <v>1</v>
      </c>
      <c r="U3967" s="110">
        <v>23</v>
      </c>
      <c r="W3967" s="110">
        <v>0</v>
      </c>
      <c r="X3967" s="110">
        <v>0</v>
      </c>
      <c r="Y3967" s="68" t="e">
        <f t="shared" si="545"/>
        <v>#DIV/0!</v>
      </c>
      <c r="Z3967" s="110">
        <v>0</v>
      </c>
    </row>
    <row r="3968" spans="9:26">
      <c r="I3968" s="57" t="str">
        <f t="shared" si="549"/>
        <v>First Home CareFFTDec-17</v>
      </c>
      <c r="J3968" t="s">
        <v>2536</v>
      </c>
      <c r="K3968" t="s">
        <v>325</v>
      </c>
      <c r="L3968" s="73">
        <v>43070</v>
      </c>
      <c r="M3968" s="110">
        <v>0</v>
      </c>
      <c r="N3968" s="110">
        <v>0</v>
      </c>
      <c r="O3968" s="68" t="e">
        <f t="shared" si="546"/>
        <v>#DIV/0!</v>
      </c>
      <c r="P3968" s="110">
        <v>0</v>
      </c>
      <c r="Q3968" s="110">
        <v>0</v>
      </c>
      <c r="R3968" s="278" t="e">
        <f t="shared" si="547"/>
        <v>#DIV/0!</v>
      </c>
      <c r="S3968" s="110">
        <v>0</v>
      </c>
      <c r="T3968" s="68" t="e">
        <f t="shared" si="548"/>
        <v>#DIV/0!</v>
      </c>
      <c r="U3968" s="110">
        <v>0</v>
      </c>
      <c r="W3968" s="110">
        <v>0</v>
      </c>
      <c r="X3968" s="110">
        <v>0</v>
      </c>
      <c r="Y3968" s="68" t="e">
        <f t="shared" si="545"/>
        <v>#DIV/0!</v>
      </c>
      <c r="Z3968" s="110">
        <v>0</v>
      </c>
    </row>
    <row r="3969" spans="9:26">
      <c r="I3969" s="57" t="str">
        <f t="shared" si="549"/>
        <v>HillcrestFFTDec-17</v>
      </c>
      <c r="J3969" t="s">
        <v>2537</v>
      </c>
      <c r="K3969" t="s">
        <v>335</v>
      </c>
      <c r="L3969" s="73">
        <v>43070</v>
      </c>
      <c r="M3969" s="110">
        <v>3</v>
      </c>
      <c r="N3969" s="110">
        <v>3</v>
      </c>
      <c r="O3969" s="68">
        <f t="shared" si="546"/>
        <v>1</v>
      </c>
      <c r="P3969" s="110">
        <v>12</v>
      </c>
      <c r="Q3969" s="110">
        <v>18</v>
      </c>
      <c r="R3969" s="278">
        <f t="shared" si="547"/>
        <v>0.66666666666666663</v>
      </c>
      <c r="S3969" s="110">
        <v>18</v>
      </c>
      <c r="T3969" s="68">
        <f t="shared" si="548"/>
        <v>1</v>
      </c>
      <c r="U3969" s="110">
        <v>9</v>
      </c>
      <c r="V3969" s="282">
        <v>0.93</v>
      </c>
      <c r="W3969" s="110">
        <v>0</v>
      </c>
      <c r="X3969" s="110">
        <v>0</v>
      </c>
      <c r="Y3969" s="68" t="e">
        <f t="shared" si="545"/>
        <v>#DIV/0!</v>
      </c>
      <c r="Z3969" s="110">
        <v>3</v>
      </c>
    </row>
    <row r="3970" spans="9:26">
      <c r="I3970" s="57" t="str">
        <f t="shared" si="549"/>
        <v>PASSFFTDec-17</v>
      </c>
      <c r="J3970" t="s">
        <v>2538</v>
      </c>
      <c r="K3970" t="s">
        <v>343</v>
      </c>
      <c r="L3970" s="73">
        <v>43070</v>
      </c>
      <c r="M3970" s="110">
        <v>6</v>
      </c>
      <c r="N3970" s="110">
        <v>8</v>
      </c>
      <c r="O3970" s="68">
        <f t="shared" si="546"/>
        <v>0.75</v>
      </c>
      <c r="P3970" s="110">
        <v>36</v>
      </c>
      <c r="Q3970" s="110">
        <v>36</v>
      </c>
      <c r="R3970" s="278">
        <f t="shared" si="547"/>
        <v>1</v>
      </c>
      <c r="S3970" s="110">
        <v>48</v>
      </c>
      <c r="T3970" s="68">
        <f t="shared" si="548"/>
        <v>0.75</v>
      </c>
      <c r="U3970" s="110">
        <v>29</v>
      </c>
      <c r="V3970" s="282">
        <v>1.18</v>
      </c>
      <c r="W3970" s="110">
        <v>4</v>
      </c>
      <c r="X3970" s="110">
        <v>5</v>
      </c>
      <c r="Y3970" s="68">
        <f t="shared" si="545"/>
        <v>0.8</v>
      </c>
      <c r="Z3970" s="110">
        <v>7</v>
      </c>
    </row>
    <row r="3971" spans="9:26">
      <c r="I3971" s="57" t="str">
        <f t="shared" si="549"/>
        <v>Youth VillagesMSTDec-17</v>
      </c>
      <c r="J3971" t="s">
        <v>2539</v>
      </c>
      <c r="K3971" t="s">
        <v>353</v>
      </c>
      <c r="L3971" s="73">
        <v>43070</v>
      </c>
      <c r="M3971" s="110">
        <v>0</v>
      </c>
      <c r="N3971" s="110">
        <v>0</v>
      </c>
      <c r="O3971" s="68" t="e">
        <f t="shared" si="546"/>
        <v>#DIV/0!</v>
      </c>
      <c r="P3971" s="110">
        <v>0</v>
      </c>
      <c r="Q3971" s="110">
        <v>0</v>
      </c>
      <c r="R3971" s="278" t="e">
        <f t="shared" si="547"/>
        <v>#DIV/0!</v>
      </c>
      <c r="S3971" s="110">
        <v>0</v>
      </c>
      <c r="T3971" s="68" t="e">
        <f t="shared" si="548"/>
        <v>#DIV/0!</v>
      </c>
      <c r="U3971" s="110">
        <v>0</v>
      </c>
      <c r="W3971" s="110">
        <v>0</v>
      </c>
      <c r="X3971" s="110">
        <v>0</v>
      </c>
      <c r="Y3971" s="68" t="e">
        <f t="shared" si="545"/>
        <v>#DIV/0!</v>
      </c>
      <c r="Z3971" s="110">
        <v>0</v>
      </c>
    </row>
    <row r="3972" spans="9:26">
      <c r="I3972" s="57" t="str">
        <f t="shared" si="549"/>
        <v>Youth VillagesMST-PSBDec-17</v>
      </c>
      <c r="J3972" t="s">
        <v>2540</v>
      </c>
      <c r="K3972" t="s">
        <v>354</v>
      </c>
      <c r="L3972" s="73">
        <v>43070</v>
      </c>
      <c r="M3972" s="110">
        <v>0</v>
      </c>
      <c r="N3972" s="110">
        <v>0</v>
      </c>
      <c r="O3972" s="68" t="e">
        <f t="shared" si="546"/>
        <v>#DIV/0!</v>
      </c>
      <c r="P3972" s="110">
        <v>0</v>
      </c>
      <c r="Q3972" s="110">
        <v>0</v>
      </c>
      <c r="R3972" s="278" t="e">
        <f t="shared" si="547"/>
        <v>#DIV/0!</v>
      </c>
      <c r="S3972" s="110">
        <v>0</v>
      </c>
      <c r="T3972" s="68" t="e">
        <f t="shared" si="548"/>
        <v>#DIV/0!</v>
      </c>
      <c r="U3972" s="110">
        <v>0</v>
      </c>
      <c r="W3972" s="110">
        <v>0</v>
      </c>
      <c r="X3972" s="110">
        <v>0</v>
      </c>
      <c r="Y3972" s="68" t="e">
        <f t="shared" si="545"/>
        <v>#DIV/0!</v>
      </c>
      <c r="Z3972" s="110">
        <v>0</v>
      </c>
    </row>
    <row r="3973" spans="9:26">
      <c r="I3973" s="57" t="str">
        <f t="shared" si="549"/>
        <v>Marys CenterPCITDec-17</v>
      </c>
      <c r="J3973" t="s">
        <v>2541</v>
      </c>
      <c r="K3973" t="s">
        <v>340</v>
      </c>
      <c r="L3973" s="73">
        <v>43070</v>
      </c>
      <c r="M3973" s="110">
        <v>4</v>
      </c>
      <c r="N3973" s="110">
        <v>4</v>
      </c>
      <c r="O3973" s="68">
        <f t="shared" si="546"/>
        <v>1</v>
      </c>
      <c r="P3973" s="110">
        <v>35</v>
      </c>
      <c r="Q3973" s="110">
        <v>24</v>
      </c>
      <c r="R3973" s="278">
        <f t="shared" si="547"/>
        <v>1.4583333333333333</v>
      </c>
      <c r="S3973" s="110">
        <v>24</v>
      </c>
      <c r="T3973" s="68">
        <f t="shared" si="548"/>
        <v>1</v>
      </c>
      <c r="U3973" s="110">
        <v>32</v>
      </c>
      <c r="W3973" s="110">
        <v>0</v>
      </c>
      <c r="X3973" s="110">
        <v>0</v>
      </c>
      <c r="Y3973" s="68" t="e">
        <f t="shared" si="545"/>
        <v>#DIV/0!</v>
      </c>
      <c r="Z3973" s="110">
        <v>3</v>
      </c>
    </row>
    <row r="3974" spans="9:26">
      <c r="I3974" s="57" t="str">
        <f t="shared" si="549"/>
        <v>PIECEPCITDec-17</v>
      </c>
      <c r="J3974" t="s">
        <v>2542</v>
      </c>
      <c r="K3974" t="s">
        <v>347</v>
      </c>
      <c r="L3974" s="73">
        <v>43070</v>
      </c>
      <c r="M3974" s="110">
        <v>2.5</v>
      </c>
      <c r="N3974" s="110">
        <v>3</v>
      </c>
      <c r="O3974" s="68">
        <f t="shared" si="546"/>
        <v>0.83333333333333337</v>
      </c>
      <c r="P3974" s="110">
        <v>13</v>
      </c>
      <c r="Q3974" s="110">
        <v>15</v>
      </c>
      <c r="R3974" s="278">
        <f t="shared" si="547"/>
        <v>0.8666666666666667</v>
      </c>
      <c r="S3974" s="110">
        <v>18</v>
      </c>
      <c r="T3974" s="68">
        <f t="shared" si="548"/>
        <v>0.83333333333333337</v>
      </c>
      <c r="U3974" s="110">
        <v>11</v>
      </c>
      <c r="W3974" s="110">
        <v>0</v>
      </c>
      <c r="X3974" s="110">
        <v>0</v>
      </c>
      <c r="Y3974" s="68" t="e">
        <f t="shared" si="545"/>
        <v>#DIV/0!</v>
      </c>
      <c r="Z3974" s="110">
        <v>2</v>
      </c>
    </row>
    <row r="3975" spans="9:26">
      <c r="I3975" s="57" t="str">
        <f t="shared" si="549"/>
        <v>Community ConnectionsTF-CBTDec-17</v>
      </c>
      <c r="J3975" t="s">
        <v>2543</v>
      </c>
      <c r="K3975" t="s">
        <v>320</v>
      </c>
      <c r="L3975" s="73">
        <v>43070</v>
      </c>
      <c r="M3975" s="110">
        <v>4.5</v>
      </c>
      <c r="N3975" s="110">
        <v>4.5</v>
      </c>
      <c r="O3975" s="68">
        <f t="shared" si="546"/>
        <v>1</v>
      </c>
      <c r="P3975" s="110">
        <v>20</v>
      </c>
      <c r="Q3975" s="110">
        <v>27</v>
      </c>
      <c r="R3975" s="278">
        <f t="shared" si="547"/>
        <v>0.7407407407407407</v>
      </c>
      <c r="S3975" s="110">
        <v>27</v>
      </c>
      <c r="T3975" s="68">
        <f t="shared" si="548"/>
        <v>1</v>
      </c>
      <c r="U3975" s="110">
        <v>18</v>
      </c>
      <c r="W3975" s="110">
        <v>2</v>
      </c>
      <c r="X3975" s="110">
        <v>2</v>
      </c>
      <c r="Y3975" s="68">
        <f t="shared" si="545"/>
        <v>1</v>
      </c>
      <c r="Z3975" s="110">
        <v>2</v>
      </c>
    </row>
    <row r="3976" spans="9:26">
      <c r="I3976" s="57" t="str">
        <f t="shared" si="549"/>
        <v>First Home CareTF-CBTDec-17</v>
      </c>
      <c r="J3976" t="s">
        <v>2544</v>
      </c>
      <c r="K3976" t="s">
        <v>324</v>
      </c>
      <c r="L3976" s="73">
        <v>43070</v>
      </c>
      <c r="M3976" s="110">
        <v>0</v>
      </c>
      <c r="N3976" s="110">
        <v>0</v>
      </c>
      <c r="O3976" s="68" t="e">
        <f t="shared" si="546"/>
        <v>#DIV/0!</v>
      </c>
      <c r="P3976" s="110">
        <v>0</v>
      </c>
      <c r="Q3976" s="110">
        <v>0</v>
      </c>
      <c r="R3976" s="278" t="e">
        <f t="shared" si="547"/>
        <v>#DIV/0!</v>
      </c>
      <c r="S3976" s="110">
        <v>0</v>
      </c>
      <c r="T3976" s="68" t="e">
        <f t="shared" si="548"/>
        <v>#DIV/0!</v>
      </c>
      <c r="U3976" s="110">
        <v>0</v>
      </c>
      <c r="W3976" s="110">
        <v>0</v>
      </c>
      <c r="X3976" s="110">
        <v>0</v>
      </c>
      <c r="Y3976" s="68" t="e">
        <f t="shared" si="545"/>
        <v>#DIV/0!</v>
      </c>
      <c r="Z3976" s="110">
        <v>0</v>
      </c>
    </row>
    <row r="3977" spans="9:26">
      <c r="I3977" s="57" t="str">
        <f t="shared" si="549"/>
        <v>HillcrestTF-CBTDec-17</v>
      </c>
      <c r="J3977" t="s">
        <v>2545</v>
      </c>
      <c r="K3977" t="s">
        <v>332</v>
      </c>
      <c r="L3977" s="73">
        <v>43070</v>
      </c>
      <c r="M3977" s="110">
        <v>1</v>
      </c>
      <c r="N3977" s="110">
        <v>1.5</v>
      </c>
      <c r="O3977" s="68">
        <f t="shared" si="546"/>
        <v>0.66666666666666663</v>
      </c>
      <c r="P3977" s="110">
        <v>7</v>
      </c>
      <c r="Q3977" s="110">
        <v>6</v>
      </c>
      <c r="R3977" s="278">
        <f t="shared" si="547"/>
        <v>1.1666666666666667</v>
      </c>
      <c r="S3977" s="110">
        <v>9</v>
      </c>
      <c r="T3977" s="68">
        <f t="shared" si="548"/>
        <v>0.66666666666666663</v>
      </c>
      <c r="U3977" s="110">
        <v>7</v>
      </c>
      <c r="W3977" s="110">
        <v>0</v>
      </c>
      <c r="X3977" s="110">
        <v>0</v>
      </c>
      <c r="Y3977" s="68" t="e">
        <f t="shared" si="545"/>
        <v>#DIV/0!</v>
      </c>
      <c r="Z3977" s="110">
        <v>0</v>
      </c>
    </row>
    <row r="3978" spans="9:26">
      <c r="I3978" s="57" t="str">
        <f t="shared" si="549"/>
        <v>MD Family ResourcesTF-CBTDec-17</v>
      </c>
      <c r="J3978" t="s">
        <v>2546</v>
      </c>
      <c r="K3978" t="s">
        <v>509</v>
      </c>
      <c r="L3978" s="73">
        <v>43070</v>
      </c>
      <c r="M3978" s="110">
        <v>5</v>
      </c>
      <c r="N3978" s="110">
        <v>5.5</v>
      </c>
      <c r="O3978" s="68">
        <f t="shared" si="546"/>
        <v>0.90909090909090906</v>
      </c>
      <c r="P3978" s="110">
        <v>18</v>
      </c>
      <c r="Q3978" s="110">
        <v>30</v>
      </c>
      <c r="R3978" s="278">
        <f t="shared" si="547"/>
        <v>0.6</v>
      </c>
      <c r="S3978" s="110">
        <v>33</v>
      </c>
      <c r="T3978" s="68">
        <f t="shared" si="548"/>
        <v>0.90909090909090906</v>
      </c>
      <c r="U3978" s="110">
        <v>17</v>
      </c>
      <c r="W3978" s="110">
        <v>5</v>
      </c>
      <c r="X3978" s="110">
        <v>5</v>
      </c>
      <c r="Y3978" s="68">
        <f t="shared" si="545"/>
        <v>1</v>
      </c>
      <c r="Z3978" s="110">
        <v>1</v>
      </c>
    </row>
    <row r="3979" spans="9:26">
      <c r="I3979" s="57" t="str">
        <f t="shared" si="549"/>
        <v>UniversalTF-CBTDec-17</v>
      </c>
      <c r="J3979" t="s">
        <v>2547</v>
      </c>
      <c r="K3979" t="s">
        <v>349</v>
      </c>
      <c r="L3979" s="73">
        <v>43070</v>
      </c>
      <c r="M3979" s="110">
        <v>0</v>
      </c>
      <c r="N3979" s="110">
        <v>0</v>
      </c>
      <c r="O3979" s="68" t="e">
        <f t="shared" si="546"/>
        <v>#DIV/0!</v>
      </c>
      <c r="P3979" s="110">
        <v>0</v>
      </c>
      <c r="Q3979" s="110">
        <v>0</v>
      </c>
      <c r="R3979" s="278" t="e">
        <f t="shared" si="547"/>
        <v>#DIV/0!</v>
      </c>
      <c r="S3979" s="110">
        <v>0</v>
      </c>
      <c r="T3979" s="68" t="e">
        <f t="shared" si="548"/>
        <v>#DIV/0!</v>
      </c>
      <c r="U3979" s="110">
        <v>0</v>
      </c>
      <c r="W3979" s="110">
        <v>0</v>
      </c>
      <c r="X3979" s="110">
        <v>0</v>
      </c>
      <c r="Y3979" s="68" t="e">
        <f t="shared" si="545"/>
        <v>#DIV/0!</v>
      </c>
      <c r="Z3979" s="110">
        <v>0</v>
      </c>
    </row>
    <row r="3980" spans="9:26">
      <c r="I3980" s="57" t="str">
        <f t="shared" si="549"/>
        <v>Community ConnectionsTIPDec-17</v>
      </c>
      <c r="J3980" t="s">
        <v>2548</v>
      </c>
      <c r="K3980" t="s">
        <v>322</v>
      </c>
      <c r="L3980" s="73">
        <v>43070</v>
      </c>
      <c r="M3980" s="110">
        <v>6.5</v>
      </c>
      <c r="N3980" s="110">
        <v>5.5</v>
      </c>
      <c r="O3980" s="68">
        <f t="shared" si="546"/>
        <v>1.1818181818181819</v>
      </c>
      <c r="P3980" s="110">
        <v>119</v>
      </c>
      <c r="Q3980" s="110">
        <v>91</v>
      </c>
      <c r="R3980" s="278">
        <f t="shared" si="547"/>
        <v>1.3076923076923077</v>
      </c>
      <c r="S3980" s="110">
        <v>77</v>
      </c>
      <c r="T3980" s="68">
        <f t="shared" si="548"/>
        <v>1.1818181818181819</v>
      </c>
      <c r="U3980" s="110">
        <v>119</v>
      </c>
      <c r="W3980" s="110">
        <v>0</v>
      </c>
      <c r="X3980" s="110">
        <v>0</v>
      </c>
      <c r="Y3980" s="68" t="e">
        <f t="shared" si="545"/>
        <v>#DIV/0!</v>
      </c>
      <c r="Z3980" s="110">
        <v>0</v>
      </c>
    </row>
    <row r="3981" spans="9:26">
      <c r="I3981" s="57" t="str">
        <f t="shared" si="549"/>
        <v>ContemporaryTIPDec-17</v>
      </c>
      <c r="J3981" t="s">
        <v>2549</v>
      </c>
      <c r="K3981" t="s">
        <v>1231</v>
      </c>
      <c r="L3981" s="73">
        <v>43070</v>
      </c>
      <c r="M3981" s="110">
        <v>1.5</v>
      </c>
      <c r="N3981" s="110">
        <v>1.5</v>
      </c>
      <c r="O3981" s="68">
        <f t="shared" si="546"/>
        <v>1</v>
      </c>
      <c r="P3981" s="110">
        <v>9</v>
      </c>
      <c r="Q3981" s="110">
        <v>21</v>
      </c>
      <c r="R3981" s="278">
        <f t="shared" si="547"/>
        <v>0.42857142857142855</v>
      </c>
      <c r="S3981" s="110">
        <v>21</v>
      </c>
      <c r="T3981" s="68">
        <f t="shared" si="548"/>
        <v>1</v>
      </c>
      <c r="U3981" s="110">
        <v>8</v>
      </c>
      <c r="W3981" s="110">
        <v>0</v>
      </c>
      <c r="X3981" s="110">
        <v>0</v>
      </c>
      <c r="Y3981" s="68" t="e">
        <f t="shared" si="545"/>
        <v>#DIV/0!</v>
      </c>
      <c r="Z3981" s="110">
        <v>1</v>
      </c>
    </row>
    <row r="3982" spans="9:26">
      <c r="I3982" s="57" t="str">
        <f t="shared" si="549"/>
        <v>FPSTIPDec-17</v>
      </c>
      <c r="J3982" t="s">
        <v>2550</v>
      </c>
      <c r="K3982" t="s">
        <v>356</v>
      </c>
      <c r="L3982" s="73">
        <v>43070</v>
      </c>
      <c r="M3982" s="110">
        <v>6</v>
      </c>
      <c r="N3982" s="110">
        <v>9</v>
      </c>
      <c r="O3982" s="68">
        <f t="shared" si="546"/>
        <v>0.66666666666666663</v>
      </c>
      <c r="P3982" s="110">
        <v>77</v>
      </c>
      <c r="Q3982" s="110">
        <v>60</v>
      </c>
      <c r="R3982" s="278">
        <f t="shared" si="547"/>
        <v>1.2833333333333334</v>
      </c>
      <c r="S3982" s="110">
        <v>90</v>
      </c>
      <c r="T3982" s="68">
        <f t="shared" si="548"/>
        <v>0.66666666666666663</v>
      </c>
      <c r="U3982" s="110">
        <v>76</v>
      </c>
      <c r="W3982" s="110">
        <v>13</v>
      </c>
      <c r="X3982" s="110">
        <v>13</v>
      </c>
      <c r="Y3982" s="68">
        <f t="shared" si="545"/>
        <v>1</v>
      </c>
      <c r="Z3982" s="110">
        <v>1</v>
      </c>
    </row>
    <row r="3983" spans="9:26">
      <c r="I3983" s="57" t="str">
        <f t="shared" si="549"/>
        <v>Green DoorTIPDec-17</v>
      </c>
      <c r="J3983" t="s">
        <v>2551</v>
      </c>
      <c r="K3983" t="s">
        <v>882</v>
      </c>
      <c r="L3983" s="73">
        <v>43070</v>
      </c>
      <c r="M3983" s="110">
        <v>0</v>
      </c>
      <c r="N3983" s="110">
        <v>0</v>
      </c>
      <c r="O3983" s="68" t="e">
        <f t="shared" si="546"/>
        <v>#DIV/0!</v>
      </c>
      <c r="P3983" s="110">
        <v>0</v>
      </c>
      <c r="Q3983" s="110">
        <v>0</v>
      </c>
      <c r="R3983" s="278" t="e">
        <f t="shared" si="547"/>
        <v>#DIV/0!</v>
      </c>
      <c r="S3983" s="110">
        <v>0</v>
      </c>
      <c r="T3983" s="68" t="e">
        <f t="shared" si="548"/>
        <v>#DIV/0!</v>
      </c>
      <c r="U3983" s="110">
        <v>0</v>
      </c>
      <c r="W3983" s="110">
        <v>0</v>
      </c>
      <c r="X3983" s="110">
        <v>0</v>
      </c>
      <c r="Y3983" s="68" t="e">
        <f t="shared" si="545"/>
        <v>#DIV/0!</v>
      </c>
      <c r="Z3983" s="110">
        <v>0</v>
      </c>
    </row>
    <row r="3984" spans="9:26">
      <c r="I3984" s="57" t="str">
        <f t="shared" si="549"/>
        <v>LESTIPDec-17</v>
      </c>
      <c r="J3984" t="s">
        <v>2552</v>
      </c>
      <c r="K3984" t="s">
        <v>358</v>
      </c>
      <c r="L3984" s="73">
        <v>43070</v>
      </c>
      <c r="M3984" s="110">
        <v>4.5</v>
      </c>
      <c r="N3984" s="110">
        <v>5.5</v>
      </c>
      <c r="O3984" s="68">
        <f t="shared" si="546"/>
        <v>0.81818181818181823</v>
      </c>
      <c r="P3984" s="110">
        <v>48</v>
      </c>
      <c r="Q3984" s="110">
        <v>51</v>
      </c>
      <c r="R3984" s="278">
        <f t="shared" si="547"/>
        <v>0.94117647058823528</v>
      </c>
      <c r="S3984" s="110">
        <v>62</v>
      </c>
      <c r="T3984" s="68">
        <f t="shared" si="548"/>
        <v>0.82258064516129037</v>
      </c>
      <c r="U3984" s="110">
        <v>45</v>
      </c>
      <c r="W3984" s="110">
        <v>1</v>
      </c>
      <c r="X3984" s="110">
        <v>1</v>
      </c>
      <c r="Y3984" s="68">
        <f t="shared" si="545"/>
        <v>1</v>
      </c>
      <c r="Z3984" s="110">
        <v>3</v>
      </c>
    </row>
    <row r="3985" spans="9:26">
      <c r="I3985" s="57" t="str">
        <f t="shared" si="549"/>
        <v>MBI HSTIPDec-17</v>
      </c>
      <c r="J3985" t="s">
        <v>2553</v>
      </c>
      <c r="K3985" t="s">
        <v>363</v>
      </c>
      <c r="L3985" s="73">
        <v>43070</v>
      </c>
      <c r="M3985" s="110">
        <v>7</v>
      </c>
      <c r="N3985" s="110">
        <v>7.5</v>
      </c>
      <c r="O3985" s="68">
        <f t="shared" si="546"/>
        <v>0.93333333333333335</v>
      </c>
      <c r="P3985" s="110">
        <v>89</v>
      </c>
      <c r="Q3985" s="110">
        <v>80</v>
      </c>
      <c r="R3985" s="278">
        <f t="shared" si="547"/>
        <v>1.1125</v>
      </c>
      <c r="S3985" s="110">
        <v>84</v>
      </c>
      <c r="T3985" s="68">
        <f t="shared" si="548"/>
        <v>0.95238095238095233</v>
      </c>
      <c r="U3985" s="110">
        <v>89</v>
      </c>
      <c r="W3985" s="110">
        <v>0</v>
      </c>
      <c r="X3985" s="110">
        <v>19</v>
      </c>
      <c r="Y3985" s="68">
        <f t="shared" si="545"/>
        <v>0</v>
      </c>
      <c r="Z3985" s="110">
        <v>0</v>
      </c>
    </row>
    <row r="3986" spans="9:26">
      <c r="I3986" s="57" t="str">
        <f t="shared" si="549"/>
        <v>PASSTIPDec-17</v>
      </c>
      <c r="J3986" t="s">
        <v>2554</v>
      </c>
      <c r="K3986" t="s">
        <v>344</v>
      </c>
      <c r="L3986" s="73">
        <v>43070</v>
      </c>
      <c r="M3986" s="110">
        <v>7</v>
      </c>
      <c r="N3986" s="110">
        <v>8.5</v>
      </c>
      <c r="O3986" s="68">
        <f t="shared" si="546"/>
        <v>0.82352941176470584</v>
      </c>
      <c r="P3986" s="110">
        <v>47</v>
      </c>
      <c r="Q3986" s="110">
        <v>92</v>
      </c>
      <c r="R3986" s="278">
        <f t="shared" si="547"/>
        <v>0.51086956521739135</v>
      </c>
      <c r="S3986" s="110">
        <v>113</v>
      </c>
      <c r="T3986" s="68">
        <f t="shared" si="548"/>
        <v>0.81415929203539827</v>
      </c>
      <c r="U3986" s="110">
        <v>42</v>
      </c>
      <c r="W3986" s="110">
        <v>9</v>
      </c>
      <c r="X3986" s="110">
        <v>13</v>
      </c>
      <c r="Y3986" s="68">
        <f t="shared" si="545"/>
        <v>0.69230769230769229</v>
      </c>
      <c r="Z3986" s="110">
        <v>5</v>
      </c>
    </row>
    <row r="3987" spans="9:26">
      <c r="I3987" s="57" t="str">
        <f t="shared" si="549"/>
        <v>TFCCTIPDec-17</v>
      </c>
      <c r="J3987" t="s">
        <v>2555</v>
      </c>
      <c r="K3987" t="s">
        <v>365</v>
      </c>
      <c r="L3987" s="73">
        <v>43070</v>
      </c>
      <c r="M3987" s="110">
        <v>2.5</v>
      </c>
      <c r="N3987" s="110">
        <v>4.5</v>
      </c>
      <c r="O3987" s="68">
        <f t="shared" si="546"/>
        <v>0.55555555555555558</v>
      </c>
      <c r="P3987" s="110">
        <v>37</v>
      </c>
      <c r="Q3987" s="110">
        <v>45</v>
      </c>
      <c r="R3987" s="278">
        <f t="shared" si="547"/>
        <v>0.82222222222222219</v>
      </c>
      <c r="S3987" s="110">
        <v>63</v>
      </c>
      <c r="T3987" s="68">
        <f t="shared" si="548"/>
        <v>0.7142857142857143</v>
      </c>
      <c r="U3987" s="110">
        <v>37</v>
      </c>
      <c r="W3987" s="110">
        <v>14</v>
      </c>
      <c r="X3987" s="110">
        <v>22</v>
      </c>
      <c r="Y3987" s="68">
        <f t="shared" si="545"/>
        <v>0.63636363636363635</v>
      </c>
      <c r="Z3987" s="110">
        <v>0</v>
      </c>
    </row>
    <row r="3988" spans="9:26">
      <c r="I3988" s="57" t="str">
        <f t="shared" si="549"/>
        <v>UniversalTIPDec-17</v>
      </c>
      <c r="J3988" t="s">
        <v>2556</v>
      </c>
      <c r="K3988" t="s">
        <v>351</v>
      </c>
      <c r="L3988" s="73">
        <v>43070</v>
      </c>
      <c r="M3988" s="110">
        <v>0</v>
      </c>
      <c r="N3988" s="110">
        <v>0</v>
      </c>
      <c r="O3988" s="68" t="e">
        <f t="shared" si="546"/>
        <v>#DIV/0!</v>
      </c>
      <c r="P3988" s="110">
        <v>0</v>
      </c>
      <c r="Q3988" s="110">
        <v>0</v>
      </c>
      <c r="R3988" s="278" t="e">
        <f t="shared" si="547"/>
        <v>#DIV/0!</v>
      </c>
      <c r="S3988" s="110">
        <v>0</v>
      </c>
      <c r="T3988" s="68" t="e">
        <f t="shared" si="548"/>
        <v>#DIV/0!</v>
      </c>
      <c r="U3988" s="110">
        <v>0</v>
      </c>
      <c r="W3988" s="110">
        <v>0</v>
      </c>
      <c r="X3988" s="110">
        <v>0</v>
      </c>
      <c r="Y3988" s="68" t="e">
        <f t="shared" ref="Y3988:Y4026" si="550">W3988/X3988</f>
        <v>#DIV/0!</v>
      </c>
      <c r="Z3988" s="110">
        <v>0</v>
      </c>
    </row>
    <row r="3989" spans="9:26">
      <c r="I3989" s="57" t="str">
        <f t="shared" si="549"/>
        <v>Wayne CenterTIPDec-17</v>
      </c>
      <c r="J3989" t="s">
        <v>2557</v>
      </c>
      <c r="K3989" t="s">
        <v>768</v>
      </c>
      <c r="L3989" s="73">
        <v>43070</v>
      </c>
      <c r="M3989" s="110">
        <v>0</v>
      </c>
      <c r="N3989" s="110">
        <v>0</v>
      </c>
      <c r="O3989" s="68" t="e">
        <f t="shared" si="546"/>
        <v>#DIV/0!</v>
      </c>
      <c r="P3989" s="110">
        <v>0</v>
      </c>
      <c r="Q3989" s="110">
        <v>0</v>
      </c>
      <c r="R3989" s="278" t="e">
        <f t="shared" si="547"/>
        <v>#DIV/0!</v>
      </c>
      <c r="S3989" s="110">
        <v>0</v>
      </c>
      <c r="T3989" s="68" t="e">
        <f t="shared" si="548"/>
        <v>#DIV/0!</v>
      </c>
      <c r="U3989" s="110">
        <v>0</v>
      </c>
      <c r="W3989" s="110">
        <v>0</v>
      </c>
      <c r="X3989" s="110">
        <v>0</v>
      </c>
      <c r="Y3989" s="68" t="e">
        <f t="shared" si="550"/>
        <v>#DIV/0!</v>
      </c>
      <c r="Z3989" s="110">
        <v>0</v>
      </c>
    </row>
    <row r="3990" spans="9:26">
      <c r="I3990" s="57" t="str">
        <f t="shared" si="549"/>
        <v>Adoptions TogetherTSTDec-17</v>
      </c>
      <c r="J3990" t="s">
        <v>2558</v>
      </c>
      <c r="K3990" t="s">
        <v>1446</v>
      </c>
      <c r="L3990" s="73">
        <v>43070</v>
      </c>
      <c r="M3990" s="110">
        <v>0.5</v>
      </c>
      <c r="N3990" s="110">
        <v>1</v>
      </c>
      <c r="O3990" s="68">
        <f t="shared" si="546"/>
        <v>0.5</v>
      </c>
      <c r="P3990" s="110">
        <v>4</v>
      </c>
      <c r="Q3990" s="110">
        <v>3</v>
      </c>
      <c r="R3990" s="278">
        <f t="shared" si="547"/>
        <v>1.3333333333333333</v>
      </c>
      <c r="S3990" s="110">
        <v>6</v>
      </c>
      <c r="T3990" s="68">
        <f t="shared" si="548"/>
        <v>0.5</v>
      </c>
      <c r="U3990" s="110">
        <v>4</v>
      </c>
      <c r="W3990" s="110">
        <v>0</v>
      </c>
      <c r="X3990" s="110">
        <v>0</v>
      </c>
      <c r="Y3990" s="68" t="e">
        <f t="shared" si="550"/>
        <v>#DIV/0!</v>
      </c>
      <c r="Z3990" s="110">
        <v>0</v>
      </c>
    </row>
    <row r="3991" spans="9:26">
      <c r="I3991" s="57" t="str">
        <f t="shared" si="549"/>
        <v>ContemporaryTSTDec-17</v>
      </c>
      <c r="J3991" t="s">
        <v>2559</v>
      </c>
      <c r="K3991" t="s">
        <v>1448</v>
      </c>
      <c r="L3991" s="73">
        <v>43070</v>
      </c>
      <c r="M3991" s="110">
        <v>1.5</v>
      </c>
      <c r="N3991" s="110">
        <v>1.5</v>
      </c>
      <c r="O3991" s="68">
        <f t="shared" si="546"/>
        <v>1</v>
      </c>
      <c r="P3991" s="110">
        <v>6</v>
      </c>
      <c r="Q3991" s="110">
        <v>9</v>
      </c>
      <c r="R3991" s="278">
        <f t="shared" si="547"/>
        <v>0.66666666666666663</v>
      </c>
      <c r="S3991" s="110">
        <v>9</v>
      </c>
      <c r="T3991" s="68">
        <f t="shared" si="548"/>
        <v>1</v>
      </c>
      <c r="U3991" s="110">
        <v>6</v>
      </c>
      <c r="W3991" s="110">
        <v>0</v>
      </c>
      <c r="X3991" s="110">
        <v>0</v>
      </c>
      <c r="Y3991" s="68" t="e">
        <f t="shared" si="550"/>
        <v>#DIV/0!</v>
      </c>
      <c r="Z3991" s="110">
        <v>0</v>
      </c>
    </row>
    <row r="3992" spans="9:26">
      <c r="I3992" s="57" t="str">
        <f t="shared" si="549"/>
        <v>Family MattersTSTDec-17</v>
      </c>
      <c r="J3992" t="s">
        <v>2560</v>
      </c>
      <c r="K3992" t="s">
        <v>1450</v>
      </c>
      <c r="L3992" s="73">
        <v>43070</v>
      </c>
      <c r="M3992" s="110">
        <v>0</v>
      </c>
      <c r="N3992" s="110">
        <v>0</v>
      </c>
      <c r="O3992" s="68" t="e">
        <f t="shared" si="546"/>
        <v>#DIV/0!</v>
      </c>
      <c r="P3992" s="110">
        <v>0</v>
      </c>
      <c r="Q3992" s="110">
        <v>0</v>
      </c>
      <c r="R3992" s="278" t="e">
        <f t="shared" si="547"/>
        <v>#DIV/0!</v>
      </c>
      <c r="S3992" s="110">
        <v>0</v>
      </c>
      <c r="T3992" s="68" t="e">
        <f t="shared" si="548"/>
        <v>#DIV/0!</v>
      </c>
      <c r="U3992" s="110">
        <v>0</v>
      </c>
      <c r="W3992" s="110">
        <v>0</v>
      </c>
      <c r="X3992" s="110">
        <v>0</v>
      </c>
      <c r="Y3992" s="68" t="e">
        <f t="shared" si="550"/>
        <v>#DIV/0!</v>
      </c>
      <c r="Z3992" s="110">
        <v>0</v>
      </c>
    </row>
    <row r="3993" spans="9:26">
      <c r="I3993" s="57" t="str">
        <f t="shared" si="549"/>
        <v>First Home CareTSTDec-17</v>
      </c>
      <c r="J3993" t="s">
        <v>2561</v>
      </c>
      <c r="K3993" t="s">
        <v>1452</v>
      </c>
      <c r="L3993" s="73">
        <v>43070</v>
      </c>
      <c r="M3993" s="110">
        <v>0</v>
      </c>
      <c r="N3993" s="110">
        <v>0</v>
      </c>
      <c r="O3993" s="68" t="e">
        <f t="shared" ref="O3993:O4026" si="551">M3993/N3993</f>
        <v>#DIV/0!</v>
      </c>
      <c r="P3993" s="110">
        <v>0</v>
      </c>
      <c r="Q3993" s="110">
        <v>0</v>
      </c>
      <c r="R3993" s="278" t="e">
        <f t="shared" ref="R3993:R4026" si="552">P3993/Q3993</f>
        <v>#DIV/0!</v>
      </c>
      <c r="S3993" s="110">
        <v>0</v>
      </c>
      <c r="T3993" s="68" t="e">
        <f t="shared" ref="T3993:T4026" si="553">Q3993/S3993</f>
        <v>#DIV/0!</v>
      </c>
      <c r="U3993" s="110">
        <v>0</v>
      </c>
      <c r="W3993" s="110">
        <v>0</v>
      </c>
      <c r="X3993" s="110">
        <v>1</v>
      </c>
      <c r="Y3993" s="68">
        <f t="shared" si="550"/>
        <v>0</v>
      </c>
      <c r="Z3993" s="110">
        <v>0</v>
      </c>
    </row>
    <row r="3994" spans="9:26">
      <c r="I3994" s="57" t="str">
        <f t="shared" si="549"/>
        <v>HillcrestTSTDec-17</v>
      </c>
      <c r="J3994" t="s">
        <v>2562</v>
      </c>
      <c r="K3994" t="s">
        <v>1454</v>
      </c>
      <c r="L3994" s="73">
        <v>43070</v>
      </c>
      <c r="M3994" s="110">
        <v>1</v>
      </c>
      <c r="N3994" s="110">
        <v>1.5</v>
      </c>
      <c r="O3994" s="68">
        <f t="shared" si="551"/>
        <v>0.66666666666666663</v>
      </c>
      <c r="P3994" s="110">
        <v>11</v>
      </c>
      <c r="Q3994" s="110">
        <v>6</v>
      </c>
      <c r="R3994" s="278">
        <f t="shared" si="552"/>
        <v>1.8333333333333333</v>
      </c>
      <c r="S3994" s="110">
        <v>9</v>
      </c>
      <c r="T3994" s="68">
        <f t="shared" si="553"/>
        <v>0.66666666666666663</v>
      </c>
      <c r="U3994" s="110">
        <v>10</v>
      </c>
      <c r="W3994" s="110">
        <v>0</v>
      </c>
      <c r="X3994" s="110">
        <v>0</v>
      </c>
      <c r="Y3994" s="68" t="e">
        <f t="shared" si="550"/>
        <v>#DIV/0!</v>
      </c>
      <c r="Z3994" s="110">
        <v>1</v>
      </c>
    </row>
    <row r="3995" spans="9:26">
      <c r="I3995" s="57" t="str">
        <f t="shared" si="549"/>
        <v>MD Family ResourcesTSTDec-17</v>
      </c>
      <c r="J3995" t="s">
        <v>2563</v>
      </c>
      <c r="K3995" t="s">
        <v>1456</v>
      </c>
      <c r="L3995" s="73">
        <v>43070</v>
      </c>
      <c r="M3995" s="110">
        <v>3</v>
      </c>
      <c r="N3995" s="110">
        <v>3.5</v>
      </c>
      <c r="O3995" s="68">
        <f t="shared" si="551"/>
        <v>0.8571428571428571</v>
      </c>
      <c r="P3995" s="110">
        <v>8</v>
      </c>
      <c r="Q3995" s="110">
        <v>18</v>
      </c>
      <c r="R3995" s="278">
        <f t="shared" si="552"/>
        <v>0.44444444444444442</v>
      </c>
      <c r="S3995" s="110">
        <v>21</v>
      </c>
      <c r="T3995" s="68">
        <f t="shared" si="553"/>
        <v>0.8571428571428571</v>
      </c>
      <c r="U3995" s="110">
        <v>8</v>
      </c>
      <c r="W3995" s="110">
        <v>0</v>
      </c>
      <c r="X3995" s="110">
        <v>0</v>
      </c>
      <c r="Y3995" s="68" t="e">
        <f t="shared" si="550"/>
        <v>#DIV/0!</v>
      </c>
      <c r="Z3995" s="110">
        <v>0</v>
      </c>
    </row>
    <row r="3996" spans="9:26">
      <c r="I3996" s="57" t="str">
        <f t="shared" si="549"/>
        <v>Adoptions TogetherAllDec-17</v>
      </c>
      <c r="J3996" t="s">
        <v>2564</v>
      </c>
      <c r="K3996" t="s">
        <v>318</v>
      </c>
      <c r="L3996" s="73">
        <v>43070</v>
      </c>
      <c r="M3996" s="110">
        <v>0.5</v>
      </c>
      <c r="N3996" s="110">
        <v>1</v>
      </c>
      <c r="O3996" s="68">
        <f t="shared" si="551"/>
        <v>0.5</v>
      </c>
      <c r="P3996" s="110">
        <v>4</v>
      </c>
      <c r="Q3996" s="110">
        <v>3</v>
      </c>
      <c r="R3996" s="278">
        <f t="shared" si="552"/>
        <v>1.3333333333333333</v>
      </c>
      <c r="S3996" s="110">
        <v>6</v>
      </c>
      <c r="T3996" s="68">
        <f t="shared" si="553"/>
        <v>0.5</v>
      </c>
      <c r="U3996" s="110">
        <v>4</v>
      </c>
      <c r="W3996" s="110">
        <v>0</v>
      </c>
      <c r="X3996" s="110">
        <v>0</v>
      </c>
      <c r="Y3996" s="68" t="e">
        <f t="shared" si="550"/>
        <v>#DIV/0!</v>
      </c>
      <c r="Z3996" s="110">
        <v>0</v>
      </c>
    </row>
    <row r="3997" spans="9:26">
      <c r="I3997" s="57" t="str">
        <f t="shared" si="549"/>
        <v>Community ConnectionsAllDec-17</v>
      </c>
      <c r="J3997" t="s">
        <v>2565</v>
      </c>
      <c r="K3997" t="s">
        <v>319</v>
      </c>
      <c r="L3997" s="73">
        <v>43070</v>
      </c>
      <c r="M3997" s="110">
        <v>11</v>
      </c>
      <c r="N3997" s="110">
        <v>10</v>
      </c>
      <c r="O3997" s="68">
        <f t="shared" si="551"/>
        <v>1.1000000000000001</v>
      </c>
      <c r="P3997" s="110">
        <v>139</v>
      </c>
      <c r="Q3997" s="110">
        <v>118</v>
      </c>
      <c r="R3997" s="278">
        <f t="shared" si="552"/>
        <v>1.1779661016949152</v>
      </c>
      <c r="S3997" s="110">
        <v>104</v>
      </c>
      <c r="T3997" s="68">
        <f t="shared" si="553"/>
        <v>1.1346153846153846</v>
      </c>
      <c r="U3997" s="110">
        <v>137</v>
      </c>
      <c r="W3997" s="110">
        <v>2</v>
      </c>
      <c r="X3997" s="110">
        <v>2</v>
      </c>
      <c r="Y3997" s="68">
        <f t="shared" si="550"/>
        <v>1</v>
      </c>
      <c r="Z3997" s="110">
        <v>2</v>
      </c>
    </row>
    <row r="3998" spans="9:26">
      <c r="I3998" s="57" t="str">
        <f t="shared" si="549"/>
        <v>ContemporaryAllDec-17</v>
      </c>
      <c r="J3998" t="s">
        <v>2566</v>
      </c>
      <c r="K3998" t="s">
        <v>1244</v>
      </c>
      <c r="L3998" s="73">
        <v>43070</v>
      </c>
      <c r="M3998" s="110">
        <v>3</v>
      </c>
      <c r="N3998" s="110">
        <v>3</v>
      </c>
      <c r="O3998" s="68">
        <f t="shared" si="551"/>
        <v>1</v>
      </c>
      <c r="P3998" s="110">
        <v>15</v>
      </c>
      <c r="Q3998" s="110">
        <v>30</v>
      </c>
      <c r="R3998" s="278">
        <f t="shared" si="552"/>
        <v>0.5</v>
      </c>
      <c r="S3998" s="110">
        <v>30</v>
      </c>
      <c r="T3998" s="68">
        <f t="shared" si="553"/>
        <v>1</v>
      </c>
      <c r="U3998" s="110">
        <v>14</v>
      </c>
      <c r="W3998" s="110">
        <v>0</v>
      </c>
      <c r="X3998" s="110">
        <v>0</v>
      </c>
      <c r="Y3998" s="68" t="e">
        <f t="shared" si="550"/>
        <v>#DIV/0!</v>
      </c>
      <c r="Z3998" s="110">
        <v>1</v>
      </c>
    </row>
    <row r="3999" spans="9:26">
      <c r="I3999" s="57" t="str">
        <f t="shared" si="549"/>
        <v>Family MattersAllDec-17</v>
      </c>
      <c r="J3999" t="s">
        <v>2567</v>
      </c>
      <c r="K3999" t="s">
        <v>1624</v>
      </c>
      <c r="L3999" s="73">
        <v>43070</v>
      </c>
      <c r="M3999" s="110">
        <v>0</v>
      </c>
      <c r="N3999" s="110">
        <v>0</v>
      </c>
      <c r="O3999" s="68" t="e">
        <f t="shared" si="551"/>
        <v>#DIV/0!</v>
      </c>
      <c r="P3999" s="110">
        <v>0</v>
      </c>
      <c r="Q3999" s="110">
        <v>0</v>
      </c>
      <c r="R3999" s="278" t="e">
        <f t="shared" si="552"/>
        <v>#DIV/0!</v>
      </c>
      <c r="S3999" s="110">
        <v>0</v>
      </c>
      <c r="T3999" s="68" t="e">
        <f t="shared" si="553"/>
        <v>#DIV/0!</v>
      </c>
      <c r="U3999" s="110">
        <v>0</v>
      </c>
      <c r="W3999" s="110">
        <v>0</v>
      </c>
      <c r="X3999" s="110">
        <v>0</v>
      </c>
      <c r="Y3999" s="68" t="e">
        <f t="shared" si="550"/>
        <v>#DIV/0!</v>
      </c>
      <c r="Z3999" s="110">
        <v>0</v>
      </c>
    </row>
    <row r="4000" spans="9:26">
      <c r="I4000" s="57" t="str">
        <f t="shared" si="549"/>
        <v>Federal CityAllDec-17</v>
      </c>
      <c r="J4000" t="s">
        <v>2568</v>
      </c>
      <c r="K4000" t="s">
        <v>359</v>
      </c>
      <c r="L4000" s="73">
        <v>43070</v>
      </c>
      <c r="M4000" s="110">
        <v>0</v>
      </c>
      <c r="N4000" s="110">
        <v>0</v>
      </c>
      <c r="O4000" s="68" t="e">
        <f t="shared" si="551"/>
        <v>#DIV/0!</v>
      </c>
      <c r="P4000" s="110">
        <v>0</v>
      </c>
      <c r="Q4000" s="110">
        <v>0</v>
      </c>
      <c r="R4000" s="278" t="e">
        <f t="shared" si="552"/>
        <v>#DIV/0!</v>
      </c>
      <c r="S4000" s="110">
        <v>0</v>
      </c>
      <c r="T4000" s="68" t="e">
        <f t="shared" si="553"/>
        <v>#DIV/0!</v>
      </c>
      <c r="U4000" s="110">
        <v>0</v>
      </c>
      <c r="W4000" s="110">
        <v>0</v>
      </c>
      <c r="X4000" s="110">
        <v>0</v>
      </c>
      <c r="Y4000" s="68" t="e">
        <f t="shared" si="550"/>
        <v>#DIV/0!</v>
      </c>
      <c r="Z4000" s="110">
        <v>0</v>
      </c>
    </row>
    <row r="4001" spans="9:26">
      <c r="I4001" s="57" t="str">
        <f t="shared" si="549"/>
        <v>First Home CareAllDec-17</v>
      </c>
      <c r="J4001" t="s">
        <v>2569</v>
      </c>
      <c r="K4001" t="s">
        <v>323</v>
      </c>
      <c r="L4001" s="73">
        <v>43070</v>
      </c>
      <c r="M4001" s="110">
        <v>0</v>
      </c>
      <c r="N4001" s="110">
        <v>0</v>
      </c>
      <c r="O4001" s="68" t="e">
        <f t="shared" si="551"/>
        <v>#DIV/0!</v>
      </c>
      <c r="P4001" s="110">
        <v>0</v>
      </c>
      <c r="Q4001" s="110">
        <v>0</v>
      </c>
      <c r="R4001" s="278" t="e">
        <f t="shared" si="552"/>
        <v>#DIV/0!</v>
      </c>
      <c r="S4001" s="110">
        <v>0</v>
      </c>
      <c r="T4001" s="68" t="e">
        <f t="shared" si="553"/>
        <v>#DIV/0!</v>
      </c>
      <c r="U4001" s="110">
        <v>0</v>
      </c>
      <c r="V4001" s="282" t="e">
        <v>#DIV/0!</v>
      </c>
      <c r="W4001" s="110">
        <v>0</v>
      </c>
      <c r="X4001" s="110">
        <v>1</v>
      </c>
      <c r="Y4001" s="68">
        <f t="shared" si="550"/>
        <v>0</v>
      </c>
      <c r="Z4001" s="110">
        <v>0</v>
      </c>
    </row>
    <row r="4002" spans="9:26">
      <c r="I4002" s="57" t="str">
        <f t="shared" si="549"/>
        <v>FPSAllDec-17</v>
      </c>
      <c r="J4002" t="s">
        <v>2570</v>
      </c>
      <c r="K4002" t="s">
        <v>355</v>
      </c>
      <c r="L4002" s="73">
        <v>43070</v>
      </c>
      <c r="M4002" s="110">
        <v>6</v>
      </c>
      <c r="N4002" s="110">
        <v>9</v>
      </c>
      <c r="O4002" s="68">
        <f t="shared" si="551"/>
        <v>0.66666666666666663</v>
      </c>
      <c r="P4002" s="110">
        <v>77</v>
      </c>
      <c r="Q4002" s="110">
        <v>60</v>
      </c>
      <c r="R4002" s="278">
        <f t="shared" si="552"/>
        <v>1.2833333333333334</v>
      </c>
      <c r="S4002" s="110">
        <v>90</v>
      </c>
      <c r="T4002" s="68">
        <f t="shared" si="553"/>
        <v>0.66666666666666663</v>
      </c>
      <c r="U4002" s="110">
        <v>76</v>
      </c>
      <c r="W4002" s="110">
        <v>13</v>
      </c>
      <c r="X4002" s="110">
        <v>13</v>
      </c>
      <c r="Y4002" s="68">
        <f t="shared" si="550"/>
        <v>1</v>
      </c>
      <c r="Z4002" s="110">
        <v>1</v>
      </c>
    </row>
    <row r="4003" spans="9:26">
      <c r="I4003" s="57" t="str">
        <f t="shared" si="549"/>
        <v>Green DoorAllDec-17</v>
      </c>
      <c r="J4003" t="s">
        <v>2571</v>
      </c>
      <c r="K4003" t="s">
        <v>895</v>
      </c>
      <c r="L4003" s="73">
        <v>43070</v>
      </c>
      <c r="M4003" s="110">
        <v>0</v>
      </c>
      <c r="N4003" s="110">
        <v>0</v>
      </c>
      <c r="O4003" s="68" t="e">
        <f t="shared" si="551"/>
        <v>#DIV/0!</v>
      </c>
      <c r="P4003" s="110">
        <v>0</v>
      </c>
      <c r="Q4003" s="110">
        <v>0</v>
      </c>
      <c r="R4003" s="278" t="e">
        <f t="shared" si="552"/>
        <v>#DIV/0!</v>
      </c>
      <c r="S4003" s="110">
        <v>0</v>
      </c>
      <c r="T4003" s="68" t="e">
        <f t="shared" si="553"/>
        <v>#DIV/0!</v>
      </c>
      <c r="U4003" s="110">
        <v>0</v>
      </c>
      <c r="W4003" s="110">
        <v>0</v>
      </c>
      <c r="X4003" s="110">
        <v>0</v>
      </c>
      <c r="Y4003" s="68" t="e">
        <f t="shared" si="550"/>
        <v>#DIV/0!</v>
      </c>
      <c r="Z4003" s="110">
        <v>0</v>
      </c>
    </row>
    <row r="4004" spans="9:26">
      <c r="I4004" s="57" t="str">
        <f t="shared" si="549"/>
        <v>HillcrestAllDec-17</v>
      </c>
      <c r="J4004" t="s">
        <v>2572</v>
      </c>
      <c r="K4004" t="s">
        <v>331</v>
      </c>
      <c r="L4004" s="73">
        <v>43070</v>
      </c>
      <c r="M4004" s="110">
        <v>5</v>
      </c>
      <c r="N4004" s="110">
        <v>6</v>
      </c>
      <c r="O4004" s="68">
        <f t="shared" si="551"/>
        <v>0.83333333333333337</v>
      </c>
      <c r="P4004" s="110">
        <v>30</v>
      </c>
      <c r="Q4004" s="110">
        <v>30</v>
      </c>
      <c r="R4004" s="278">
        <f t="shared" si="552"/>
        <v>1</v>
      </c>
      <c r="S4004" s="110">
        <v>36</v>
      </c>
      <c r="T4004" s="68">
        <f t="shared" si="553"/>
        <v>0.83333333333333337</v>
      </c>
      <c r="U4004" s="110">
        <v>26</v>
      </c>
      <c r="V4004" s="282">
        <v>0.93</v>
      </c>
      <c r="W4004" s="110">
        <v>0</v>
      </c>
      <c r="X4004" s="110">
        <v>0</v>
      </c>
      <c r="Y4004" s="68" t="e">
        <f t="shared" si="550"/>
        <v>#DIV/0!</v>
      </c>
      <c r="Z4004" s="110">
        <v>4</v>
      </c>
    </row>
    <row r="4005" spans="9:26">
      <c r="I4005" s="57" t="str">
        <f t="shared" si="549"/>
        <v>LAYCAllDec-17</v>
      </c>
      <c r="J4005" t="s">
        <v>2573</v>
      </c>
      <c r="K4005" t="s">
        <v>337</v>
      </c>
      <c r="L4005" s="73">
        <v>43070</v>
      </c>
      <c r="M4005" s="110">
        <v>0</v>
      </c>
      <c r="N4005" s="110">
        <v>0</v>
      </c>
      <c r="O4005" s="68" t="e">
        <f t="shared" si="551"/>
        <v>#DIV/0!</v>
      </c>
      <c r="P4005" s="110">
        <v>0</v>
      </c>
      <c r="Q4005" s="110">
        <v>0</v>
      </c>
      <c r="R4005" s="278" t="e">
        <f t="shared" si="552"/>
        <v>#DIV/0!</v>
      </c>
      <c r="S4005" s="110">
        <v>0</v>
      </c>
      <c r="T4005" s="68" t="e">
        <f t="shared" si="553"/>
        <v>#DIV/0!</v>
      </c>
      <c r="U4005" s="110">
        <v>0</v>
      </c>
      <c r="W4005" s="110">
        <v>0</v>
      </c>
      <c r="X4005" s="110">
        <v>0</v>
      </c>
      <c r="Y4005" s="68" t="e">
        <f t="shared" si="550"/>
        <v>#DIV/0!</v>
      </c>
      <c r="Z4005" s="110">
        <v>0</v>
      </c>
    </row>
    <row r="4006" spans="9:26">
      <c r="I4006" s="57" t="str">
        <f t="shared" si="549"/>
        <v>LESAllDec-17</v>
      </c>
      <c r="J4006" t="s">
        <v>2574</v>
      </c>
      <c r="K4006" t="s">
        <v>357</v>
      </c>
      <c r="L4006" s="73">
        <v>43070</v>
      </c>
      <c r="M4006" s="110">
        <v>4.5</v>
      </c>
      <c r="N4006" s="110">
        <v>5.5</v>
      </c>
      <c r="O4006" s="68">
        <f t="shared" si="551"/>
        <v>0.81818181818181823</v>
      </c>
      <c r="P4006" s="110">
        <v>48</v>
      </c>
      <c r="Q4006" s="110">
        <v>51</v>
      </c>
      <c r="R4006" s="278">
        <f t="shared" si="552"/>
        <v>0.94117647058823528</v>
      </c>
      <c r="S4006" s="110">
        <v>62</v>
      </c>
      <c r="T4006" s="68">
        <f t="shared" si="553"/>
        <v>0.82258064516129037</v>
      </c>
      <c r="U4006" s="110">
        <v>45</v>
      </c>
      <c r="W4006" s="110">
        <v>1</v>
      </c>
      <c r="X4006" s="110">
        <v>1</v>
      </c>
      <c r="Y4006" s="68">
        <f t="shared" si="550"/>
        <v>1</v>
      </c>
      <c r="Z4006" s="110">
        <v>3</v>
      </c>
    </row>
    <row r="4007" spans="9:26">
      <c r="I4007" s="57" t="str">
        <f t="shared" si="549"/>
        <v>Marys CenterAllDec-17</v>
      </c>
      <c r="J4007" t="s">
        <v>2575</v>
      </c>
      <c r="K4007" t="s">
        <v>341</v>
      </c>
      <c r="L4007" s="73">
        <v>43070</v>
      </c>
      <c r="M4007" s="110">
        <v>4</v>
      </c>
      <c r="N4007" s="110">
        <v>4</v>
      </c>
      <c r="O4007" s="68">
        <f t="shared" si="551"/>
        <v>1</v>
      </c>
      <c r="P4007" s="110">
        <v>35</v>
      </c>
      <c r="Q4007" s="110">
        <v>24</v>
      </c>
      <c r="R4007" s="278">
        <f t="shared" si="552"/>
        <v>1.4583333333333333</v>
      </c>
      <c r="S4007" s="110">
        <v>24</v>
      </c>
      <c r="T4007" s="68">
        <f t="shared" si="553"/>
        <v>1</v>
      </c>
      <c r="U4007" s="110">
        <v>32</v>
      </c>
      <c r="W4007" s="110">
        <v>0</v>
      </c>
      <c r="X4007" s="110">
        <v>0</v>
      </c>
      <c r="Y4007" s="68" t="e">
        <f t="shared" si="550"/>
        <v>#DIV/0!</v>
      </c>
      <c r="Z4007" s="110">
        <v>3</v>
      </c>
    </row>
    <row r="4008" spans="9:26">
      <c r="I4008" s="57" t="str">
        <f t="shared" si="549"/>
        <v>MBI HSAllDec-17</v>
      </c>
      <c r="J4008" t="s">
        <v>2576</v>
      </c>
      <c r="K4008" t="s">
        <v>364</v>
      </c>
      <c r="L4008" s="73">
        <v>43070</v>
      </c>
      <c r="M4008" s="110">
        <v>7</v>
      </c>
      <c r="N4008" s="110">
        <v>7.5</v>
      </c>
      <c r="O4008" s="68">
        <f t="shared" si="551"/>
        <v>0.93333333333333335</v>
      </c>
      <c r="P4008" s="110">
        <v>89</v>
      </c>
      <c r="Q4008" s="110">
        <v>80</v>
      </c>
      <c r="R4008" s="278">
        <f t="shared" si="552"/>
        <v>1.1125</v>
      </c>
      <c r="S4008" s="110">
        <v>84</v>
      </c>
      <c r="T4008" s="68">
        <f t="shared" si="553"/>
        <v>0.95238095238095233</v>
      </c>
      <c r="U4008" s="110">
        <v>89</v>
      </c>
      <c r="W4008" s="110">
        <v>0</v>
      </c>
      <c r="X4008" s="110">
        <v>19</v>
      </c>
      <c r="Y4008" s="68">
        <f t="shared" si="550"/>
        <v>0</v>
      </c>
      <c r="Z4008" s="110">
        <v>0</v>
      </c>
    </row>
    <row r="4009" spans="9:26">
      <c r="I4009" s="57" t="str">
        <f t="shared" si="549"/>
        <v>MD Family ResourcesAllDec-17</v>
      </c>
      <c r="J4009" t="s">
        <v>2577</v>
      </c>
      <c r="K4009" t="s">
        <v>510</v>
      </c>
      <c r="L4009" s="73">
        <v>43070</v>
      </c>
      <c r="M4009" s="110">
        <v>8</v>
      </c>
      <c r="N4009" s="110">
        <v>9</v>
      </c>
      <c r="O4009" s="68">
        <f t="shared" si="551"/>
        <v>0.88888888888888884</v>
      </c>
      <c r="P4009" s="110">
        <v>26</v>
      </c>
      <c r="Q4009" s="110">
        <v>48</v>
      </c>
      <c r="R4009" s="278">
        <f t="shared" si="552"/>
        <v>0.54166666666666663</v>
      </c>
      <c r="S4009" s="110">
        <v>54</v>
      </c>
      <c r="T4009" s="68">
        <f t="shared" si="553"/>
        <v>0.88888888888888884</v>
      </c>
      <c r="U4009" s="110">
        <v>25</v>
      </c>
      <c r="W4009" s="110">
        <v>5</v>
      </c>
      <c r="X4009" s="110">
        <v>5</v>
      </c>
      <c r="Y4009" s="68">
        <f t="shared" si="550"/>
        <v>1</v>
      </c>
      <c r="Z4009" s="110">
        <v>1</v>
      </c>
    </row>
    <row r="4010" spans="9:26">
      <c r="I4010" s="57" t="str">
        <f t="shared" si="549"/>
        <v>PASSAllDec-17</v>
      </c>
      <c r="J4010" t="s">
        <v>2578</v>
      </c>
      <c r="K4010" t="s">
        <v>342</v>
      </c>
      <c r="L4010" s="73">
        <v>43070</v>
      </c>
      <c r="M4010" s="110">
        <v>13</v>
      </c>
      <c r="N4010" s="110">
        <v>16.5</v>
      </c>
      <c r="O4010" s="68">
        <f t="shared" si="551"/>
        <v>0.78787878787878785</v>
      </c>
      <c r="P4010" s="110">
        <v>83</v>
      </c>
      <c r="Q4010" s="110">
        <v>128</v>
      </c>
      <c r="R4010" s="278">
        <f t="shared" si="552"/>
        <v>0.6484375</v>
      </c>
      <c r="S4010" s="110">
        <v>161</v>
      </c>
      <c r="T4010" s="68">
        <f t="shared" si="553"/>
        <v>0.79503105590062106</v>
      </c>
      <c r="U4010" s="110">
        <v>71</v>
      </c>
      <c r="V4010" s="282">
        <v>1.18</v>
      </c>
      <c r="W4010" s="110">
        <v>13</v>
      </c>
      <c r="X4010" s="110">
        <v>18</v>
      </c>
      <c r="Y4010" s="68">
        <f t="shared" si="550"/>
        <v>0.72222222222222221</v>
      </c>
      <c r="Z4010" s="110">
        <v>12</v>
      </c>
    </row>
    <row r="4011" spans="9:26">
      <c r="I4011" s="57" t="str">
        <f t="shared" si="549"/>
        <v>PIECEAllDec-17</v>
      </c>
      <c r="J4011" t="s">
        <v>2579</v>
      </c>
      <c r="K4011" t="s">
        <v>345</v>
      </c>
      <c r="L4011" s="73">
        <v>43070</v>
      </c>
      <c r="M4011" s="110">
        <v>6</v>
      </c>
      <c r="N4011" s="110">
        <v>6.5</v>
      </c>
      <c r="O4011" s="68">
        <f t="shared" si="551"/>
        <v>0.92307692307692313</v>
      </c>
      <c r="P4011" s="110">
        <v>36</v>
      </c>
      <c r="Q4011" s="110">
        <v>36</v>
      </c>
      <c r="R4011" s="278">
        <f t="shared" si="552"/>
        <v>1</v>
      </c>
      <c r="S4011" s="110">
        <v>39</v>
      </c>
      <c r="T4011" s="68">
        <f t="shared" si="553"/>
        <v>0.92307692307692313</v>
      </c>
      <c r="U4011" s="110">
        <v>34</v>
      </c>
      <c r="W4011" s="110">
        <v>0</v>
      </c>
      <c r="X4011" s="110">
        <v>0</v>
      </c>
      <c r="Y4011" s="68" t="e">
        <f t="shared" si="550"/>
        <v>#DIV/0!</v>
      </c>
      <c r="Z4011" s="110">
        <v>2</v>
      </c>
    </row>
    <row r="4012" spans="9:26">
      <c r="I4012" s="57" t="str">
        <f t="shared" si="549"/>
        <v>RiversideAllDec-17</v>
      </c>
      <c r="J4012" t="s">
        <v>2580</v>
      </c>
      <c r="K4012" t="s">
        <v>362</v>
      </c>
      <c r="L4012" s="73">
        <v>43070</v>
      </c>
      <c r="M4012" s="110">
        <v>0</v>
      </c>
      <c r="N4012" s="110">
        <v>0</v>
      </c>
      <c r="O4012" s="68" t="e">
        <f t="shared" si="551"/>
        <v>#DIV/0!</v>
      </c>
      <c r="P4012" s="110">
        <v>0</v>
      </c>
      <c r="Q4012" s="110">
        <v>0</v>
      </c>
      <c r="R4012" s="278" t="e">
        <f t="shared" si="552"/>
        <v>#DIV/0!</v>
      </c>
      <c r="S4012" s="110">
        <v>0</v>
      </c>
      <c r="T4012" s="68" t="e">
        <f t="shared" si="553"/>
        <v>#DIV/0!</v>
      </c>
      <c r="U4012" s="110">
        <v>0</v>
      </c>
      <c r="W4012" s="110">
        <v>0</v>
      </c>
      <c r="X4012" s="110">
        <v>0</v>
      </c>
      <c r="Y4012" s="68" t="e">
        <f t="shared" si="550"/>
        <v>#DIV/0!</v>
      </c>
      <c r="Z4012" s="110">
        <v>0</v>
      </c>
    </row>
    <row r="4013" spans="9:26">
      <c r="I4013" s="57" t="str">
        <f t="shared" si="549"/>
        <v>TFCCAllDec-17</v>
      </c>
      <c r="J4013" t="s">
        <v>2581</v>
      </c>
      <c r="K4013" t="s">
        <v>366</v>
      </c>
      <c r="L4013" s="73">
        <v>43070</v>
      </c>
      <c r="M4013" s="110">
        <v>2.5</v>
      </c>
      <c r="N4013" s="110">
        <v>4.5</v>
      </c>
      <c r="O4013" s="68">
        <f t="shared" si="551"/>
        <v>0.55555555555555558</v>
      </c>
      <c r="P4013" s="110">
        <v>37</v>
      </c>
      <c r="Q4013" s="110">
        <v>45</v>
      </c>
      <c r="R4013" s="278">
        <f t="shared" si="552"/>
        <v>0.82222222222222219</v>
      </c>
      <c r="S4013" s="110">
        <v>63</v>
      </c>
      <c r="T4013" s="68">
        <f t="shared" si="553"/>
        <v>0.7142857142857143</v>
      </c>
      <c r="U4013" s="110">
        <v>37</v>
      </c>
      <c r="W4013" s="110">
        <v>14</v>
      </c>
      <c r="X4013" s="110">
        <v>22</v>
      </c>
      <c r="Y4013" s="68">
        <f t="shared" si="550"/>
        <v>0.63636363636363635</v>
      </c>
      <c r="Z4013" s="110">
        <v>0</v>
      </c>
    </row>
    <row r="4014" spans="9:26">
      <c r="I4014" s="57" t="str">
        <f t="shared" si="549"/>
        <v>UniversalAllDec-17</v>
      </c>
      <c r="J4014" t="s">
        <v>2582</v>
      </c>
      <c r="K4014" t="s">
        <v>348</v>
      </c>
      <c r="L4014" s="73">
        <v>43070</v>
      </c>
      <c r="M4014" s="110">
        <v>0</v>
      </c>
      <c r="N4014" s="110">
        <v>0</v>
      </c>
      <c r="O4014" s="68" t="e">
        <f t="shared" si="551"/>
        <v>#DIV/0!</v>
      </c>
      <c r="P4014" s="110">
        <v>0</v>
      </c>
      <c r="Q4014" s="110">
        <v>0</v>
      </c>
      <c r="R4014" s="278" t="e">
        <f t="shared" si="552"/>
        <v>#DIV/0!</v>
      </c>
      <c r="S4014" s="110">
        <v>0</v>
      </c>
      <c r="T4014" s="68" t="e">
        <f t="shared" si="553"/>
        <v>#DIV/0!</v>
      </c>
      <c r="U4014" s="110">
        <v>0</v>
      </c>
      <c r="W4014" s="110">
        <v>0</v>
      </c>
      <c r="X4014" s="110">
        <v>0</v>
      </c>
      <c r="Y4014" s="68" t="e">
        <f t="shared" si="550"/>
        <v>#DIV/0!</v>
      </c>
      <c r="Z4014" s="110">
        <v>0</v>
      </c>
    </row>
    <row r="4015" spans="9:26">
      <c r="I4015" s="57" t="str">
        <f t="shared" si="549"/>
        <v>Wayne CenterAllDec-17</v>
      </c>
      <c r="J4015" t="s">
        <v>2583</v>
      </c>
      <c r="K4015" t="s">
        <v>789</v>
      </c>
      <c r="L4015" s="73">
        <v>43070</v>
      </c>
      <c r="M4015" s="110">
        <v>0</v>
      </c>
      <c r="N4015" s="110">
        <v>0</v>
      </c>
      <c r="O4015" s="68" t="e">
        <f t="shared" si="551"/>
        <v>#DIV/0!</v>
      </c>
      <c r="P4015" s="110">
        <v>0</v>
      </c>
      <c r="Q4015" s="110">
        <v>0</v>
      </c>
      <c r="R4015" s="278" t="e">
        <f t="shared" si="552"/>
        <v>#DIV/0!</v>
      </c>
      <c r="S4015" s="110">
        <v>0</v>
      </c>
      <c r="T4015" s="68" t="e">
        <f t="shared" si="553"/>
        <v>#DIV/0!</v>
      </c>
      <c r="U4015" s="110">
        <v>0</v>
      </c>
      <c r="W4015" s="110">
        <v>0</v>
      </c>
      <c r="X4015" s="110">
        <v>0</v>
      </c>
      <c r="Y4015" s="68" t="e">
        <f t="shared" si="550"/>
        <v>#DIV/0!</v>
      </c>
      <c r="Z4015" s="110">
        <v>0</v>
      </c>
    </row>
    <row r="4016" spans="9:26">
      <c r="I4016" s="57" t="str">
        <f t="shared" si="549"/>
        <v>Youth VillagesAllDec-17</v>
      </c>
      <c r="J4016" t="s">
        <v>2584</v>
      </c>
      <c r="K4016" t="s">
        <v>352</v>
      </c>
      <c r="L4016" s="73">
        <v>43070</v>
      </c>
      <c r="M4016" s="110">
        <v>0</v>
      </c>
      <c r="N4016" s="110">
        <v>0</v>
      </c>
      <c r="O4016" s="68" t="e">
        <f t="shared" si="551"/>
        <v>#DIV/0!</v>
      </c>
      <c r="P4016" s="110">
        <v>0</v>
      </c>
      <c r="Q4016" s="110">
        <v>0</v>
      </c>
      <c r="R4016" s="278" t="e">
        <f t="shared" si="552"/>
        <v>#DIV/0!</v>
      </c>
      <c r="S4016" s="110">
        <v>0</v>
      </c>
      <c r="T4016" s="68" t="e">
        <f t="shared" si="553"/>
        <v>#DIV/0!</v>
      </c>
      <c r="U4016" s="110">
        <v>0</v>
      </c>
      <c r="W4016" s="110">
        <v>0</v>
      </c>
      <c r="X4016" s="110">
        <v>0</v>
      </c>
      <c r="Y4016" s="68" t="e">
        <f t="shared" si="550"/>
        <v>#DIV/0!</v>
      </c>
      <c r="Z4016" s="110">
        <v>0</v>
      </c>
    </row>
    <row r="4017" spans="9:26">
      <c r="I4017" s="57" t="str">
        <f t="shared" si="549"/>
        <v>All A-CRA ProvidersA-CRADec-17</v>
      </c>
      <c r="J4017" t="s">
        <v>2585</v>
      </c>
      <c r="K4017" t="s">
        <v>379</v>
      </c>
      <c r="L4017" s="73">
        <v>43070</v>
      </c>
      <c r="M4017" s="110">
        <v>0</v>
      </c>
      <c r="N4017" s="110">
        <v>0</v>
      </c>
      <c r="O4017" s="68" t="e">
        <f t="shared" si="551"/>
        <v>#DIV/0!</v>
      </c>
      <c r="P4017" s="110">
        <v>0</v>
      </c>
      <c r="Q4017" s="110">
        <v>0</v>
      </c>
      <c r="R4017" s="278" t="e">
        <f t="shared" si="552"/>
        <v>#DIV/0!</v>
      </c>
      <c r="S4017" s="110">
        <v>0</v>
      </c>
      <c r="T4017" s="68" t="e">
        <f t="shared" si="553"/>
        <v>#DIV/0!</v>
      </c>
      <c r="U4017" s="110">
        <v>0</v>
      </c>
      <c r="W4017" s="110">
        <v>0</v>
      </c>
      <c r="X4017" s="110">
        <v>0</v>
      </c>
      <c r="Y4017" s="68" t="e">
        <f t="shared" si="550"/>
        <v>#DIV/0!</v>
      </c>
      <c r="Z4017" s="110">
        <v>0</v>
      </c>
    </row>
    <row r="4018" spans="9:26">
      <c r="I4018" s="57" t="str">
        <f t="shared" si="549"/>
        <v>All CPP-FV ProvidersCPP-FVDec-17</v>
      </c>
      <c r="J4018" t="s">
        <v>2586</v>
      </c>
      <c r="K4018" t="s">
        <v>373</v>
      </c>
      <c r="L4018" s="73">
        <v>43070</v>
      </c>
      <c r="M4018" s="110">
        <v>3.5</v>
      </c>
      <c r="N4018" s="110">
        <v>3.5</v>
      </c>
      <c r="O4018" s="68">
        <f t="shared" si="551"/>
        <v>1</v>
      </c>
      <c r="P4018" s="110">
        <v>23</v>
      </c>
      <c r="Q4018" s="110">
        <v>21</v>
      </c>
      <c r="R4018" s="278">
        <f t="shared" si="552"/>
        <v>1.0952380952380953</v>
      </c>
      <c r="S4018" s="110">
        <v>21</v>
      </c>
      <c r="T4018" s="68">
        <f t="shared" si="553"/>
        <v>1</v>
      </c>
      <c r="U4018" s="110">
        <v>23</v>
      </c>
      <c r="W4018" s="110">
        <v>0</v>
      </c>
      <c r="X4018" s="110">
        <v>0</v>
      </c>
      <c r="Y4018" s="68" t="e">
        <f t="shared" si="550"/>
        <v>#DIV/0!</v>
      </c>
      <c r="Z4018" s="110">
        <v>0</v>
      </c>
    </row>
    <row r="4019" spans="9:26">
      <c r="I4019" s="57" t="str">
        <f t="shared" si="549"/>
        <v>All FFT ProvidersFFTDec-17</v>
      </c>
      <c r="J4019" t="s">
        <v>2587</v>
      </c>
      <c r="K4019" t="s">
        <v>372</v>
      </c>
      <c r="L4019" s="73">
        <v>43070</v>
      </c>
      <c r="M4019" s="110">
        <v>9</v>
      </c>
      <c r="N4019" s="110">
        <v>11</v>
      </c>
      <c r="O4019" s="68">
        <f t="shared" si="551"/>
        <v>0.81818181818181823</v>
      </c>
      <c r="P4019" s="110">
        <v>48</v>
      </c>
      <c r="Q4019" s="110">
        <v>54</v>
      </c>
      <c r="R4019" s="278">
        <f t="shared" si="552"/>
        <v>0.88888888888888884</v>
      </c>
      <c r="S4019" s="110">
        <v>66</v>
      </c>
      <c r="T4019" s="68">
        <f t="shared" si="553"/>
        <v>0.81818181818181823</v>
      </c>
      <c r="U4019" s="110">
        <v>38</v>
      </c>
      <c r="V4019" s="282">
        <v>1.0549999999999999</v>
      </c>
      <c r="W4019" s="110">
        <v>4</v>
      </c>
      <c r="X4019" s="110">
        <v>5</v>
      </c>
      <c r="Y4019" s="68">
        <f t="shared" si="550"/>
        <v>0.8</v>
      </c>
      <c r="Z4019" s="110">
        <v>10</v>
      </c>
    </row>
    <row r="4020" spans="9:26">
      <c r="I4020" s="57" t="str">
        <f t="shared" si="549"/>
        <v>All MST ProvidersMSTDec-17</v>
      </c>
      <c r="J4020" t="s">
        <v>2588</v>
      </c>
      <c r="K4020" t="s">
        <v>374</v>
      </c>
      <c r="L4020" s="73">
        <v>43070</v>
      </c>
      <c r="M4020" s="110">
        <v>0</v>
      </c>
      <c r="N4020" s="110">
        <v>0</v>
      </c>
      <c r="O4020" s="68" t="e">
        <f t="shared" si="551"/>
        <v>#DIV/0!</v>
      </c>
      <c r="P4020" s="110">
        <v>0</v>
      </c>
      <c r="Q4020" s="110">
        <v>0</v>
      </c>
      <c r="R4020" s="278" t="e">
        <f t="shared" si="552"/>
        <v>#DIV/0!</v>
      </c>
      <c r="S4020" s="110">
        <v>0</v>
      </c>
      <c r="T4020" s="68" t="e">
        <f t="shared" si="553"/>
        <v>#DIV/0!</v>
      </c>
      <c r="U4020" s="110">
        <v>0</v>
      </c>
      <c r="W4020" s="110">
        <v>0</v>
      </c>
      <c r="X4020" s="110">
        <v>0</v>
      </c>
      <c r="Y4020" s="68" t="e">
        <f t="shared" si="550"/>
        <v>#DIV/0!</v>
      </c>
      <c r="Z4020" s="110">
        <v>0</v>
      </c>
    </row>
    <row r="4021" spans="9:26">
      <c r="I4021" s="57" t="str">
        <f t="shared" si="549"/>
        <v>All MST-PSB ProvidersMST-PSBDec-17</v>
      </c>
      <c r="J4021" t="s">
        <v>2589</v>
      </c>
      <c r="K4021" t="s">
        <v>375</v>
      </c>
      <c r="L4021" s="73">
        <v>43070</v>
      </c>
      <c r="M4021" s="110">
        <v>0</v>
      </c>
      <c r="N4021" s="110">
        <v>0</v>
      </c>
      <c r="O4021" s="68" t="e">
        <f t="shared" si="551"/>
        <v>#DIV/0!</v>
      </c>
      <c r="P4021" s="110">
        <v>0</v>
      </c>
      <c r="Q4021" s="110">
        <v>0</v>
      </c>
      <c r="R4021" s="278" t="e">
        <f t="shared" si="552"/>
        <v>#DIV/0!</v>
      </c>
      <c r="S4021" s="110">
        <v>0</v>
      </c>
      <c r="T4021" s="68" t="e">
        <f t="shared" si="553"/>
        <v>#DIV/0!</v>
      </c>
      <c r="U4021" s="110">
        <v>0</v>
      </c>
      <c r="W4021" s="110">
        <v>0</v>
      </c>
      <c r="X4021" s="110">
        <v>0</v>
      </c>
      <c r="Y4021" s="68" t="e">
        <f t="shared" si="550"/>
        <v>#DIV/0!</v>
      </c>
      <c r="Z4021" s="110">
        <v>0</v>
      </c>
    </row>
    <row r="4022" spans="9:26">
      <c r="I4022" s="57" t="str">
        <f t="shared" si="549"/>
        <v>All PCIT ProvidersPCITDec-17</v>
      </c>
      <c r="J4022" t="s">
        <v>2590</v>
      </c>
      <c r="K4022" t="s">
        <v>376</v>
      </c>
      <c r="L4022" s="73">
        <v>43070</v>
      </c>
      <c r="M4022" s="110">
        <v>6.5</v>
      </c>
      <c r="N4022" s="110">
        <v>7</v>
      </c>
      <c r="O4022" s="68">
        <f t="shared" si="551"/>
        <v>0.9285714285714286</v>
      </c>
      <c r="P4022" s="110">
        <v>48</v>
      </c>
      <c r="Q4022" s="110">
        <v>39</v>
      </c>
      <c r="R4022" s="278">
        <f t="shared" si="552"/>
        <v>1.2307692307692308</v>
      </c>
      <c r="S4022" s="110">
        <v>42</v>
      </c>
      <c r="T4022" s="68">
        <f t="shared" si="553"/>
        <v>0.9285714285714286</v>
      </c>
      <c r="U4022" s="110">
        <v>43</v>
      </c>
      <c r="W4022" s="110">
        <v>0</v>
      </c>
      <c r="X4022" s="110">
        <v>0</v>
      </c>
      <c r="Y4022" s="68" t="e">
        <f t="shared" si="550"/>
        <v>#DIV/0!</v>
      </c>
      <c r="Z4022" s="110">
        <v>5</v>
      </c>
    </row>
    <row r="4023" spans="9:26">
      <c r="I4023" s="57" t="str">
        <f t="shared" si="549"/>
        <v>All TF-CBT ProvidersTF-CBTDec-17</v>
      </c>
      <c r="J4023" t="s">
        <v>2591</v>
      </c>
      <c r="K4023" t="s">
        <v>377</v>
      </c>
      <c r="L4023" s="73">
        <v>43070</v>
      </c>
      <c r="M4023" s="110">
        <v>10.5</v>
      </c>
      <c r="N4023" s="110">
        <v>11.5</v>
      </c>
      <c r="O4023" s="68">
        <f t="shared" si="551"/>
        <v>0.91304347826086951</v>
      </c>
      <c r="P4023" s="110">
        <v>45</v>
      </c>
      <c r="Q4023" s="110">
        <v>63</v>
      </c>
      <c r="R4023" s="278">
        <f t="shared" si="552"/>
        <v>0.7142857142857143</v>
      </c>
      <c r="S4023" s="110">
        <v>69</v>
      </c>
      <c r="T4023" s="68">
        <f t="shared" si="553"/>
        <v>0.91304347826086951</v>
      </c>
      <c r="U4023" s="110">
        <v>42</v>
      </c>
      <c r="W4023" s="110">
        <v>7</v>
      </c>
      <c r="X4023" s="110">
        <v>7</v>
      </c>
      <c r="Y4023" s="68">
        <f t="shared" si="550"/>
        <v>1</v>
      </c>
      <c r="Z4023" s="110">
        <v>3</v>
      </c>
    </row>
    <row r="4024" spans="9:26">
      <c r="I4024" s="57" t="str">
        <f t="shared" si="549"/>
        <v>All TIP ProvidersTIPDec-17</v>
      </c>
      <c r="J4024" t="s">
        <v>2592</v>
      </c>
      <c r="K4024" t="s">
        <v>378</v>
      </c>
      <c r="L4024" s="73">
        <v>43070</v>
      </c>
      <c r="M4024" s="110">
        <v>35</v>
      </c>
      <c r="N4024" s="110">
        <v>42</v>
      </c>
      <c r="O4024" s="68">
        <f t="shared" si="551"/>
        <v>0.83333333333333337</v>
      </c>
      <c r="P4024" s="110">
        <v>426</v>
      </c>
      <c r="Q4024" s="110">
        <v>440</v>
      </c>
      <c r="R4024" s="278">
        <f t="shared" si="552"/>
        <v>0.96818181818181814</v>
      </c>
      <c r="S4024" s="110">
        <v>510</v>
      </c>
      <c r="T4024" s="68">
        <f t="shared" si="553"/>
        <v>0.86274509803921573</v>
      </c>
      <c r="U4024" s="110">
        <v>416</v>
      </c>
      <c r="W4024" s="110">
        <v>37</v>
      </c>
      <c r="X4024" s="110">
        <v>68</v>
      </c>
      <c r="Y4024" s="68">
        <f t="shared" si="550"/>
        <v>0.54411764705882348</v>
      </c>
      <c r="Z4024" s="110">
        <v>10</v>
      </c>
    </row>
    <row r="4025" spans="9:26">
      <c r="I4025" s="57" t="str">
        <f t="shared" si="549"/>
        <v>All TST ProvidersTSTDec-17</v>
      </c>
      <c r="J4025" t="s">
        <v>2593</v>
      </c>
      <c r="K4025" t="s">
        <v>512</v>
      </c>
      <c r="L4025" s="73">
        <v>43070</v>
      </c>
      <c r="M4025" s="110">
        <v>6</v>
      </c>
      <c r="N4025" s="110">
        <v>7.5</v>
      </c>
      <c r="O4025" s="68">
        <f t="shared" si="551"/>
        <v>0.8</v>
      </c>
      <c r="P4025" s="110">
        <v>29</v>
      </c>
      <c r="Q4025" s="110">
        <v>36</v>
      </c>
      <c r="R4025" s="278">
        <f t="shared" si="552"/>
        <v>0.80555555555555558</v>
      </c>
      <c r="S4025" s="110">
        <v>45</v>
      </c>
      <c r="T4025" s="68">
        <f t="shared" si="553"/>
        <v>0.8</v>
      </c>
      <c r="U4025" s="110">
        <v>28</v>
      </c>
      <c r="W4025" s="110">
        <v>0</v>
      </c>
      <c r="X4025" s="110">
        <v>1</v>
      </c>
      <c r="Y4025" s="68">
        <f t="shared" si="550"/>
        <v>0</v>
      </c>
      <c r="Z4025" s="110">
        <v>1</v>
      </c>
    </row>
    <row r="4026" spans="9:26">
      <c r="I4026" s="57" t="str">
        <f t="shared" si="549"/>
        <v>AllAllDec-17</v>
      </c>
      <c r="J4026" t="s">
        <v>2594</v>
      </c>
      <c r="K4026" t="s">
        <v>367</v>
      </c>
      <c r="L4026" s="73">
        <v>43070</v>
      </c>
      <c r="M4026" s="110">
        <v>70.5</v>
      </c>
      <c r="N4026" s="110">
        <v>82.5</v>
      </c>
      <c r="O4026" s="68">
        <f t="shared" si="551"/>
        <v>0.8545454545454545</v>
      </c>
      <c r="P4026" s="110">
        <v>619</v>
      </c>
      <c r="Q4026" s="110">
        <v>653</v>
      </c>
      <c r="R4026" s="278">
        <f t="shared" si="552"/>
        <v>0.94793261868300149</v>
      </c>
      <c r="S4026" s="110">
        <v>753</v>
      </c>
      <c r="T4026" s="68">
        <f t="shared" si="553"/>
        <v>0.86719787516600266</v>
      </c>
      <c r="U4026" s="110">
        <v>590</v>
      </c>
      <c r="W4026" s="110">
        <v>48</v>
      </c>
      <c r="X4026" s="110">
        <v>81</v>
      </c>
      <c r="Y4026" s="68">
        <f t="shared" si="550"/>
        <v>0.59259259259259256</v>
      </c>
      <c r="Z4026" s="110">
        <v>29</v>
      </c>
    </row>
  </sheetData>
  <autoFilter ref="J21:Z2128" xr:uid="{00000000-0009-0000-0000-000001000000}"/>
  <sortState ref="J22:Z1921">
    <sortCondition ref="L22:L1921"/>
  </sortState>
  <dataConsolidate>
    <dataRefs count="1">
      <dataRef ref="AX3:BL68" sheet="data" r:id="rId1"/>
    </dataRefs>
  </dataConsolidate>
  <pageMargins left="0.7" right="0.7" top="0.75" bottom="0.75" header="0.3" footer="0.3"/>
  <pageSetup orientation="portrait" horizontalDpi="200" verticalDpi="2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N60"/>
  <sheetViews>
    <sheetView zoomScale="90" zoomScaleNormal="90" zoomScalePageLayoutView="90" workbookViewId="0">
      <selection activeCell="A6" sqref="A6"/>
    </sheetView>
  </sheetViews>
  <sheetFormatPr baseColWidth="10" defaultColWidth="8.83203125" defaultRowHeight="15"/>
  <cols>
    <col min="1" max="1" width="5.83203125" style="57" customWidth="1"/>
    <col min="2" max="2" width="30.83203125" customWidth="1"/>
    <col min="3" max="3" width="5.83203125" customWidth="1"/>
    <col min="4" max="4" width="30.83203125" customWidth="1"/>
    <col min="5" max="5" width="5.83203125" style="57" customWidth="1"/>
    <col min="6" max="6" width="30.83203125" customWidth="1"/>
    <col min="7" max="7" width="5.83203125" style="57" customWidth="1"/>
    <col min="8" max="8" width="30.83203125" customWidth="1"/>
    <col min="9" max="9" width="5.83203125" customWidth="1"/>
    <col min="10" max="10" width="24.83203125" bestFit="1" customWidth="1"/>
    <col min="12" max="12" width="9.1640625" customWidth="1"/>
  </cols>
  <sheetData>
    <row r="1" spans="1:14" ht="26">
      <c r="A1" s="147"/>
      <c r="B1" s="405" t="s">
        <v>1035</v>
      </c>
      <c r="C1" s="405"/>
      <c r="D1" s="405"/>
      <c r="E1" s="405"/>
      <c r="F1" s="405"/>
      <c r="G1" s="405"/>
      <c r="H1" s="405"/>
      <c r="I1" s="135"/>
      <c r="J1" s="62" t="s">
        <v>118</v>
      </c>
    </row>
    <row r="2" spans="1:14">
      <c r="A2" s="148"/>
      <c r="B2" s="131"/>
      <c r="C2" s="131"/>
      <c r="D2" s="131"/>
      <c r="E2" s="131"/>
      <c r="F2" s="131"/>
      <c r="G2" s="131"/>
      <c r="H2" s="131"/>
      <c r="I2" s="136"/>
    </row>
    <row r="3" spans="1:14" ht="24">
      <c r="A3" s="148"/>
      <c r="B3" s="154">
        <f>(ROWS(B6:B32)-COUNTBLANK(B6:B32))/((ROWS($B6:$B32)-COUNTBLANK($B6:$B32))+(ROWS($D6:$D32)-COUNTBLANK($D6:$D32))+(ROWS($F6:$F32)-COUNTBLANK($F6:$F32))+(ROWS($H6:$H32)-COUNTBLANK($H6:$H32)))</f>
        <v>1</v>
      </c>
      <c r="C3" s="155"/>
      <c r="D3" s="154">
        <f>(ROWS(D6:D32)-COUNTBLANK(D6:D32))/((ROWS($B6:$B32)-COUNTBLANK($B6:$B32))+(ROWS($D6:$D32)-COUNTBLANK($D6:$D32))+(ROWS($F6:$F32)-COUNTBLANK($F6:$F32))+(ROWS($H6:$H32)-COUNTBLANK($H6:$H32)))</f>
        <v>0</v>
      </c>
      <c r="E3" s="155"/>
      <c r="F3" s="154">
        <f>(ROWS(F6:F32)-COUNTBLANK(F6:F32))/((ROWS($B6:$B32)-COUNTBLANK($B6:$B32))+(ROWS($D6:$D32)-COUNTBLANK($D6:$D32))+(ROWS($F6:$F32)-COUNTBLANK($F6:$F32))+(ROWS($H6:$H32)-COUNTBLANK($H6:$H32)))</f>
        <v>0</v>
      </c>
      <c r="G3" s="155"/>
      <c r="H3" s="154">
        <f>(ROWS(H6:H32)-COUNTBLANK(H6:H32))/((ROWS($B6:$B32)-COUNTBLANK($B6:$B32))+(ROWS($D6:$D32)-COUNTBLANK($D6:$D32))+(ROWS($F6:$F32)-COUNTBLANK($F6:$F32))+(ROWS($H6:$H32)-COUNTBLANK($H6:$H32)))</f>
        <v>0</v>
      </c>
      <c r="I3" s="136"/>
    </row>
    <row r="4" spans="1:14" ht="16" thickBot="1">
      <c r="A4" s="148"/>
      <c r="B4" s="131"/>
      <c r="C4" s="131"/>
      <c r="D4" s="131"/>
      <c r="E4" s="131"/>
      <c r="F4" s="131"/>
      <c r="G4" s="131"/>
      <c r="H4" s="131"/>
      <c r="I4" s="136"/>
    </row>
    <row r="5" spans="1:14" s="110" customFormat="1" ht="31" thickBot="1">
      <c r="A5" s="153"/>
      <c r="B5" s="144" t="s">
        <v>119</v>
      </c>
      <c r="C5" s="152"/>
      <c r="D5" s="149" t="s">
        <v>120</v>
      </c>
      <c r="E5" s="152"/>
      <c r="F5" s="145" t="s">
        <v>121</v>
      </c>
      <c r="G5" s="152"/>
      <c r="H5" s="146" t="s">
        <v>122</v>
      </c>
      <c r="I5" s="152"/>
    </row>
    <row r="6" spans="1:14" ht="16.5" customHeight="1">
      <c r="A6" s="137"/>
      <c r="B6" s="139" t="s">
        <v>511</v>
      </c>
      <c r="C6" s="131"/>
      <c r="D6" s="150"/>
      <c r="E6" s="131"/>
      <c r="F6" s="140"/>
      <c r="G6" s="131"/>
      <c r="H6" s="142"/>
      <c r="I6" s="136"/>
      <c r="K6" s="126"/>
      <c r="L6" s="126"/>
      <c r="M6" s="127"/>
      <c r="N6" s="126"/>
    </row>
    <row r="7" spans="1:14" ht="16.5" customHeight="1">
      <c r="A7" s="137"/>
      <c r="B7" s="139" t="s">
        <v>103</v>
      </c>
      <c r="C7" s="131"/>
      <c r="D7" s="150"/>
      <c r="E7" s="131"/>
      <c r="F7" s="140"/>
      <c r="G7" s="131"/>
      <c r="H7" s="142"/>
      <c r="I7" s="136"/>
      <c r="K7" s="126"/>
      <c r="L7" s="128"/>
      <c r="M7" s="128"/>
      <c r="N7" s="126"/>
    </row>
    <row r="8" spans="1:14" s="57" customFormat="1" ht="16.5" customHeight="1">
      <c r="A8" s="137"/>
      <c r="B8" s="139" t="s">
        <v>104</v>
      </c>
      <c r="C8" s="131"/>
      <c r="D8" s="150"/>
      <c r="E8" s="131"/>
      <c r="F8" s="140"/>
      <c r="G8" s="131"/>
      <c r="H8" s="142"/>
      <c r="I8" s="136"/>
      <c r="K8" s="126"/>
      <c r="L8" s="128"/>
      <c r="M8" s="128"/>
      <c r="N8" s="126"/>
    </row>
    <row r="9" spans="1:14" s="57" customFormat="1" ht="16.5" customHeight="1">
      <c r="A9" s="137"/>
      <c r="B9" s="139" t="s">
        <v>102</v>
      </c>
      <c r="C9" s="131"/>
      <c r="D9" s="150"/>
      <c r="E9" s="131"/>
      <c r="F9" s="140"/>
      <c r="G9" s="131"/>
      <c r="H9" s="142"/>
      <c r="I9" s="136"/>
      <c r="K9" s="126"/>
      <c r="L9" s="128"/>
      <c r="M9" s="128"/>
      <c r="N9" s="126"/>
    </row>
    <row r="10" spans="1:14" ht="16.5" customHeight="1">
      <c r="A10" s="137"/>
      <c r="B10" s="139" t="s">
        <v>101</v>
      </c>
      <c r="C10" s="131"/>
      <c r="D10" s="150"/>
      <c r="E10" s="131"/>
      <c r="F10" s="140"/>
      <c r="G10" s="131"/>
      <c r="H10" s="142"/>
      <c r="I10" s="136"/>
      <c r="K10" s="126"/>
      <c r="L10" s="129"/>
      <c r="M10" s="129"/>
      <c r="N10" s="126"/>
    </row>
    <row r="11" spans="1:14" ht="16.5" customHeight="1">
      <c r="A11" s="137"/>
      <c r="B11" s="139" t="s">
        <v>112</v>
      </c>
      <c r="C11" s="131"/>
      <c r="D11" s="150"/>
      <c r="E11" s="131"/>
      <c r="F11" s="140"/>
      <c r="G11" s="131"/>
      <c r="H11" s="142"/>
      <c r="I11" s="136"/>
      <c r="K11" s="126"/>
      <c r="L11" s="129"/>
      <c r="M11" s="129"/>
      <c r="N11" s="126"/>
    </row>
    <row r="12" spans="1:14" ht="16.5" customHeight="1">
      <c r="A12" s="137"/>
      <c r="B12" s="139" t="s">
        <v>113</v>
      </c>
      <c r="C12" s="131"/>
      <c r="D12" s="150"/>
      <c r="E12" s="131"/>
      <c r="F12" s="140"/>
      <c r="G12" s="131"/>
      <c r="H12" s="142"/>
      <c r="I12" s="136"/>
      <c r="K12" s="126"/>
      <c r="L12" s="129"/>
      <c r="M12" s="129"/>
      <c r="N12" s="126"/>
    </row>
    <row r="13" spans="1:14" ht="16.5" customHeight="1">
      <c r="A13" s="137"/>
      <c r="B13" s="139" t="s">
        <v>111</v>
      </c>
      <c r="C13" s="131"/>
      <c r="D13" s="150"/>
      <c r="E13" s="131"/>
      <c r="F13" s="140"/>
      <c r="G13" s="131"/>
      <c r="H13" s="142"/>
      <c r="I13" s="136"/>
      <c r="K13" s="126"/>
      <c r="L13" s="129"/>
      <c r="M13" s="129"/>
      <c r="N13" s="126"/>
    </row>
    <row r="14" spans="1:14" ht="16.5" customHeight="1">
      <c r="A14" s="137"/>
      <c r="B14" s="139" t="s">
        <v>99</v>
      </c>
      <c r="C14" s="131"/>
      <c r="D14" s="150"/>
      <c r="E14" s="131"/>
      <c r="F14" s="140"/>
      <c r="G14" s="131"/>
      <c r="H14" s="142"/>
      <c r="I14" s="136"/>
      <c r="K14" s="126"/>
      <c r="L14" s="129"/>
      <c r="M14" s="129"/>
      <c r="N14" s="126"/>
    </row>
    <row r="15" spans="1:14" ht="16.5" customHeight="1">
      <c r="A15" s="137"/>
      <c r="B15" s="139" t="s">
        <v>100</v>
      </c>
      <c r="C15" s="131"/>
      <c r="D15" s="150"/>
      <c r="E15" s="131"/>
      <c r="F15" s="140"/>
      <c r="G15" s="131"/>
      <c r="H15" s="142"/>
      <c r="I15" s="136"/>
      <c r="K15" s="126"/>
      <c r="L15" s="129"/>
      <c r="M15" s="129"/>
      <c r="N15" s="126"/>
    </row>
    <row r="16" spans="1:14" s="57" customFormat="1" ht="16.5" customHeight="1">
      <c r="A16" s="137"/>
      <c r="B16" s="139" t="s">
        <v>107</v>
      </c>
      <c r="C16" s="131"/>
      <c r="D16" s="150"/>
      <c r="E16" s="131"/>
      <c r="F16" s="140"/>
      <c r="G16" s="131"/>
      <c r="H16" s="142"/>
      <c r="I16" s="136"/>
      <c r="K16" s="126"/>
      <c r="L16" s="129"/>
      <c r="M16" s="129"/>
      <c r="N16" s="126"/>
    </row>
    <row r="17" spans="1:14" ht="16.5" customHeight="1">
      <c r="A17" s="137"/>
      <c r="B17" s="139" t="s">
        <v>93</v>
      </c>
      <c r="C17" s="131"/>
      <c r="D17" s="150"/>
      <c r="E17" s="131"/>
      <c r="F17" s="140"/>
      <c r="G17" s="131"/>
      <c r="H17" s="142"/>
      <c r="I17" s="136"/>
      <c r="K17" s="126"/>
      <c r="L17" s="129"/>
      <c r="M17" s="129"/>
      <c r="N17" s="126"/>
    </row>
    <row r="18" spans="1:14" ht="16.5" customHeight="1">
      <c r="A18" s="137"/>
      <c r="B18" s="139" t="s">
        <v>92</v>
      </c>
      <c r="C18" s="131"/>
      <c r="D18" s="150"/>
      <c r="E18" s="131"/>
      <c r="F18" s="140"/>
      <c r="G18" s="131"/>
      <c r="H18" s="142"/>
      <c r="I18" s="136"/>
      <c r="K18" s="126"/>
      <c r="L18" s="129"/>
      <c r="M18" s="129"/>
      <c r="N18" s="126"/>
    </row>
    <row r="19" spans="1:14" ht="16.5" customHeight="1">
      <c r="A19" s="137"/>
      <c r="B19" s="139" t="s">
        <v>96</v>
      </c>
      <c r="C19" s="131"/>
      <c r="D19" s="150"/>
      <c r="E19" s="131"/>
      <c r="F19" s="140"/>
      <c r="G19" s="131"/>
      <c r="H19" s="142"/>
      <c r="I19" s="136"/>
      <c r="K19" s="126"/>
      <c r="L19" s="129"/>
      <c r="M19" s="129"/>
      <c r="N19" s="126"/>
    </row>
    <row r="20" spans="1:14" s="57" customFormat="1" ht="16.5" customHeight="1">
      <c r="A20" s="137"/>
      <c r="B20" s="139" t="s">
        <v>94</v>
      </c>
      <c r="C20" s="131"/>
      <c r="D20" s="150"/>
      <c r="E20" s="131"/>
      <c r="F20" s="140"/>
      <c r="G20" s="131"/>
      <c r="H20" s="142"/>
      <c r="I20" s="136"/>
      <c r="K20" s="126"/>
      <c r="L20" s="129"/>
      <c r="M20" s="129"/>
      <c r="N20" s="126"/>
    </row>
    <row r="21" spans="1:14" ht="16.5" customHeight="1">
      <c r="A21" s="137"/>
      <c r="B21" s="139" t="s">
        <v>95</v>
      </c>
      <c r="C21" s="131"/>
      <c r="D21" s="150"/>
      <c r="E21" s="131"/>
      <c r="F21" s="140"/>
      <c r="G21" s="131"/>
      <c r="H21" s="142"/>
      <c r="I21" s="136"/>
      <c r="K21" s="126"/>
      <c r="L21" s="129"/>
      <c r="M21" s="129"/>
      <c r="N21" s="126"/>
    </row>
    <row r="22" spans="1:14" s="57" customFormat="1" ht="16.5" customHeight="1">
      <c r="A22" s="137"/>
      <c r="B22" s="139" t="s">
        <v>98</v>
      </c>
      <c r="C22" s="131"/>
      <c r="D22" s="150"/>
      <c r="E22" s="131"/>
      <c r="F22" s="140"/>
      <c r="G22" s="131"/>
      <c r="H22" s="142"/>
      <c r="I22" s="136"/>
      <c r="K22" s="126"/>
      <c r="L22" s="129"/>
      <c r="M22" s="129"/>
      <c r="N22" s="126"/>
    </row>
    <row r="23" spans="1:14" s="57" customFormat="1" ht="16.5" customHeight="1">
      <c r="A23" s="137"/>
      <c r="B23" s="139" t="s">
        <v>97</v>
      </c>
      <c r="C23" s="131"/>
      <c r="D23" s="150"/>
      <c r="E23" s="131"/>
      <c r="F23" s="140"/>
      <c r="G23" s="131"/>
      <c r="H23" s="142"/>
      <c r="I23" s="136"/>
      <c r="K23" s="126"/>
      <c r="L23" s="129"/>
      <c r="M23" s="129"/>
      <c r="N23" s="126"/>
    </row>
    <row r="24" spans="1:14" s="57" customFormat="1" ht="16.5" customHeight="1">
      <c r="A24" s="137"/>
      <c r="B24" s="139" t="s">
        <v>110</v>
      </c>
      <c r="C24" s="131"/>
      <c r="D24" s="150"/>
      <c r="E24" s="131"/>
      <c r="F24" s="140"/>
      <c r="G24" s="131"/>
      <c r="H24" s="142"/>
      <c r="I24" s="136"/>
      <c r="K24" s="126"/>
      <c r="L24" s="129"/>
      <c r="M24" s="129"/>
      <c r="N24" s="126"/>
    </row>
    <row r="25" spans="1:14" s="57" customFormat="1" ht="16.5" customHeight="1">
      <c r="A25" s="137"/>
      <c r="B25" s="139" t="s">
        <v>105</v>
      </c>
      <c r="C25" s="131"/>
      <c r="D25" s="150"/>
      <c r="E25" s="131"/>
      <c r="F25" s="140"/>
      <c r="G25" s="131"/>
      <c r="H25" s="142"/>
      <c r="I25" s="136"/>
      <c r="K25" s="126"/>
      <c r="L25" s="129"/>
      <c r="M25" s="129"/>
      <c r="N25" s="126"/>
    </row>
    <row r="26" spans="1:14" ht="16.5" customHeight="1">
      <c r="A26" s="137"/>
      <c r="B26" s="139" t="s">
        <v>801</v>
      </c>
      <c r="C26" s="131"/>
      <c r="D26" s="150"/>
      <c r="E26" s="131"/>
      <c r="F26" s="140"/>
      <c r="G26" s="131"/>
      <c r="H26" s="142"/>
      <c r="I26" s="136"/>
      <c r="K26" s="126"/>
      <c r="L26" s="129"/>
      <c r="M26" s="129"/>
      <c r="N26" s="126"/>
    </row>
    <row r="27" spans="1:14" s="57" customFormat="1" ht="16.5" customHeight="1">
      <c r="A27" s="137"/>
      <c r="B27" s="139" t="s">
        <v>977</v>
      </c>
      <c r="C27" s="131"/>
      <c r="D27" s="150"/>
      <c r="E27" s="131"/>
      <c r="F27" s="140"/>
      <c r="G27" s="131"/>
      <c r="H27" s="142"/>
      <c r="I27" s="136"/>
      <c r="K27" s="126"/>
      <c r="L27" s="129"/>
      <c r="M27" s="129"/>
      <c r="N27" s="126"/>
    </row>
    <row r="28" spans="1:14" s="57" customFormat="1" ht="16.5" customHeight="1">
      <c r="A28" s="137"/>
      <c r="B28" s="139" t="s">
        <v>106</v>
      </c>
      <c r="C28" s="131"/>
      <c r="D28" s="150"/>
      <c r="E28" s="131"/>
      <c r="F28" s="140"/>
      <c r="G28" s="131"/>
      <c r="H28" s="142"/>
      <c r="I28" s="136"/>
      <c r="K28" s="126"/>
      <c r="L28" s="129"/>
      <c r="M28" s="129"/>
      <c r="N28" s="126"/>
    </row>
    <row r="29" spans="1:14" s="57" customFormat="1" ht="16.5" customHeight="1">
      <c r="A29" s="137"/>
      <c r="B29" s="139" t="s">
        <v>109</v>
      </c>
      <c r="C29" s="131"/>
      <c r="D29" s="150"/>
      <c r="E29" s="131"/>
      <c r="F29" s="140"/>
      <c r="G29" s="131"/>
      <c r="H29" s="142"/>
      <c r="I29" s="136"/>
      <c r="K29" s="126"/>
      <c r="L29" s="129"/>
      <c r="M29" s="129"/>
      <c r="N29" s="126"/>
    </row>
    <row r="30" spans="1:14" s="57" customFormat="1" ht="16.5" customHeight="1">
      <c r="A30" s="137"/>
      <c r="B30" s="139" t="s">
        <v>108</v>
      </c>
      <c r="C30" s="131"/>
      <c r="D30" s="150"/>
      <c r="E30" s="131"/>
      <c r="F30" s="140"/>
      <c r="G30" s="131"/>
      <c r="H30" s="142"/>
      <c r="I30" s="136"/>
      <c r="K30" s="126"/>
      <c r="L30" s="129"/>
      <c r="M30" s="129"/>
      <c r="N30" s="126"/>
    </row>
    <row r="31" spans="1:14" s="57" customFormat="1" ht="16.5" customHeight="1">
      <c r="A31" s="137"/>
      <c r="B31" s="139" t="s">
        <v>721</v>
      </c>
      <c r="C31" s="131"/>
      <c r="D31" s="150"/>
      <c r="E31" s="131"/>
      <c r="F31" s="140"/>
      <c r="G31" s="131"/>
      <c r="H31" s="142"/>
      <c r="I31" s="136"/>
      <c r="K31" s="126"/>
      <c r="L31" s="129"/>
      <c r="M31" s="129"/>
      <c r="N31" s="126"/>
    </row>
    <row r="32" spans="1:14" ht="16.5" customHeight="1" thickBot="1">
      <c r="A32" s="137"/>
      <c r="B32" s="139" t="s">
        <v>802</v>
      </c>
      <c r="C32" s="131"/>
      <c r="D32" s="151"/>
      <c r="E32" s="131"/>
      <c r="F32" s="141"/>
      <c r="G32" s="131"/>
      <c r="H32" s="143"/>
      <c r="I32" s="136"/>
      <c r="K32" s="126"/>
      <c r="L32" s="129"/>
      <c r="M32" s="129"/>
      <c r="N32" s="126"/>
    </row>
    <row r="33" spans="1:14" ht="17" thickBot="1">
      <c r="A33" s="132"/>
      <c r="B33" s="138"/>
      <c r="C33" s="133"/>
      <c r="D33" s="133"/>
      <c r="E33" s="133"/>
      <c r="F33" s="133"/>
      <c r="G33" s="133"/>
      <c r="H33" s="133"/>
      <c r="I33" s="134"/>
      <c r="K33" s="126"/>
      <c r="L33" s="129"/>
      <c r="M33" s="129"/>
      <c r="N33" s="126"/>
    </row>
    <row r="34" spans="1:14" ht="16">
      <c r="K34" s="126"/>
      <c r="L34" s="129"/>
      <c r="M34" s="129"/>
      <c r="N34" s="126"/>
    </row>
    <row r="35" spans="1:14" ht="16">
      <c r="K35" s="126"/>
      <c r="L35" s="129"/>
      <c r="M35" s="129"/>
      <c r="N35" s="126"/>
    </row>
    <row r="36" spans="1:14" ht="16">
      <c r="K36" s="126"/>
      <c r="L36" s="129"/>
      <c r="M36" s="129"/>
      <c r="N36" s="126"/>
    </row>
    <row r="37" spans="1:14" ht="16">
      <c r="K37" s="126"/>
      <c r="L37" s="129"/>
      <c r="M37" s="129"/>
      <c r="N37" s="126"/>
    </row>
    <row r="38" spans="1:14" ht="16">
      <c r="K38" s="126"/>
      <c r="L38" s="129"/>
      <c r="M38" s="129"/>
      <c r="N38" s="126"/>
    </row>
    <row r="39" spans="1:14" ht="16">
      <c r="K39" s="126"/>
      <c r="L39" s="129"/>
      <c r="M39" s="129"/>
      <c r="N39" s="126"/>
    </row>
    <row r="40" spans="1:14" ht="16">
      <c r="K40" s="126"/>
      <c r="L40" s="129"/>
      <c r="M40" s="129"/>
      <c r="N40" s="126"/>
    </row>
    <row r="41" spans="1:14" ht="16">
      <c r="K41" s="126"/>
      <c r="L41" s="129"/>
      <c r="M41" s="129"/>
      <c r="N41" s="126"/>
    </row>
    <row r="42" spans="1:14" ht="16">
      <c r="K42" s="126"/>
      <c r="L42" s="129"/>
      <c r="M42" s="129"/>
      <c r="N42" s="126"/>
    </row>
    <row r="43" spans="1:14" ht="16">
      <c r="K43" s="126"/>
      <c r="L43" s="129"/>
      <c r="M43" s="129"/>
      <c r="N43" s="126"/>
    </row>
    <row r="44" spans="1:14" ht="16">
      <c r="K44" s="126"/>
      <c r="L44" s="129"/>
      <c r="M44" s="129"/>
      <c r="N44" s="126"/>
    </row>
    <row r="45" spans="1:14" ht="16">
      <c r="K45" s="126"/>
      <c r="L45" s="129"/>
      <c r="M45" s="129"/>
      <c r="N45" s="126"/>
    </row>
    <row r="46" spans="1:14" ht="16">
      <c r="K46" s="126"/>
      <c r="L46" s="129"/>
      <c r="M46" s="129"/>
      <c r="N46" s="126"/>
    </row>
    <row r="47" spans="1:14" ht="16">
      <c r="K47" s="126"/>
      <c r="L47" s="129"/>
      <c r="M47" s="129"/>
      <c r="N47" s="126"/>
    </row>
    <row r="48" spans="1:14" ht="16">
      <c r="K48" s="126"/>
      <c r="L48" s="129"/>
      <c r="M48" s="129"/>
      <c r="N48" s="126"/>
    </row>
    <row r="49" spans="11:14" ht="16">
      <c r="K49" s="126"/>
      <c r="L49" s="129"/>
      <c r="M49" s="129"/>
      <c r="N49" s="126"/>
    </row>
    <row r="50" spans="11:14" ht="16">
      <c r="K50" s="126"/>
      <c r="L50" s="129"/>
      <c r="M50" s="129"/>
      <c r="N50" s="126"/>
    </row>
    <row r="51" spans="11:14" ht="16">
      <c r="K51" s="126"/>
      <c r="L51" s="129"/>
      <c r="M51" s="129"/>
      <c r="N51" s="126"/>
    </row>
    <row r="52" spans="11:14" ht="16">
      <c r="K52" s="126"/>
      <c r="L52" s="129"/>
      <c r="M52" s="129"/>
      <c r="N52" s="126"/>
    </row>
    <row r="53" spans="11:14" ht="16">
      <c r="K53" s="126"/>
      <c r="L53" s="130"/>
      <c r="M53" s="129"/>
      <c r="N53" s="126"/>
    </row>
    <row r="54" spans="11:14" ht="16">
      <c r="K54" s="126"/>
      <c r="L54" s="130"/>
      <c r="M54" s="129"/>
      <c r="N54" s="126"/>
    </row>
    <row r="55" spans="11:14" ht="16">
      <c r="K55" s="126"/>
      <c r="L55" s="130"/>
      <c r="M55" s="129"/>
      <c r="N55" s="126"/>
    </row>
    <row r="56" spans="11:14" ht="16">
      <c r="K56" s="126"/>
      <c r="L56" s="130"/>
      <c r="M56" s="129"/>
      <c r="N56" s="126"/>
    </row>
    <row r="57" spans="11:14" ht="16">
      <c r="K57" s="126"/>
      <c r="L57" s="130"/>
      <c r="M57" s="129"/>
      <c r="N57" s="126"/>
    </row>
    <row r="58" spans="11:14" ht="16">
      <c r="K58" s="126"/>
      <c r="L58" s="130"/>
      <c r="M58" s="129"/>
      <c r="N58" s="126"/>
    </row>
    <row r="59" spans="11:14">
      <c r="K59" s="126"/>
      <c r="L59" s="126"/>
      <c r="M59" s="126"/>
      <c r="N59" s="126"/>
    </row>
    <row r="60" spans="11:14">
      <c r="K60" s="126"/>
      <c r="L60" s="126"/>
      <c r="M60" s="126"/>
      <c r="N60" s="126"/>
    </row>
  </sheetData>
  <mergeCells count="1">
    <mergeCell ref="B1:H1"/>
  </mergeCells>
  <hyperlinks>
    <hyperlink ref="J1" location="display!C2" display="Return to Main Dashboard" xr:uid="{00000000-0004-0000-0200-000000000000}"/>
  </hyperlinks>
  <pageMargins left="0.2" right="0.2" top="0.25" bottom="0.25" header="0.3" footer="0.3"/>
  <pageSetup scale="8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AA425"/>
  <sheetViews>
    <sheetView zoomScale="80" zoomScaleNormal="80" zoomScalePageLayoutView="80" workbookViewId="0">
      <selection activeCell="G5" sqref="G5:H6"/>
    </sheetView>
  </sheetViews>
  <sheetFormatPr baseColWidth="10" defaultColWidth="0" defaultRowHeight="15"/>
  <cols>
    <col min="1" max="18" width="16.33203125" customWidth="1"/>
    <col min="19" max="19" width="9.1640625" customWidth="1"/>
    <col min="20" max="27" width="0" hidden="1" customWidth="1"/>
    <col min="28" max="16384" width="9.1640625" hidden="1"/>
  </cols>
  <sheetData>
    <row r="1" spans="1:27" ht="48" customHeight="1" thickTop="1" thickBot="1">
      <c r="A1" s="358" t="s">
        <v>126</v>
      </c>
      <c r="B1" s="359"/>
      <c r="C1" s="359"/>
      <c r="D1" s="359"/>
      <c r="E1" s="359"/>
      <c r="F1" s="359"/>
      <c r="G1" s="359"/>
      <c r="H1" s="359"/>
      <c r="I1" s="359"/>
      <c r="J1" s="359"/>
      <c r="K1" s="359"/>
      <c r="L1" s="359"/>
      <c r="M1" s="359"/>
      <c r="N1" s="360"/>
      <c r="O1" s="406" t="s">
        <v>7</v>
      </c>
      <c r="P1" s="407"/>
      <c r="Q1" s="407"/>
      <c r="R1" s="408"/>
      <c r="S1" s="123"/>
    </row>
    <row r="2" spans="1:27" s="57" customFormat="1" ht="24.75" customHeight="1" thickTop="1" thickBot="1">
      <c r="A2" s="416" t="s">
        <v>56</v>
      </c>
      <c r="B2" s="417"/>
      <c r="C2" s="418"/>
      <c r="D2" s="417" t="s">
        <v>45</v>
      </c>
      <c r="E2" s="417"/>
      <c r="F2" s="418"/>
      <c r="G2" s="423" t="s">
        <v>127</v>
      </c>
      <c r="H2" s="424"/>
      <c r="I2" s="424"/>
      <c r="J2" s="425"/>
      <c r="K2" s="414" t="s">
        <v>41</v>
      </c>
      <c r="L2" s="415"/>
      <c r="M2" s="159">
        <f>B209</f>
        <v>43009</v>
      </c>
      <c r="N2" s="160">
        <f>B207</f>
        <v>43070</v>
      </c>
      <c r="O2" s="156" t="s">
        <v>44</v>
      </c>
      <c r="P2" s="157" t="s">
        <v>49</v>
      </c>
      <c r="Q2" s="157"/>
      <c r="R2" s="158"/>
      <c r="S2" s="75"/>
      <c r="AA2" s="121"/>
    </row>
    <row r="3" spans="1:27" s="57" customFormat="1" ht="23.25" customHeight="1" thickTop="1" thickBot="1">
      <c r="A3" s="177" t="s">
        <v>44</v>
      </c>
      <c r="B3" s="176">
        <f>C207</f>
        <v>3.3489701617918008</v>
      </c>
      <c r="C3" s="168"/>
      <c r="D3" s="172">
        <v>3.76</v>
      </c>
      <c r="E3" s="156" t="s">
        <v>53</v>
      </c>
      <c r="F3" s="168"/>
      <c r="G3" s="426"/>
      <c r="H3" s="427"/>
      <c r="I3" s="427"/>
      <c r="J3" s="428"/>
      <c r="K3" s="409" t="s">
        <v>42</v>
      </c>
      <c r="L3" s="410"/>
      <c r="M3" s="161">
        <f>B217</f>
        <v>42917</v>
      </c>
      <c r="N3" s="162">
        <f>B215</f>
        <v>42979</v>
      </c>
      <c r="O3" s="44" t="s">
        <v>2</v>
      </c>
      <c r="P3" s="45" t="s">
        <v>48</v>
      </c>
      <c r="Q3" s="45"/>
      <c r="R3" s="54"/>
      <c r="S3" s="75"/>
      <c r="AA3" s="121"/>
    </row>
    <row r="4" spans="1:27" ht="24" customHeight="1" thickTop="1" thickBot="1">
      <c r="A4" s="44" t="s">
        <v>2</v>
      </c>
      <c r="B4" s="171">
        <f>C208</f>
        <v>3.4365060529603877</v>
      </c>
      <c r="C4" s="1"/>
      <c r="D4" s="173" t="s">
        <v>58</v>
      </c>
      <c r="E4" s="44" t="s">
        <v>54</v>
      </c>
      <c r="F4" s="1"/>
      <c r="G4" s="101"/>
      <c r="H4" s="118"/>
      <c r="I4" s="118"/>
      <c r="J4" s="163"/>
      <c r="K4" s="101"/>
      <c r="L4" s="118"/>
      <c r="M4" s="118"/>
      <c r="N4" s="163"/>
      <c r="O4" s="2" t="s">
        <v>0</v>
      </c>
      <c r="P4" s="3" t="s">
        <v>52</v>
      </c>
      <c r="Q4" s="3"/>
      <c r="R4" s="99"/>
      <c r="S4" s="1"/>
      <c r="AA4" s="121"/>
    </row>
    <row r="5" spans="1:27" ht="19.5" customHeight="1" thickTop="1">
      <c r="A5" s="2" t="s">
        <v>0</v>
      </c>
      <c r="B5" s="169">
        <f>C209</f>
        <v>4</v>
      </c>
      <c r="C5" s="111"/>
      <c r="D5" s="174" t="s">
        <v>59</v>
      </c>
      <c r="E5" s="2" t="s">
        <v>55</v>
      </c>
      <c r="F5" s="111"/>
      <c r="G5" s="419" t="s">
        <v>435</v>
      </c>
      <c r="H5" s="420"/>
      <c r="I5" s="419" t="s">
        <v>489</v>
      </c>
      <c r="J5" s="420"/>
      <c r="K5" s="419" t="s">
        <v>124</v>
      </c>
      <c r="L5" s="420"/>
      <c r="M5" s="419" t="s">
        <v>434</v>
      </c>
      <c r="N5" s="420"/>
      <c r="O5" s="44" t="s">
        <v>3</v>
      </c>
      <c r="P5" s="45" t="s">
        <v>8</v>
      </c>
      <c r="Q5" s="45"/>
      <c r="R5" s="54"/>
      <c r="S5" s="1"/>
      <c r="AA5" s="121"/>
    </row>
    <row r="6" spans="1:27" ht="19.5" customHeight="1" thickBot="1">
      <c r="A6" s="44" t="s">
        <v>3</v>
      </c>
      <c r="B6" s="170">
        <f>C210</f>
        <v>0</v>
      </c>
      <c r="C6" s="1"/>
      <c r="D6" s="175">
        <v>2.99</v>
      </c>
      <c r="E6" s="167" t="s">
        <v>57</v>
      </c>
      <c r="F6" s="102"/>
      <c r="G6" s="421"/>
      <c r="H6" s="422"/>
      <c r="I6" s="421"/>
      <c r="J6" s="422"/>
      <c r="K6" s="421"/>
      <c r="L6" s="422"/>
      <c r="M6" s="421"/>
      <c r="N6" s="422"/>
      <c r="O6" s="164" t="s">
        <v>4</v>
      </c>
      <c r="P6" s="165" t="s">
        <v>50</v>
      </c>
      <c r="Q6" s="165"/>
      <c r="R6" s="166"/>
      <c r="S6" s="1"/>
      <c r="AA6" s="121"/>
    </row>
    <row r="7" spans="1:27" ht="21" thickTop="1" thickBot="1">
      <c r="A7" s="411" t="s">
        <v>91</v>
      </c>
      <c r="B7" s="412"/>
      <c r="C7" s="412"/>
      <c r="D7" s="412"/>
      <c r="E7" s="412"/>
      <c r="F7" s="413"/>
      <c r="G7" s="368" t="s">
        <v>13</v>
      </c>
      <c r="H7" s="369"/>
      <c r="I7" s="369"/>
      <c r="J7" s="369"/>
      <c r="K7" s="369"/>
      <c r="L7" s="370"/>
      <c r="M7" s="411" t="s">
        <v>11</v>
      </c>
      <c r="N7" s="412"/>
      <c r="O7" s="412"/>
      <c r="P7" s="412"/>
      <c r="Q7" s="412"/>
      <c r="R7" s="413"/>
      <c r="S7" s="1"/>
    </row>
    <row r="8" spans="1:27" ht="30" customHeight="1" thickTop="1">
      <c r="A8" s="5"/>
      <c r="B8" s="42"/>
      <c r="C8" s="12"/>
      <c r="D8" s="12"/>
      <c r="E8" s="12"/>
      <c r="F8" s="13"/>
      <c r="G8" s="6"/>
      <c r="H8" s="15" t="str">
        <f>IF(I8&gt;3.49,"A",IF(I8&gt;2.99,"B",IF(I8&gt;2.49,"C",IF(I8&gt;1.99,"D","F"))))</f>
        <v>F</v>
      </c>
      <c r="I8" s="7">
        <f>M76</f>
        <v>0</v>
      </c>
      <c r="J8" s="16"/>
      <c r="K8" s="16"/>
      <c r="L8" s="8">
        <f>IF(H8="A",1,IF(H8="B",2,IF(H8="C",3,IF(H8="D",4,IF(H8="F",5,"N/A")))))</f>
        <v>5</v>
      </c>
      <c r="M8" s="42"/>
      <c r="N8" s="42"/>
      <c r="O8" s="42"/>
      <c r="P8" s="42"/>
      <c r="Q8" s="42"/>
      <c r="R8" s="9"/>
      <c r="S8" s="10"/>
    </row>
    <row r="9" spans="1:27" ht="30" customHeight="1">
      <c r="A9" s="11"/>
      <c r="B9" s="42"/>
      <c r="C9" s="12"/>
      <c r="D9" s="12"/>
      <c r="E9" s="12"/>
      <c r="F9" s="13"/>
      <c r="G9" s="14"/>
      <c r="H9" s="15" t="str">
        <f>IF(N76=1,IF(O76=1,IF(P76=1,"A","B"),IF(P76=1,"B","C")),"F")</f>
        <v>F</v>
      </c>
      <c r="I9" s="16"/>
      <c r="J9" s="16"/>
      <c r="K9" s="16"/>
      <c r="L9" s="8">
        <f>(N76+O76+P76)/3</f>
        <v>0</v>
      </c>
      <c r="M9" s="17"/>
      <c r="N9" s="37"/>
      <c r="O9" s="37"/>
      <c r="P9" s="37"/>
      <c r="Q9" s="18"/>
      <c r="R9" s="19"/>
      <c r="S9" s="20"/>
    </row>
    <row r="10" spans="1:27" ht="30" customHeight="1">
      <c r="A10" s="11"/>
      <c r="B10" s="42"/>
      <c r="C10" s="12"/>
      <c r="D10" s="12"/>
      <c r="E10" s="12"/>
      <c r="F10" s="13"/>
      <c r="G10" s="14"/>
      <c r="H10" s="15"/>
      <c r="I10" s="16"/>
      <c r="J10" s="16"/>
      <c r="K10" s="16"/>
      <c r="L10" s="8"/>
      <c r="M10" s="37"/>
      <c r="N10" s="37"/>
      <c r="O10" s="37"/>
      <c r="P10" s="37"/>
      <c r="Q10" s="18"/>
      <c r="R10" s="19"/>
      <c r="S10" s="20"/>
    </row>
    <row r="11" spans="1:27" ht="30" customHeight="1">
      <c r="A11" s="11"/>
      <c r="B11" s="42"/>
      <c r="C11" s="12"/>
      <c r="D11" s="12"/>
      <c r="E11" s="12"/>
      <c r="F11" s="13"/>
      <c r="G11" s="14"/>
      <c r="H11" s="15"/>
      <c r="I11" s="16"/>
      <c r="J11" s="16"/>
      <c r="K11" s="16"/>
      <c r="L11" s="8"/>
      <c r="M11" s="37"/>
      <c r="N11" s="37"/>
      <c r="O11" s="37"/>
      <c r="P11" s="37"/>
      <c r="Q11" s="18"/>
      <c r="R11" s="19"/>
      <c r="S11" s="20"/>
    </row>
    <row r="12" spans="1:27" ht="30" customHeight="1">
      <c r="A12" s="11"/>
      <c r="B12" s="42"/>
      <c r="C12" s="12"/>
      <c r="D12" s="12"/>
      <c r="E12" s="12"/>
      <c r="F12" s="13"/>
      <c r="G12" s="14"/>
      <c r="H12" s="15"/>
      <c r="I12" s="16"/>
      <c r="J12" s="16"/>
      <c r="K12" s="16"/>
      <c r="L12" s="8"/>
      <c r="M12" s="37"/>
      <c r="N12" s="37"/>
      <c r="O12" s="37"/>
      <c r="P12" s="37"/>
      <c r="Q12" s="18"/>
      <c r="R12" s="19"/>
      <c r="S12" s="20"/>
    </row>
    <row r="13" spans="1:27" ht="30" customHeight="1" thickBot="1">
      <c r="A13" s="21"/>
      <c r="B13" s="43"/>
      <c r="C13" s="43"/>
      <c r="D13" s="43"/>
      <c r="E13" s="43"/>
      <c r="F13" s="43"/>
      <c r="G13" s="14"/>
      <c r="H13" s="15">
        <f>R76</f>
        <v>0</v>
      </c>
      <c r="I13" s="16"/>
      <c r="J13" s="16"/>
      <c r="K13" s="16"/>
      <c r="L13" s="8" t="str">
        <f>IF(H13="A",1,IF(H13="B",2,IF(H13="C",3,IF(H13="D",4,IF(H13="F",5,"N/A")))))</f>
        <v>N/A</v>
      </c>
      <c r="M13" s="22"/>
      <c r="N13" s="22"/>
      <c r="O13" s="22"/>
      <c r="P13" s="22"/>
      <c r="Q13" s="22"/>
      <c r="R13" s="23"/>
      <c r="S13" s="20"/>
    </row>
    <row r="14" spans="1:27" ht="21" thickTop="1" thickBot="1">
      <c r="A14" s="368" t="s">
        <v>1</v>
      </c>
      <c r="B14" s="369"/>
      <c r="C14" s="369"/>
      <c r="D14" s="369"/>
      <c r="E14" s="369"/>
      <c r="F14" s="370"/>
      <c r="G14" s="411" t="s">
        <v>12</v>
      </c>
      <c r="H14" s="412"/>
      <c r="I14" s="412"/>
      <c r="J14" s="412"/>
      <c r="K14" s="412"/>
      <c r="L14" s="413"/>
      <c r="M14" s="368" t="s">
        <v>15</v>
      </c>
      <c r="N14" s="369"/>
      <c r="O14" s="369"/>
      <c r="P14" s="369"/>
      <c r="Q14" s="369"/>
      <c r="R14" s="370"/>
      <c r="S14" s="1"/>
    </row>
    <row r="15" spans="1:27" ht="30" customHeight="1" thickTop="1">
      <c r="A15" s="107"/>
      <c r="B15" s="108"/>
      <c r="C15" s="108"/>
      <c r="D15" s="108"/>
      <c r="E15" s="108"/>
      <c r="F15" s="109"/>
      <c r="G15" s="104"/>
      <c r="H15" s="105"/>
      <c r="I15" s="105"/>
      <c r="J15" s="106"/>
      <c r="K15" s="106"/>
      <c r="L15" s="27"/>
      <c r="M15" s="28"/>
      <c r="N15" s="29"/>
      <c r="O15" s="29"/>
      <c r="P15" s="29"/>
      <c r="Q15" s="29"/>
      <c r="R15" s="30"/>
      <c r="S15" s="31"/>
    </row>
    <row r="16" spans="1:27" ht="30" customHeight="1">
      <c r="A16" s="24"/>
      <c r="B16" s="40"/>
      <c r="C16" s="25"/>
      <c r="D16" s="25"/>
      <c r="E16" s="25"/>
      <c r="F16" s="26"/>
      <c r="G16" s="38"/>
      <c r="H16" s="39"/>
      <c r="I16" s="39"/>
      <c r="J16" s="39"/>
      <c r="K16" s="39"/>
      <c r="L16" s="27"/>
      <c r="M16" s="24"/>
      <c r="N16" s="40"/>
      <c r="O16" s="40"/>
      <c r="P16" s="40"/>
      <c r="Q16" s="40"/>
      <c r="R16" s="41"/>
      <c r="S16" s="31"/>
    </row>
    <row r="17" spans="1:19" ht="30" customHeight="1">
      <c r="A17" s="24"/>
      <c r="B17" s="40"/>
      <c r="C17" s="25"/>
      <c r="D17" s="25"/>
      <c r="E17" s="25"/>
      <c r="F17" s="26"/>
      <c r="G17" s="38"/>
      <c r="H17" s="39"/>
      <c r="I17" s="39"/>
      <c r="J17" s="39"/>
      <c r="K17" s="39"/>
      <c r="L17" s="27"/>
      <c r="M17" s="24"/>
      <c r="N17" s="40"/>
      <c r="O17" s="40"/>
      <c r="P17" s="40"/>
      <c r="Q17" s="40"/>
      <c r="R17" s="41"/>
      <c r="S17" s="31"/>
    </row>
    <row r="18" spans="1:19" ht="30" customHeight="1">
      <c r="A18" s="24"/>
      <c r="B18" s="40"/>
      <c r="C18" s="25"/>
      <c r="D18" s="25"/>
      <c r="E18" s="25"/>
      <c r="F18" s="26"/>
      <c r="G18" s="38"/>
      <c r="H18" s="39"/>
      <c r="I18" s="39"/>
      <c r="J18" s="39"/>
      <c r="K18" s="39"/>
      <c r="L18" s="27"/>
      <c r="M18" s="24"/>
      <c r="N18" s="40"/>
      <c r="O18" s="40"/>
      <c r="P18" s="40"/>
      <c r="Q18" s="40"/>
      <c r="R18" s="41"/>
      <c r="S18" s="31"/>
    </row>
    <row r="19" spans="1:19" ht="30" customHeight="1">
      <c r="A19" s="24"/>
      <c r="B19" s="40"/>
      <c r="C19" s="25"/>
      <c r="D19" s="25"/>
      <c r="E19" s="25"/>
      <c r="F19" s="26"/>
      <c r="G19" s="38"/>
      <c r="H19" s="39"/>
      <c r="I19" s="39"/>
      <c r="J19" s="39"/>
      <c r="K19" s="39"/>
      <c r="L19" s="27"/>
      <c r="M19" s="24"/>
      <c r="N19" s="40"/>
      <c r="O19" s="40"/>
      <c r="P19" s="40"/>
      <c r="Q19" s="40"/>
      <c r="R19" s="41"/>
      <c r="S19" s="31"/>
    </row>
    <row r="20" spans="1:19" ht="30" customHeight="1" thickBot="1">
      <c r="A20" s="32"/>
      <c r="B20" s="33"/>
      <c r="C20" s="33"/>
      <c r="D20" s="33"/>
      <c r="E20" s="33"/>
      <c r="F20" s="34"/>
      <c r="G20" s="35"/>
      <c r="H20" s="36"/>
      <c r="I20" s="36"/>
      <c r="J20" s="36"/>
      <c r="K20" s="36"/>
      <c r="L20" s="4"/>
      <c r="M20" s="32"/>
      <c r="N20" s="33"/>
      <c r="O20" s="33"/>
      <c r="P20" s="33"/>
      <c r="Q20" s="33"/>
      <c r="R20" s="34"/>
      <c r="S20" s="31"/>
    </row>
    <row r="21" spans="1:19" s="46" customFormat="1" ht="21" thickTop="1" thickBot="1">
      <c r="A21" s="411" t="s">
        <v>14</v>
      </c>
      <c r="B21" s="412"/>
      <c r="C21" s="412"/>
      <c r="D21" s="412"/>
      <c r="E21" s="412"/>
      <c r="F21" s="413"/>
      <c r="G21" s="368" t="s">
        <v>64</v>
      </c>
      <c r="H21" s="369"/>
      <c r="I21" s="369"/>
      <c r="J21" s="369"/>
      <c r="K21" s="369"/>
      <c r="L21" s="370"/>
      <c r="M21" s="411" t="s">
        <v>114</v>
      </c>
      <c r="N21" s="412"/>
      <c r="O21" s="412"/>
      <c r="P21" s="412"/>
      <c r="Q21" s="412"/>
      <c r="R21" s="413"/>
      <c r="S21" s="113"/>
    </row>
    <row r="22" spans="1:19" s="46" customFormat="1" ht="30" customHeight="1" thickTop="1">
      <c r="A22" s="5"/>
      <c r="B22" s="42"/>
      <c r="C22" s="12"/>
      <c r="D22" s="12"/>
      <c r="E22" s="12"/>
      <c r="F22" s="13"/>
      <c r="G22" s="6"/>
      <c r="H22" s="15"/>
      <c r="I22" s="7"/>
      <c r="J22" s="16"/>
      <c r="K22" s="16"/>
      <c r="L22" s="8"/>
      <c r="M22" s="42"/>
      <c r="N22" s="42"/>
      <c r="O22" s="42"/>
      <c r="P22" s="42"/>
      <c r="Q22" s="42"/>
      <c r="R22" s="9"/>
      <c r="S22" s="31"/>
    </row>
    <row r="23" spans="1:19" s="46" customFormat="1" ht="30" customHeight="1">
      <c r="A23" s="11"/>
      <c r="B23" s="42"/>
      <c r="C23" s="12"/>
      <c r="D23" s="12"/>
      <c r="E23" s="12"/>
      <c r="F23" s="13"/>
      <c r="G23" s="14"/>
      <c r="H23" s="15"/>
      <c r="I23" s="16"/>
      <c r="J23" s="16"/>
      <c r="K23" s="16"/>
      <c r="L23" s="8"/>
      <c r="M23" s="17"/>
      <c r="N23" s="37"/>
      <c r="O23" s="37"/>
      <c r="P23" s="37"/>
      <c r="Q23" s="18"/>
      <c r="R23" s="19"/>
      <c r="S23" s="113"/>
    </row>
    <row r="24" spans="1:19" s="46" customFormat="1" ht="30" customHeight="1">
      <c r="A24" s="11"/>
      <c r="B24" s="42"/>
      <c r="C24" s="12"/>
      <c r="D24" s="12"/>
      <c r="E24" s="12"/>
      <c r="F24" s="13"/>
      <c r="G24" s="14"/>
      <c r="H24" s="15"/>
      <c r="I24" s="16"/>
      <c r="J24" s="16"/>
      <c r="K24" s="16"/>
      <c r="L24" s="8"/>
      <c r="M24" s="37"/>
      <c r="N24" s="37"/>
      <c r="O24" s="37"/>
      <c r="P24" s="37"/>
      <c r="Q24" s="18"/>
      <c r="R24" s="19"/>
      <c r="S24" s="31"/>
    </row>
    <row r="25" spans="1:19" s="46" customFormat="1" ht="30" customHeight="1">
      <c r="A25" s="11"/>
      <c r="B25" s="42"/>
      <c r="C25" s="12"/>
      <c r="D25" s="12"/>
      <c r="E25" s="12"/>
      <c r="F25" s="13"/>
      <c r="G25" s="14"/>
      <c r="H25" s="15"/>
      <c r="I25" s="16"/>
      <c r="J25" s="16"/>
      <c r="K25" s="16"/>
      <c r="L25" s="8"/>
      <c r="M25" s="37"/>
      <c r="N25" s="37"/>
      <c r="O25" s="37"/>
      <c r="P25" s="37"/>
      <c r="Q25" s="18"/>
      <c r="R25" s="19"/>
      <c r="S25" s="113"/>
    </row>
    <row r="26" spans="1:19" s="46" customFormat="1" ht="30" customHeight="1">
      <c r="A26" s="11"/>
      <c r="B26" s="42"/>
      <c r="C26" s="12"/>
      <c r="D26" s="12"/>
      <c r="E26" s="12"/>
      <c r="F26" s="13"/>
      <c r="G26" s="14"/>
      <c r="H26" s="15"/>
      <c r="I26" s="16"/>
      <c r="J26" s="16"/>
      <c r="K26" s="16"/>
      <c r="L26" s="8"/>
      <c r="M26" s="37"/>
      <c r="N26" s="37"/>
      <c r="O26" s="37"/>
      <c r="P26" s="37"/>
      <c r="Q26" s="18"/>
      <c r="R26" s="19"/>
      <c r="S26" s="31"/>
    </row>
    <row r="27" spans="1:19" s="46" customFormat="1" ht="30" customHeight="1" thickBot="1">
      <c r="A27" s="69"/>
      <c r="B27" s="43"/>
      <c r="C27" s="43"/>
      <c r="D27" s="43"/>
      <c r="E27" s="43"/>
      <c r="F27" s="43"/>
      <c r="G27" s="14"/>
      <c r="H27" s="15"/>
      <c r="I27" s="16"/>
      <c r="J27" s="16"/>
      <c r="K27" s="16"/>
      <c r="L27" s="8"/>
      <c r="M27" s="22"/>
      <c r="N27" s="22"/>
      <c r="O27" s="22"/>
      <c r="P27" s="22"/>
      <c r="Q27" s="22"/>
      <c r="R27" s="70"/>
      <c r="S27" s="31"/>
    </row>
    <row r="28" spans="1:19" s="46" customFormat="1" ht="21" thickTop="1" thickBot="1">
      <c r="A28" s="368" t="s">
        <v>130</v>
      </c>
      <c r="B28" s="369"/>
      <c r="C28" s="369"/>
      <c r="D28" s="369"/>
      <c r="E28" s="369"/>
      <c r="F28" s="370"/>
      <c r="G28" s="114"/>
      <c r="H28" s="114"/>
      <c r="I28" s="114"/>
      <c r="J28" s="114"/>
      <c r="K28" s="115"/>
      <c r="L28" s="116"/>
      <c r="M28" s="117"/>
      <c r="N28" s="118"/>
      <c r="O28" s="118"/>
      <c r="P28" s="118"/>
      <c r="Q28" s="118"/>
      <c r="R28" s="118"/>
      <c r="S28" s="119"/>
    </row>
    <row r="29" spans="1:19" s="58" customFormat="1" ht="30" customHeight="1" thickTop="1">
      <c r="A29" s="107"/>
      <c r="B29" s="108"/>
      <c r="C29" s="108"/>
      <c r="D29" s="108"/>
      <c r="E29" s="108"/>
      <c r="F29" s="109"/>
      <c r="G29" s="237"/>
      <c r="H29" s="237"/>
      <c r="I29" s="237"/>
      <c r="J29" s="237"/>
      <c r="K29" s="238"/>
      <c r="L29" s="239"/>
      <c r="M29" s="240"/>
      <c r="N29" s="241"/>
      <c r="O29" s="241"/>
      <c r="P29" s="241"/>
      <c r="Q29" s="241"/>
      <c r="R29" s="241"/>
      <c r="S29" s="243"/>
    </row>
    <row r="30" spans="1:19" s="58" customFormat="1" ht="30" customHeight="1">
      <c r="A30" s="24"/>
      <c r="B30" s="40"/>
      <c r="C30" s="25"/>
      <c r="D30" s="25"/>
      <c r="E30" s="25"/>
      <c r="F30" s="26"/>
      <c r="G30" s="244"/>
      <c r="H30" s="244"/>
      <c r="I30" s="244"/>
      <c r="J30" s="244"/>
      <c r="K30" s="245"/>
      <c r="L30" s="246"/>
      <c r="M30" s="247"/>
      <c r="N30" s="248"/>
      <c r="O30" s="248"/>
      <c r="P30" s="248"/>
      <c r="Q30" s="248"/>
      <c r="R30" s="248"/>
      <c r="S30" s="242"/>
    </row>
    <row r="31" spans="1:19" s="58" customFormat="1" ht="30" customHeight="1">
      <c r="A31" s="24"/>
      <c r="B31" s="40"/>
      <c r="C31" s="25"/>
      <c r="D31" s="25"/>
      <c r="E31" s="25"/>
      <c r="F31" s="26"/>
      <c r="G31" s="244"/>
      <c r="H31" s="244"/>
      <c r="I31" s="244"/>
      <c r="J31" s="244"/>
      <c r="K31" s="245"/>
      <c r="L31" s="246"/>
      <c r="M31" s="247"/>
      <c r="N31" s="248"/>
      <c r="O31" s="248"/>
      <c r="P31" s="248"/>
      <c r="Q31" s="248"/>
      <c r="R31" s="248"/>
      <c r="S31" s="242"/>
    </row>
    <row r="32" spans="1:19" s="58" customFormat="1" ht="30" customHeight="1">
      <c r="A32" s="24"/>
      <c r="B32" s="40"/>
      <c r="C32" s="25"/>
      <c r="D32" s="25"/>
      <c r="E32" s="25"/>
      <c r="F32" s="26"/>
      <c r="G32" s="244"/>
      <c r="H32" s="244"/>
      <c r="I32" s="244"/>
      <c r="J32" s="244"/>
      <c r="K32" s="245"/>
      <c r="L32" s="246"/>
      <c r="M32" s="247"/>
      <c r="N32" s="248"/>
      <c r="O32" s="248"/>
      <c r="P32" s="248"/>
      <c r="Q32" s="248"/>
      <c r="R32" s="248"/>
      <c r="S32" s="242"/>
    </row>
    <row r="33" spans="1:19" s="58" customFormat="1" ht="30" customHeight="1">
      <c r="A33" s="24"/>
      <c r="B33" s="40"/>
      <c r="C33" s="25"/>
      <c r="D33" s="25"/>
      <c r="E33" s="25"/>
      <c r="F33" s="26"/>
      <c r="G33" s="244"/>
      <c r="H33" s="244"/>
      <c r="I33" s="244"/>
      <c r="J33" s="244"/>
      <c r="K33" s="245"/>
      <c r="L33" s="246"/>
      <c r="M33" s="247"/>
      <c r="N33" s="248"/>
      <c r="O33" s="248"/>
      <c r="P33" s="248"/>
      <c r="Q33" s="248"/>
      <c r="R33" s="248"/>
      <c r="S33" s="242"/>
    </row>
    <row r="34" spans="1:19" s="58" customFormat="1" ht="30" customHeight="1" thickBot="1">
      <c r="A34" s="32"/>
      <c r="B34" s="33"/>
      <c r="C34" s="33"/>
      <c r="D34" s="33"/>
      <c r="E34" s="33"/>
      <c r="F34" s="34"/>
      <c r="G34" s="249"/>
      <c r="H34" s="249"/>
      <c r="I34" s="249"/>
      <c r="J34" s="249"/>
      <c r="K34" s="250"/>
      <c r="L34" s="251"/>
      <c r="M34" s="252"/>
      <c r="N34" s="253"/>
      <c r="O34" s="253"/>
      <c r="P34" s="253"/>
      <c r="Q34" s="253"/>
      <c r="R34" s="253"/>
      <c r="S34" s="119"/>
    </row>
    <row r="35" spans="1:19" s="58" customFormat="1" ht="21.75" customHeight="1" thickTop="1">
      <c r="A35" s="429" t="s">
        <v>90</v>
      </c>
      <c r="B35" s="430"/>
      <c r="C35" s="430"/>
      <c r="D35" s="430"/>
      <c r="E35" s="430"/>
      <c r="F35" s="430"/>
      <c r="G35" s="430"/>
      <c r="H35" s="430"/>
      <c r="I35" s="430"/>
      <c r="J35" s="430"/>
      <c r="K35" s="430"/>
      <c r="L35" s="430"/>
      <c r="M35" s="430"/>
      <c r="N35" s="430"/>
      <c r="O35" s="430"/>
      <c r="P35" s="430"/>
      <c r="Q35" s="430"/>
      <c r="R35" s="430"/>
      <c r="S35" s="431"/>
    </row>
    <row r="36" spans="1:19" s="58" customFormat="1" ht="21.75" customHeight="1">
      <c r="A36" s="432"/>
      <c r="B36" s="433"/>
      <c r="C36" s="433"/>
      <c r="D36" s="433"/>
      <c r="E36" s="433"/>
      <c r="F36" s="433"/>
      <c r="G36" s="433"/>
      <c r="H36" s="433"/>
      <c r="I36" s="433"/>
      <c r="J36" s="433"/>
      <c r="K36" s="433"/>
      <c r="L36" s="433"/>
      <c r="M36" s="433"/>
      <c r="N36" s="433"/>
      <c r="O36" s="433"/>
      <c r="P36" s="433"/>
      <c r="Q36" s="433"/>
      <c r="R36" s="433"/>
      <c r="S36" s="434"/>
    </row>
    <row r="37" spans="1:19" s="58" customFormat="1" ht="21.75" customHeight="1" thickBot="1">
      <c r="A37" s="435"/>
      <c r="B37" s="436"/>
      <c r="C37" s="436"/>
      <c r="D37" s="436"/>
      <c r="E37" s="436"/>
      <c r="F37" s="436"/>
      <c r="G37" s="436"/>
      <c r="H37" s="436"/>
      <c r="I37" s="436"/>
      <c r="J37" s="436"/>
      <c r="K37" s="436"/>
      <c r="L37" s="436"/>
      <c r="M37" s="436"/>
      <c r="N37" s="436"/>
      <c r="O37" s="436"/>
      <c r="P37" s="436"/>
      <c r="Q37" s="436"/>
      <c r="R37" s="436"/>
      <c r="S37" s="437"/>
    </row>
    <row r="38" spans="1:19" ht="16" thickTop="1"/>
    <row r="204" spans="1:16">
      <c r="A204" s="57"/>
      <c r="B204" s="57"/>
      <c r="C204" s="57"/>
      <c r="D204" s="57"/>
      <c r="E204" s="57"/>
      <c r="F204" s="57"/>
      <c r="G204" s="57"/>
      <c r="H204" s="57"/>
      <c r="I204" s="57"/>
      <c r="J204" s="57"/>
      <c r="K204" s="57"/>
      <c r="L204" s="57"/>
      <c r="M204" s="57"/>
      <c r="N204" s="57"/>
    </row>
    <row r="205" spans="1:16">
      <c r="A205" s="57"/>
      <c r="B205" s="57"/>
      <c r="C205" s="110" t="s">
        <v>25</v>
      </c>
      <c r="D205" s="110"/>
      <c r="E205" s="110"/>
      <c r="F205" s="217"/>
      <c r="G205" s="110"/>
      <c r="H205" s="218"/>
      <c r="I205" s="110"/>
      <c r="J205" s="218"/>
      <c r="K205" s="110"/>
      <c r="L205" s="218"/>
      <c r="M205" s="110"/>
      <c r="N205" s="57"/>
    </row>
    <row r="206" spans="1:16">
      <c r="A206" s="57" t="s">
        <v>41</v>
      </c>
      <c r="B206" s="57"/>
      <c r="C206" s="110" t="s">
        <v>39</v>
      </c>
      <c r="D206" s="110"/>
      <c r="E206" s="110" t="s">
        <v>27</v>
      </c>
      <c r="F206" s="110" t="s">
        <v>35</v>
      </c>
      <c r="G206" s="110" t="s">
        <v>26</v>
      </c>
      <c r="H206" s="110" t="s">
        <v>36</v>
      </c>
      <c r="I206" s="110" t="s">
        <v>37</v>
      </c>
      <c r="J206" s="110" t="s">
        <v>38</v>
      </c>
      <c r="K206" s="110" t="s">
        <v>65</v>
      </c>
      <c r="L206" s="110" t="s">
        <v>117</v>
      </c>
      <c r="M206" s="110" t="s">
        <v>433</v>
      </c>
    </row>
    <row r="207" spans="1:16" s="57" customFormat="1">
      <c r="A207" s="57" t="s">
        <v>44</v>
      </c>
      <c r="B207" s="63">
        <f>data!H8</f>
        <v>43070</v>
      </c>
      <c r="C207" s="71">
        <f>data!AH174</f>
        <v>3.3489701617918008</v>
      </c>
      <c r="D207" s="110"/>
      <c r="E207" s="219" t="e">
        <f>data!AH65</f>
        <v>#DIV/0!</v>
      </c>
      <c r="F207" s="220" t="e">
        <f>data!AH84</f>
        <v>#DIV/0!</v>
      </c>
      <c r="G207" s="220">
        <f>data!AH47</f>
        <v>3.5411255411255413</v>
      </c>
      <c r="H207" s="220">
        <f>data!AH10</f>
        <v>4</v>
      </c>
      <c r="I207" s="220">
        <f>data!AH120</f>
        <v>3.4252587991718428</v>
      </c>
      <c r="J207" s="221">
        <f>data!AH102</f>
        <v>3.8095238095238098</v>
      </c>
      <c r="K207" s="221">
        <f>data!AH138</f>
        <v>3.4091710758377425</v>
      </c>
      <c r="L207" s="222" t="e">
        <f>data!AH29</f>
        <v>#DIV/0!</v>
      </c>
      <c r="M207" s="110">
        <f>data!AH156</f>
        <v>2.5675485008818342</v>
      </c>
    </row>
    <row r="208" spans="1:16">
      <c r="A208" s="57" t="s">
        <v>2</v>
      </c>
      <c r="B208" s="63">
        <f>data!H7</f>
        <v>43040</v>
      </c>
      <c r="C208" s="71">
        <f>data!AM174</f>
        <v>3.4365060529603877</v>
      </c>
      <c r="D208" s="218"/>
      <c r="E208" s="219" t="e">
        <f>data!AM65</f>
        <v>#DIV/0!</v>
      </c>
      <c r="F208" s="220" t="e">
        <f>data!AM84</f>
        <v>#DIV/0!</v>
      </c>
      <c r="G208" s="220">
        <f>data!AM47</f>
        <v>3.5411255411255413</v>
      </c>
      <c r="H208" s="220">
        <f>data!AM10</f>
        <v>4</v>
      </c>
      <c r="I208" s="220">
        <f>data!AM120</f>
        <v>3.4252587991718428</v>
      </c>
      <c r="J208" s="221">
        <f>data!AM102</f>
        <v>3.8095238095238098</v>
      </c>
      <c r="K208" s="221">
        <f>data!AM138</f>
        <v>3.5190817790530851</v>
      </c>
      <c r="L208" s="222" t="e">
        <f>data!AM29</f>
        <v>#DIV/0!</v>
      </c>
      <c r="M208" s="110">
        <f>data!AM156</f>
        <v>2.5675485008818342</v>
      </c>
      <c r="P208" s="66"/>
    </row>
    <row r="209" spans="1:16">
      <c r="A209" s="57" t="s">
        <v>0</v>
      </c>
      <c r="B209" s="63">
        <f>data!H6</f>
        <v>43009</v>
      </c>
      <c r="C209" s="71">
        <f>data!AK174</f>
        <v>4</v>
      </c>
      <c r="D209" s="218"/>
      <c r="E209" s="67" t="e">
        <f>data!AK65</f>
        <v>#DIV/0!</v>
      </c>
      <c r="F209" s="220" t="e">
        <f>data!AK84</f>
        <v>#DIV/0!</v>
      </c>
      <c r="G209" s="220">
        <f>data!AK47</f>
        <v>2.9441595441595445</v>
      </c>
      <c r="H209" s="220">
        <f>data!AK10</f>
        <v>4</v>
      </c>
      <c r="I209" s="220">
        <f>data!AK120</f>
        <v>3.1632071632071632</v>
      </c>
      <c r="J209" s="221">
        <f>data!AK102</f>
        <v>4</v>
      </c>
      <c r="K209" s="221">
        <f>data!AK138</f>
        <v>4</v>
      </c>
      <c r="L209" s="222" t="e">
        <f>data!AK29</f>
        <v>#DIV/0!</v>
      </c>
      <c r="M209" s="110">
        <f>data!AK156</f>
        <v>3.1879863056333644</v>
      </c>
      <c r="P209" s="66"/>
    </row>
    <row r="210" spans="1:16">
      <c r="A210" s="57" t="s">
        <v>3</v>
      </c>
      <c r="B210" s="57"/>
      <c r="C210" s="71">
        <f>data!AO174</f>
        <v>0</v>
      </c>
      <c r="D210" s="218"/>
      <c r="E210" s="67">
        <f>data!AO65</f>
        <v>0</v>
      </c>
      <c r="F210" s="220">
        <f>data!AO84</f>
        <v>0</v>
      </c>
      <c r="G210" s="220">
        <f>data!AO47</f>
        <v>3.6288888888888891</v>
      </c>
      <c r="H210" s="220">
        <f>data!AO10</f>
        <v>0</v>
      </c>
      <c r="I210" s="220">
        <f>data!AO120</f>
        <v>0</v>
      </c>
      <c r="J210" s="221">
        <f>data!AO102</f>
        <v>0</v>
      </c>
      <c r="K210" s="221">
        <f>data!AO138</f>
        <v>0</v>
      </c>
      <c r="L210" s="222">
        <f>data!AO29</f>
        <v>0</v>
      </c>
      <c r="M210" s="110">
        <f>data!AO156</f>
        <v>0</v>
      </c>
      <c r="P210" s="66"/>
    </row>
    <row r="211" spans="1:16">
      <c r="A211" s="57" t="s">
        <v>4</v>
      </c>
      <c r="B211" s="57"/>
      <c r="C211" s="71">
        <f>data!AR174</f>
        <v>2.0276497695852536</v>
      </c>
      <c r="D211" s="110"/>
      <c r="E211" s="71">
        <f>data!AR65</f>
        <v>0</v>
      </c>
      <c r="F211" s="220">
        <f>data!AR84</f>
        <v>0</v>
      </c>
      <c r="G211" s="220">
        <f>data!AR47</f>
        <v>3</v>
      </c>
      <c r="H211" s="220">
        <f>data!AR10</f>
        <v>4</v>
      </c>
      <c r="I211" s="220">
        <f>data!AR120</f>
        <v>2.9473684210526314</v>
      </c>
      <c r="J211" s="221">
        <f>data!AR102</f>
        <v>1.0909090909090908</v>
      </c>
      <c r="K211" s="221">
        <f>data!AR138</f>
        <v>1.7622377622377623</v>
      </c>
      <c r="L211" s="222">
        <f>data!AR29</f>
        <v>0</v>
      </c>
      <c r="M211" s="221">
        <f>data!AR156</f>
        <v>1.8181818181818181</v>
      </c>
      <c r="P211" s="57"/>
    </row>
    <row r="212" spans="1:16">
      <c r="A212" s="57"/>
      <c r="B212" s="57"/>
      <c r="C212" s="110"/>
      <c r="D212" s="110"/>
      <c r="E212" s="110"/>
      <c r="F212" s="110"/>
      <c r="G212" s="217"/>
      <c r="H212" s="110"/>
      <c r="I212" s="110"/>
      <c r="J212" s="110"/>
      <c r="K212" s="110"/>
      <c r="L212" s="110"/>
      <c r="M212" s="110"/>
      <c r="P212" s="57"/>
    </row>
    <row r="213" spans="1:16">
      <c r="A213" s="57"/>
      <c r="B213" s="57"/>
      <c r="C213" s="110"/>
      <c r="D213" s="110"/>
      <c r="E213" s="110"/>
      <c r="F213" s="110"/>
      <c r="G213" s="217"/>
      <c r="H213" s="110"/>
      <c r="I213" s="110"/>
      <c r="J213" s="110"/>
      <c r="K213" s="110"/>
      <c r="L213" s="110"/>
      <c r="M213" s="110"/>
      <c r="P213" s="57"/>
    </row>
    <row r="214" spans="1:16">
      <c r="A214" s="57" t="s">
        <v>42</v>
      </c>
      <c r="B214" s="57"/>
      <c r="C214" s="110"/>
      <c r="D214" s="110"/>
      <c r="E214" s="110"/>
      <c r="F214" s="110"/>
      <c r="G214" s="217"/>
      <c r="H214" s="110"/>
      <c r="I214" s="110"/>
      <c r="J214" s="110"/>
      <c r="K214" s="110"/>
      <c r="L214" s="110"/>
      <c r="M214" s="110"/>
      <c r="P214" s="57"/>
    </row>
    <row r="215" spans="1:16" s="57" customFormat="1">
      <c r="A215" s="57" t="s">
        <v>44</v>
      </c>
      <c r="B215" s="63">
        <f>data!H5</f>
        <v>42979</v>
      </c>
      <c r="C215" s="71">
        <f>data!AH175</f>
        <v>4</v>
      </c>
      <c r="D215" s="110"/>
      <c r="E215" s="221" t="e">
        <f>data!AH66</f>
        <v>#DIV/0!</v>
      </c>
      <c r="F215" s="220" t="e">
        <f>data!AH85</f>
        <v>#DIV/0!</v>
      </c>
      <c r="G215" s="220">
        <f>data!AH48</f>
        <v>3.3846153846153846</v>
      </c>
      <c r="H215" s="220">
        <f>data!AH11</f>
        <v>4</v>
      </c>
      <c r="I215" s="220">
        <f>data!AH121</f>
        <v>4</v>
      </c>
      <c r="J215" s="221">
        <f>data!AH103</f>
        <v>4</v>
      </c>
      <c r="K215" s="221">
        <f>data!AH139</f>
        <v>4</v>
      </c>
      <c r="L215" s="222">
        <f>data!AH30</f>
        <v>2.8571428571428572</v>
      </c>
      <c r="M215" s="110">
        <f>data!AH157</f>
        <v>4</v>
      </c>
    </row>
    <row r="216" spans="1:16">
      <c r="A216" s="57" t="s">
        <v>2</v>
      </c>
      <c r="B216" s="63">
        <f>data!H4</f>
        <v>42948</v>
      </c>
      <c r="C216" s="71">
        <f>data!AM175</f>
        <v>4</v>
      </c>
      <c r="D216" s="218"/>
      <c r="E216" s="221" t="e">
        <f>data!AM66</f>
        <v>#DIV/0!</v>
      </c>
      <c r="F216" s="220" t="e">
        <f>data!AM85</f>
        <v>#DIV/0!</v>
      </c>
      <c r="G216" s="220">
        <f>data!AM48</f>
        <v>3.395189003436426</v>
      </c>
      <c r="H216" s="220">
        <f>data!AM11</f>
        <v>4</v>
      </c>
      <c r="I216" s="220">
        <f>data!AM121</f>
        <v>4</v>
      </c>
      <c r="J216" s="221">
        <f>data!AM103</f>
        <v>4</v>
      </c>
      <c r="K216" s="221">
        <f>data!AM139</f>
        <v>4</v>
      </c>
      <c r="L216" s="222">
        <f>data!AM30</f>
        <v>3.0222222222222221</v>
      </c>
      <c r="M216" s="110">
        <f>data!AM157</f>
        <v>4</v>
      </c>
      <c r="P216" s="66"/>
    </row>
    <row r="217" spans="1:16">
      <c r="A217" s="57" t="s">
        <v>0</v>
      </c>
      <c r="B217" s="63">
        <f>data!H3</f>
        <v>42917</v>
      </c>
      <c r="C217" s="71">
        <f>data!AK175</f>
        <v>3.110510944282471</v>
      </c>
      <c r="D217" s="218"/>
      <c r="E217" s="223" t="e">
        <f>data!AK66</f>
        <v>#DIV/0!</v>
      </c>
      <c r="F217" s="220" t="e">
        <f>data!AK85</f>
        <v>#DIV/0!</v>
      </c>
      <c r="G217" s="220">
        <f>data!AK48</f>
        <v>1.9765586647029945</v>
      </c>
      <c r="H217" s="220">
        <f>data!AK11</f>
        <v>3.0990990990990994</v>
      </c>
      <c r="I217" s="220">
        <f>data!AK121</f>
        <v>3.0114017437961103</v>
      </c>
      <c r="J217" s="221">
        <f>data!AK103</f>
        <v>3.0017825311942961</v>
      </c>
      <c r="K217" s="221">
        <f>data!AK139</f>
        <v>3.3850290939906986</v>
      </c>
      <c r="L217" s="222">
        <f>data!AK30</f>
        <v>3.7296037296037299</v>
      </c>
      <c r="M217" s="110">
        <f>data!AK157</f>
        <v>2.1192384676255642</v>
      </c>
      <c r="P217" s="66"/>
    </row>
    <row r="218" spans="1:16">
      <c r="A218" s="57" t="s">
        <v>3</v>
      </c>
      <c r="C218" s="71">
        <f>data!AO175</f>
        <v>0</v>
      </c>
      <c r="D218" s="218"/>
      <c r="E218" s="223">
        <f>data!AO66</f>
        <v>0</v>
      </c>
      <c r="F218" s="220">
        <f>data!AO85</f>
        <v>0</v>
      </c>
      <c r="G218" s="220">
        <f>data!AO48</f>
        <v>3.3555555555555556</v>
      </c>
      <c r="H218" s="220">
        <f>data!AO11</f>
        <v>0</v>
      </c>
      <c r="I218" s="220">
        <f>data!AO121</f>
        <v>0</v>
      </c>
      <c r="J218" s="221">
        <f>data!AO103</f>
        <v>0</v>
      </c>
      <c r="K218" s="221">
        <f>data!AO139</f>
        <v>0</v>
      </c>
      <c r="L218" s="222">
        <f>data!AO30</f>
        <v>0</v>
      </c>
      <c r="M218" s="110">
        <f>data!AO157</f>
        <v>0</v>
      </c>
      <c r="P218" s="66"/>
    </row>
    <row r="219" spans="1:16">
      <c r="A219" s="57" t="s">
        <v>4</v>
      </c>
      <c r="B219" s="57"/>
      <c r="C219" s="71">
        <f>data!AR175</f>
        <v>2.4554455445544554</v>
      </c>
      <c r="D219" s="110"/>
      <c r="E219" s="221">
        <f>data!AR66</f>
        <v>0</v>
      </c>
      <c r="F219" s="220">
        <f>data!AR85</f>
        <v>0</v>
      </c>
      <c r="G219" s="220">
        <f>data!AR48</f>
        <v>3.1219512195121952</v>
      </c>
      <c r="H219" s="220">
        <f>data!AR11</f>
        <v>4</v>
      </c>
      <c r="I219" s="220">
        <f>data!AR121</f>
        <v>2.1538461538461537</v>
      </c>
      <c r="J219" s="221">
        <f>data!AR103</f>
        <v>2</v>
      </c>
      <c r="K219" s="221">
        <f>data!AR139</f>
        <v>2.975609756097561</v>
      </c>
      <c r="L219" s="222">
        <f>data!AR30</f>
        <v>0.96551724137931039</v>
      </c>
      <c r="M219" s="221">
        <f>data!AR157</f>
        <v>1.0666666666666667</v>
      </c>
      <c r="P219" s="57"/>
    </row>
    <row r="220" spans="1:16">
      <c r="A220" s="57"/>
      <c r="B220" s="79"/>
      <c r="C220" s="64"/>
      <c r="D220" s="57"/>
      <c r="E220" s="57"/>
      <c r="F220" s="57"/>
      <c r="G220" s="76"/>
      <c r="H220" s="57"/>
      <c r="I220" s="57"/>
    </row>
    <row r="221" spans="1:16">
      <c r="A221" s="57"/>
      <c r="B221" s="79"/>
      <c r="C221" s="64"/>
      <c r="D221" s="57"/>
      <c r="E221" s="57"/>
      <c r="F221" s="57"/>
      <c r="G221" s="57"/>
      <c r="H221" s="57"/>
      <c r="I221" s="57"/>
      <c r="J221" s="57"/>
      <c r="K221" s="57"/>
      <c r="L221" s="57"/>
      <c r="M221" s="57"/>
      <c r="N221" s="57"/>
    </row>
    <row r="222" spans="1:16">
      <c r="A222" s="57"/>
      <c r="B222" s="79"/>
      <c r="C222" s="64"/>
      <c r="D222" s="57"/>
      <c r="E222" s="57"/>
      <c r="F222" s="57"/>
      <c r="G222" s="57"/>
      <c r="H222" s="57"/>
      <c r="I222" s="57"/>
      <c r="J222" s="57"/>
      <c r="K222" s="57"/>
      <c r="L222" s="57"/>
      <c r="M222" s="57"/>
      <c r="N222" s="57"/>
    </row>
    <row r="223" spans="1:16">
      <c r="A223" s="57"/>
      <c r="B223" s="79"/>
      <c r="C223" s="64"/>
      <c r="D223" s="57"/>
      <c r="E223" s="57"/>
      <c r="F223" s="57"/>
      <c r="G223" s="57"/>
      <c r="H223" s="57"/>
      <c r="I223" s="57"/>
      <c r="J223" s="57"/>
      <c r="K223" s="57"/>
      <c r="L223" s="57"/>
      <c r="M223" s="57"/>
      <c r="N223" s="57"/>
    </row>
    <row r="224" spans="1:16">
      <c r="A224" s="57"/>
      <c r="B224" s="79"/>
      <c r="C224" s="64"/>
      <c r="D224" s="57"/>
      <c r="E224" s="57"/>
      <c r="F224" s="57"/>
      <c r="G224" s="57"/>
      <c r="H224" s="57"/>
      <c r="I224" s="57"/>
      <c r="J224" s="57"/>
      <c r="K224" s="57"/>
      <c r="L224" s="57"/>
      <c r="M224" s="57"/>
      <c r="N224" s="57"/>
    </row>
    <row r="225" spans="1:15">
      <c r="A225" s="57"/>
      <c r="B225" s="57"/>
      <c r="C225" s="64"/>
      <c r="D225" s="57"/>
      <c r="E225" s="57"/>
      <c r="F225" s="57"/>
      <c r="G225" s="57"/>
      <c r="H225" s="57"/>
      <c r="I225" s="57"/>
      <c r="J225" s="57"/>
      <c r="K225" s="57"/>
      <c r="L225" s="57"/>
      <c r="M225" s="57"/>
      <c r="N225" s="57"/>
    </row>
    <row r="226" spans="1:15">
      <c r="A226" s="57"/>
      <c r="B226" s="57"/>
      <c r="C226" s="57"/>
      <c r="D226" s="57"/>
      <c r="E226" s="57"/>
      <c r="F226" s="57"/>
      <c r="G226" s="57"/>
      <c r="H226" s="57"/>
      <c r="I226" s="57"/>
      <c r="J226" s="57"/>
      <c r="K226" s="57"/>
      <c r="L226" s="57"/>
      <c r="M226" s="57"/>
      <c r="N226" s="57"/>
    </row>
    <row r="227" spans="1:15">
      <c r="A227" s="82"/>
      <c r="B227" s="82"/>
      <c r="C227" s="83"/>
      <c r="D227" s="83"/>
      <c r="E227" s="83"/>
      <c r="F227" s="83"/>
      <c r="G227" s="83"/>
      <c r="H227" s="83"/>
      <c r="I227" s="82"/>
      <c r="J227" s="82"/>
      <c r="K227" s="82"/>
      <c r="L227" s="82"/>
      <c r="M227" s="82"/>
      <c r="N227" s="82"/>
      <c r="O227" s="82"/>
    </row>
    <row r="228" spans="1:15">
      <c r="A228" s="84"/>
      <c r="B228" s="82"/>
      <c r="C228" s="82"/>
      <c r="D228" s="82"/>
      <c r="E228" s="85"/>
      <c r="F228" s="85"/>
      <c r="G228" s="85"/>
      <c r="H228" s="85"/>
      <c r="I228" s="85"/>
      <c r="J228" s="85"/>
      <c r="K228" s="85"/>
      <c r="L228" s="85"/>
      <c r="M228" s="82"/>
      <c r="N228" s="82"/>
      <c r="O228" s="82"/>
    </row>
    <row r="229" spans="1:15">
      <c r="A229" s="86"/>
      <c r="B229" s="82"/>
      <c r="C229" s="82"/>
      <c r="D229" s="87"/>
      <c r="E229" s="87"/>
      <c r="F229" s="87"/>
      <c r="G229" s="87"/>
      <c r="H229" s="87"/>
      <c r="I229" s="87"/>
      <c r="J229" s="87"/>
      <c r="K229" s="87"/>
      <c r="L229" s="87"/>
      <c r="M229" s="87"/>
      <c r="N229" s="87"/>
      <c r="O229" s="82"/>
    </row>
    <row r="230" spans="1:15">
      <c r="A230" s="88"/>
      <c r="B230" s="82"/>
      <c r="C230" s="89"/>
      <c r="D230" s="90"/>
      <c r="E230" s="90"/>
      <c r="F230" s="91"/>
      <c r="G230" s="92"/>
      <c r="H230" s="92"/>
      <c r="I230" s="91"/>
      <c r="J230" s="93"/>
      <c r="K230" s="91"/>
      <c r="L230" s="94"/>
      <c r="M230" s="94"/>
      <c r="N230" s="91"/>
      <c r="O230" s="82"/>
    </row>
    <row r="231" spans="1:15">
      <c r="A231" s="88"/>
      <c r="B231" s="82"/>
      <c r="C231" s="89"/>
      <c r="D231" s="90"/>
      <c r="E231" s="90"/>
      <c r="F231" s="91"/>
      <c r="G231" s="92"/>
      <c r="H231" s="92"/>
      <c r="I231" s="91"/>
      <c r="J231" s="93"/>
      <c r="K231" s="91"/>
      <c r="L231" s="94"/>
      <c r="M231" s="94"/>
      <c r="N231" s="91"/>
      <c r="O231" s="82"/>
    </row>
    <row r="232" spans="1:15">
      <c r="A232" s="88"/>
      <c r="B232" s="82"/>
      <c r="C232" s="89"/>
      <c r="D232" s="90"/>
      <c r="E232" s="90"/>
      <c r="F232" s="91"/>
      <c r="G232" s="92"/>
      <c r="H232" s="92"/>
      <c r="I232" s="91"/>
      <c r="J232" s="93"/>
      <c r="K232" s="91"/>
      <c r="L232" s="94"/>
      <c r="M232" s="94"/>
      <c r="N232" s="91"/>
      <c r="O232" s="82"/>
    </row>
    <row r="233" spans="1:15">
      <c r="A233" s="88"/>
      <c r="B233" s="82"/>
      <c r="C233" s="89"/>
      <c r="D233" s="90"/>
      <c r="E233" s="90"/>
      <c r="F233" s="91"/>
      <c r="G233" s="92"/>
      <c r="H233" s="92"/>
      <c r="I233" s="91"/>
      <c r="J233" s="93"/>
      <c r="K233" s="91"/>
      <c r="L233" s="94"/>
      <c r="M233" s="94"/>
      <c r="N233" s="91"/>
      <c r="O233" s="82"/>
    </row>
    <row r="234" spans="1:15">
      <c r="A234" s="88"/>
      <c r="B234" s="82"/>
      <c r="C234" s="89"/>
      <c r="D234" s="90"/>
      <c r="E234" s="90"/>
      <c r="F234" s="91"/>
      <c r="G234" s="92"/>
      <c r="H234" s="92"/>
      <c r="I234" s="91"/>
      <c r="J234" s="93"/>
      <c r="K234" s="91"/>
      <c r="L234" s="94"/>
      <c r="M234" s="94"/>
      <c r="N234" s="91"/>
      <c r="O234" s="82"/>
    </row>
    <row r="235" spans="1:15">
      <c r="A235" s="88"/>
      <c r="B235" s="82"/>
      <c r="C235" s="89"/>
      <c r="D235" s="90"/>
      <c r="E235" s="90"/>
      <c r="F235" s="91"/>
      <c r="G235" s="92"/>
      <c r="H235" s="92"/>
      <c r="I235" s="91"/>
      <c r="J235" s="93"/>
      <c r="K235" s="91"/>
      <c r="L235" s="94"/>
      <c r="M235" s="94"/>
      <c r="N235" s="91"/>
      <c r="O235" s="82"/>
    </row>
    <row r="236" spans="1:15">
      <c r="A236" s="88"/>
      <c r="B236" s="82"/>
      <c r="C236" s="89"/>
      <c r="D236" s="90"/>
      <c r="E236" s="90"/>
      <c r="F236" s="91"/>
      <c r="G236" s="92"/>
      <c r="H236" s="92"/>
      <c r="I236" s="91"/>
      <c r="J236" s="93"/>
      <c r="K236" s="91"/>
      <c r="L236" s="94"/>
      <c r="M236" s="94"/>
      <c r="N236" s="91"/>
      <c r="O236" s="82"/>
    </row>
    <row r="237" spans="1:15">
      <c r="A237" s="88"/>
      <c r="B237" s="82"/>
      <c r="C237" s="89"/>
      <c r="D237" s="90"/>
      <c r="E237" s="90"/>
      <c r="F237" s="91"/>
      <c r="G237" s="92"/>
      <c r="H237" s="92"/>
      <c r="I237" s="91"/>
      <c r="J237" s="93"/>
      <c r="K237" s="91"/>
      <c r="L237" s="94"/>
      <c r="M237" s="94"/>
      <c r="N237" s="91"/>
      <c r="O237" s="82"/>
    </row>
    <row r="238" spans="1:15">
      <c r="A238" s="88"/>
      <c r="B238" s="82"/>
      <c r="C238" s="89"/>
      <c r="D238" s="90"/>
      <c r="E238" s="90"/>
      <c r="F238" s="91"/>
      <c r="G238" s="92"/>
      <c r="H238" s="92"/>
      <c r="I238" s="91"/>
      <c r="J238" s="93"/>
      <c r="K238" s="91"/>
      <c r="L238" s="94"/>
      <c r="M238" s="94"/>
      <c r="N238" s="91"/>
      <c r="O238" s="82"/>
    </row>
    <row r="239" spans="1:15">
      <c r="A239" s="88"/>
      <c r="B239" s="82"/>
      <c r="C239" s="89"/>
      <c r="D239" s="90"/>
      <c r="E239" s="90"/>
      <c r="F239" s="91"/>
      <c r="G239" s="92"/>
      <c r="H239" s="92"/>
      <c r="I239" s="91"/>
      <c r="J239" s="93"/>
      <c r="K239" s="91"/>
      <c r="L239" s="94"/>
      <c r="M239" s="94"/>
      <c r="N239" s="91"/>
      <c r="O239" s="82"/>
    </row>
    <row r="240" spans="1:15">
      <c r="A240" s="82"/>
      <c r="B240" s="82"/>
      <c r="C240" s="89"/>
      <c r="D240" s="90"/>
      <c r="E240" s="90"/>
      <c r="F240" s="91"/>
      <c r="G240" s="92"/>
      <c r="H240" s="92"/>
      <c r="I240" s="91"/>
      <c r="J240" s="82"/>
      <c r="K240" s="91"/>
      <c r="L240" s="94"/>
      <c r="M240" s="94"/>
      <c r="N240" s="91"/>
      <c r="O240" s="82"/>
    </row>
    <row r="241" spans="1:15">
      <c r="A241" s="86"/>
      <c r="B241" s="82"/>
      <c r="C241" s="82"/>
      <c r="D241" s="82"/>
      <c r="E241" s="82"/>
      <c r="F241" s="82"/>
      <c r="G241" s="82"/>
      <c r="H241" s="82"/>
      <c r="I241" s="82"/>
      <c r="J241" s="82"/>
      <c r="K241" s="87"/>
      <c r="L241" s="95"/>
      <c r="M241" s="95"/>
      <c r="N241" s="82"/>
      <c r="O241" s="82"/>
    </row>
    <row r="242" spans="1:15">
      <c r="A242" s="86"/>
      <c r="B242" s="82"/>
      <c r="C242" s="82"/>
      <c r="D242" s="82"/>
      <c r="E242" s="82"/>
      <c r="F242" s="82"/>
      <c r="G242" s="82"/>
      <c r="H242" s="82"/>
      <c r="I242" s="82"/>
      <c r="J242" s="82"/>
      <c r="K242" s="82"/>
      <c r="L242" s="82"/>
      <c r="M242" s="82"/>
      <c r="N242" s="82"/>
      <c r="O242" s="82"/>
    </row>
    <row r="243" spans="1:15">
      <c r="A243" s="82"/>
      <c r="B243" s="82"/>
      <c r="C243" s="82"/>
      <c r="D243" s="82"/>
      <c r="E243" s="82"/>
      <c r="F243" s="82"/>
      <c r="G243" s="82"/>
      <c r="H243" s="82"/>
      <c r="I243" s="82"/>
      <c r="J243" s="82"/>
      <c r="K243" s="82"/>
      <c r="L243" s="82"/>
      <c r="M243" s="82"/>
      <c r="N243" s="82"/>
      <c r="O243" s="82"/>
    </row>
    <row r="244" spans="1:15">
      <c r="A244" s="82"/>
      <c r="B244" s="82"/>
      <c r="C244" s="82"/>
      <c r="D244" s="82"/>
      <c r="E244" s="82"/>
      <c r="F244" s="82"/>
      <c r="G244" s="82"/>
      <c r="H244" s="82"/>
      <c r="I244" s="82"/>
      <c r="J244" s="82"/>
      <c r="K244" s="82"/>
      <c r="L244" s="82"/>
      <c r="M244" s="82"/>
      <c r="N244" s="82"/>
      <c r="O244" s="82"/>
    </row>
    <row r="245" spans="1:15">
      <c r="A245" s="82"/>
      <c r="B245" s="82"/>
      <c r="C245" s="82"/>
      <c r="D245" s="82"/>
      <c r="E245" s="82"/>
      <c r="F245" s="82"/>
      <c r="G245" s="82"/>
      <c r="H245" s="82"/>
      <c r="I245" s="82"/>
      <c r="J245" s="82"/>
      <c r="K245" s="82"/>
      <c r="L245" s="82"/>
      <c r="M245" s="82"/>
      <c r="N245" s="82"/>
      <c r="O245" s="82"/>
    </row>
    <row r="246" spans="1:15">
      <c r="A246" s="82"/>
      <c r="B246" s="82"/>
      <c r="C246" s="82"/>
      <c r="D246" s="82"/>
      <c r="E246" s="82"/>
      <c r="F246" s="82"/>
      <c r="G246" s="82"/>
      <c r="H246" s="82"/>
      <c r="I246" s="82"/>
      <c r="J246" s="82"/>
      <c r="K246" s="82"/>
      <c r="L246" s="82"/>
      <c r="M246" s="82"/>
      <c r="N246" s="82"/>
      <c r="O246" s="82"/>
    </row>
    <row r="247" spans="1:15">
      <c r="A247" s="82"/>
      <c r="B247" s="82"/>
      <c r="C247" s="82"/>
      <c r="D247" s="82"/>
      <c r="E247" s="82"/>
      <c r="F247" s="82"/>
      <c r="G247" s="82"/>
      <c r="H247" s="82"/>
      <c r="I247" s="82"/>
      <c r="J247" s="82"/>
      <c r="K247" s="82"/>
      <c r="L247" s="82"/>
      <c r="M247" s="82"/>
      <c r="N247" s="82"/>
      <c r="O247" s="82"/>
    </row>
    <row r="248" spans="1:15">
      <c r="A248" s="82"/>
      <c r="B248" s="82"/>
      <c r="C248" s="82"/>
      <c r="D248" s="82"/>
      <c r="E248" s="82"/>
      <c r="F248" s="82"/>
      <c r="G248" s="82"/>
      <c r="H248" s="82"/>
      <c r="I248" s="82"/>
      <c r="J248" s="82"/>
      <c r="K248" s="82"/>
      <c r="L248" s="82"/>
      <c r="M248" s="82"/>
      <c r="N248" s="82"/>
      <c r="O248" s="82"/>
    </row>
    <row r="249" spans="1:15">
      <c r="A249" s="82"/>
      <c r="B249" s="82"/>
      <c r="C249" s="82"/>
      <c r="D249" s="82"/>
      <c r="E249" s="82"/>
      <c r="F249" s="82"/>
      <c r="G249" s="82"/>
      <c r="H249" s="82"/>
      <c r="I249" s="82"/>
      <c r="J249" s="82"/>
      <c r="K249" s="82"/>
      <c r="L249" s="82"/>
      <c r="M249" s="82"/>
      <c r="N249" s="82"/>
      <c r="O249" s="82"/>
    </row>
    <row r="250" spans="1:15">
      <c r="A250" s="82"/>
      <c r="B250" s="82"/>
      <c r="C250" s="82"/>
      <c r="D250" s="82"/>
      <c r="E250" s="82"/>
      <c r="F250" s="82"/>
      <c r="G250" s="82"/>
      <c r="H250" s="82"/>
      <c r="I250" s="82"/>
      <c r="J250" s="82"/>
      <c r="K250" s="82"/>
      <c r="L250" s="82"/>
      <c r="M250" s="82"/>
      <c r="N250" s="82"/>
      <c r="O250" s="82"/>
    </row>
    <row r="251" spans="1:15">
      <c r="A251" s="82"/>
      <c r="B251" s="82"/>
      <c r="C251" s="82"/>
      <c r="D251" s="82"/>
      <c r="E251" s="82"/>
      <c r="F251" s="82"/>
      <c r="G251" s="82"/>
      <c r="H251" s="82"/>
      <c r="I251" s="82"/>
      <c r="J251" s="82"/>
      <c r="K251" s="82"/>
      <c r="L251" s="82"/>
      <c r="M251" s="82"/>
      <c r="N251" s="82"/>
      <c r="O251" s="82"/>
    </row>
    <row r="252" spans="1:15">
      <c r="A252" s="82"/>
      <c r="B252" s="82"/>
      <c r="C252" s="82"/>
      <c r="D252" s="82"/>
      <c r="E252" s="82"/>
      <c r="F252" s="82"/>
      <c r="G252" s="82"/>
      <c r="H252" s="82"/>
      <c r="I252" s="82"/>
      <c r="J252" s="82"/>
      <c r="K252" s="82"/>
      <c r="L252" s="82"/>
      <c r="M252" s="82"/>
      <c r="N252" s="82"/>
      <c r="O252" s="82"/>
    </row>
    <row r="253" spans="1:15">
      <c r="A253" s="82"/>
      <c r="B253" s="82"/>
      <c r="C253" s="82"/>
      <c r="D253" s="82"/>
      <c r="E253" s="90"/>
      <c r="F253" s="90"/>
      <c r="G253" s="91"/>
      <c r="H253" s="92"/>
      <c r="I253" s="92"/>
      <c r="J253" s="91"/>
      <c r="K253" s="82"/>
      <c r="L253" s="91"/>
      <c r="M253" s="92"/>
      <c r="N253" s="92"/>
      <c r="O253" s="82"/>
    </row>
    <row r="254" spans="1:15">
      <c r="A254" s="82"/>
      <c r="B254" s="82"/>
      <c r="C254" s="82"/>
      <c r="D254" s="82"/>
      <c r="E254" s="82"/>
      <c r="F254" s="82"/>
      <c r="G254" s="82"/>
      <c r="H254" s="82"/>
      <c r="I254" s="96"/>
      <c r="J254" s="82"/>
      <c r="K254" s="82"/>
      <c r="L254" s="82"/>
      <c r="M254" s="82"/>
      <c r="N254" s="82"/>
      <c r="O254" s="82"/>
    </row>
    <row r="255" spans="1:15">
      <c r="A255" s="82"/>
      <c r="B255" s="82"/>
      <c r="C255" s="82"/>
      <c r="D255" s="82"/>
      <c r="E255" s="82"/>
      <c r="F255" s="82"/>
      <c r="G255" s="82"/>
      <c r="H255" s="82"/>
      <c r="I255" s="96"/>
      <c r="J255" s="82"/>
      <c r="K255" s="82"/>
      <c r="L255" s="82"/>
      <c r="M255" s="82"/>
      <c r="N255" s="82"/>
      <c r="O255" s="82"/>
    </row>
    <row r="256" spans="1:15">
      <c r="A256" s="82"/>
      <c r="B256" s="82"/>
      <c r="C256" s="82"/>
      <c r="D256" s="82"/>
      <c r="E256" s="82"/>
      <c r="F256" s="82"/>
      <c r="G256" s="82"/>
      <c r="H256" s="82"/>
      <c r="I256" s="96"/>
      <c r="J256" s="82"/>
      <c r="K256" s="82"/>
      <c r="L256" s="82"/>
      <c r="M256" s="82"/>
      <c r="N256" s="82"/>
      <c r="O256" s="82"/>
    </row>
    <row r="257" spans="1:15">
      <c r="A257" s="82"/>
      <c r="B257" s="82"/>
      <c r="C257" s="82"/>
      <c r="D257" s="82"/>
      <c r="E257" s="82"/>
      <c r="F257" s="82"/>
      <c r="G257" s="82"/>
      <c r="H257" s="82"/>
      <c r="I257" s="82"/>
      <c r="J257" s="82"/>
      <c r="K257" s="82"/>
      <c r="L257" s="82"/>
      <c r="M257" s="82"/>
      <c r="N257" s="82"/>
      <c r="O257" s="82"/>
    </row>
    <row r="258" spans="1:15">
      <c r="A258" s="82"/>
      <c r="B258" s="82"/>
      <c r="C258" s="89"/>
      <c r="D258" s="82"/>
      <c r="E258" s="82"/>
      <c r="F258" s="82"/>
      <c r="G258" s="82"/>
      <c r="H258" s="82"/>
      <c r="I258" s="96"/>
      <c r="J258" s="82"/>
      <c r="K258" s="82"/>
      <c r="L258" s="82"/>
      <c r="M258" s="82"/>
      <c r="N258" s="82"/>
      <c r="O258" s="82"/>
    </row>
    <row r="259" spans="1:15">
      <c r="A259" s="82"/>
      <c r="B259" s="82"/>
      <c r="C259" s="82"/>
      <c r="D259" s="82"/>
      <c r="E259" s="82"/>
      <c r="F259" s="82"/>
      <c r="G259" s="82"/>
      <c r="H259" s="82"/>
      <c r="I259" s="82"/>
      <c r="J259" s="82"/>
      <c r="K259" s="82"/>
      <c r="L259" s="82"/>
      <c r="M259" s="82"/>
      <c r="N259" s="82"/>
      <c r="O259" s="82"/>
    </row>
    <row r="260" spans="1:15">
      <c r="A260" s="82"/>
      <c r="B260" s="82"/>
      <c r="C260" s="82"/>
      <c r="D260" s="82"/>
      <c r="E260" s="82"/>
      <c r="F260" s="82"/>
      <c r="G260" s="82"/>
      <c r="H260" s="82"/>
      <c r="I260" s="96"/>
      <c r="J260" s="82"/>
      <c r="K260" s="82"/>
      <c r="L260" s="82"/>
      <c r="M260" s="82"/>
      <c r="N260" s="82"/>
      <c r="O260" s="82"/>
    </row>
    <row r="261" spans="1:15">
      <c r="A261" s="82"/>
      <c r="B261" s="82"/>
      <c r="C261" s="82"/>
      <c r="D261" s="82"/>
      <c r="E261" s="82"/>
      <c r="F261" s="82"/>
      <c r="G261" s="82"/>
      <c r="H261" s="82"/>
      <c r="I261" s="96"/>
      <c r="J261" s="82"/>
      <c r="K261" s="82"/>
      <c r="L261" s="82"/>
      <c r="M261" s="82"/>
      <c r="N261" s="82"/>
      <c r="O261" s="82"/>
    </row>
    <row r="262" spans="1:15">
      <c r="A262" s="82"/>
      <c r="B262" s="82"/>
      <c r="C262" s="82"/>
      <c r="D262" s="82"/>
      <c r="E262" s="82"/>
      <c r="F262" s="82"/>
      <c r="G262" s="82"/>
      <c r="H262" s="82"/>
      <c r="I262" s="96"/>
      <c r="J262" s="82"/>
      <c r="K262" s="82"/>
      <c r="L262" s="82"/>
      <c r="M262" s="82"/>
      <c r="N262" s="82"/>
      <c r="O262" s="82"/>
    </row>
    <row r="263" spans="1:15">
      <c r="A263" s="82"/>
      <c r="B263" s="82"/>
      <c r="C263" s="82"/>
      <c r="D263" s="82"/>
      <c r="E263" s="82"/>
      <c r="F263" s="82"/>
      <c r="G263" s="82"/>
      <c r="H263" s="82"/>
      <c r="I263" s="96"/>
      <c r="J263" s="82"/>
      <c r="K263" s="82"/>
      <c r="L263" s="82"/>
      <c r="M263" s="82"/>
      <c r="N263" s="82"/>
      <c r="O263" s="82"/>
    </row>
    <row r="264" spans="1:15">
      <c r="A264" s="82"/>
      <c r="B264" s="82"/>
      <c r="C264" s="82"/>
      <c r="D264" s="82"/>
      <c r="E264" s="82"/>
      <c r="F264" s="82"/>
      <c r="G264" s="82"/>
      <c r="H264" s="82"/>
      <c r="I264" s="96"/>
      <c r="J264" s="82"/>
      <c r="K264" s="82"/>
      <c r="L264" s="82"/>
      <c r="M264" s="82"/>
      <c r="N264" s="82"/>
      <c r="O264" s="82"/>
    </row>
    <row r="265" spans="1:15">
      <c r="A265" s="82"/>
      <c r="B265" s="82"/>
      <c r="C265" s="89"/>
      <c r="D265" s="82"/>
      <c r="E265" s="82"/>
      <c r="F265" s="82"/>
      <c r="G265" s="82"/>
      <c r="H265" s="82"/>
      <c r="I265" s="96"/>
      <c r="J265" s="82"/>
      <c r="K265" s="82"/>
      <c r="L265" s="82"/>
      <c r="M265" s="82"/>
      <c r="N265" s="82"/>
      <c r="O265" s="82"/>
    </row>
    <row r="266" spans="1:15">
      <c r="A266" s="82"/>
      <c r="B266" s="82"/>
      <c r="C266" s="89"/>
      <c r="D266" s="82"/>
      <c r="E266" s="82"/>
      <c r="F266" s="82"/>
      <c r="G266" s="82"/>
      <c r="H266" s="82"/>
      <c r="I266" s="96"/>
      <c r="J266" s="82"/>
      <c r="K266" s="82"/>
      <c r="L266" s="82"/>
      <c r="M266" s="82"/>
      <c r="N266" s="82"/>
      <c r="O266" s="82"/>
    </row>
    <row r="267" spans="1:15">
      <c r="A267" s="82"/>
      <c r="B267" s="82"/>
      <c r="C267" s="82"/>
      <c r="D267" s="82"/>
      <c r="E267" s="82"/>
      <c r="F267" s="82"/>
      <c r="G267" s="82"/>
      <c r="H267" s="82"/>
      <c r="I267" s="82"/>
      <c r="J267" s="82"/>
      <c r="K267" s="82"/>
      <c r="L267" s="82"/>
      <c r="M267" s="82"/>
      <c r="N267" s="82"/>
      <c r="O267" s="82"/>
    </row>
    <row r="268" spans="1:15">
      <c r="A268" s="82"/>
      <c r="B268" s="82"/>
      <c r="C268" s="82"/>
      <c r="D268" s="82"/>
      <c r="E268" s="82"/>
      <c r="F268" s="82"/>
      <c r="G268" s="82"/>
      <c r="H268" s="82"/>
      <c r="I268" s="96"/>
      <c r="J268" s="82"/>
      <c r="K268" s="82"/>
      <c r="L268" s="82"/>
      <c r="M268" s="82"/>
      <c r="N268" s="82"/>
      <c r="O268" s="82"/>
    </row>
    <row r="269" spans="1:15">
      <c r="A269" s="82"/>
      <c r="B269" s="82"/>
      <c r="C269" s="82"/>
      <c r="D269" s="82"/>
      <c r="E269" s="82"/>
      <c r="F269" s="82"/>
      <c r="G269" s="82"/>
      <c r="H269" s="82"/>
      <c r="I269" s="96"/>
      <c r="J269" s="82"/>
      <c r="K269" s="82"/>
      <c r="L269" s="82"/>
      <c r="M269" s="82"/>
      <c r="N269" s="82"/>
      <c r="O269" s="82"/>
    </row>
    <row r="270" spans="1:15">
      <c r="A270" s="82"/>
      <c r="B270" s="82"/>
      <c r="C270" s="82"/>
      <c r="D270" s="82"/>
      <c r="E270" s="82"/>
      <c r="F270" s="82"/>
      <c r="G270" s="82"/>
      <c r="H270" s="82"/>
      <c r="I270" s="96"/>
      <c r="J270" s="82"/>
      <c r="K270" s="82"/>
      <c r="L270" s="82"/>
      <c r="M270" s="82"/>
      <c r="N270" s="82"/>
      <c r="O270" s="82"/>
    </row>
    <row r="271" spans="1:15">
      <c r="A271" s="82"/>
      <c r="B271" s="82"/>
      <c r="C271" s="82"/>
      <c r="D271" s="82"/>
      <c r="E271" s="82"/>
      <c r="F271" s="82"/>
      <c r="G271" s="82"/>
      <c r="H271" s="82"/>
      <c r="I271" s="96"/>
      <c r="J271" s="82"/>
      <c r="K271" s="82"/>
      <c r="L271" s="82"/>
      <c r="M271" s="82"/>
      <c r="N271" s="82"/>
      <c r="O271" s="82"/>
    </row>
    <row r="272" spans="1:15">
      <c r="A272" s="82"/>
      <c r="B272" s="82"/>
      <c r="C272" s="82"/>
      <c r="D272" s="82"/>
      <c r="E272" s="82"/>
      <c r="F272" s="82"/>
      <c r="G272" s="82"/>
      <c r="H272" s="82"/>
      <c r="I272" s="96"/>
      <c r="J272" s="82"/>
      <c r="K272" s="82"/>
      <c r="L272" s="82"/>
      <c r="M272" s="82"/>
      <c r="N272" s="82"/>
      <c r="O272" s="82"/>
    </row>
    <row r="273" spans="1:15">
      <c r="A273" s="82"/>
      <c r="B273" s="82"/>
      <c r="C273" s="89"/>
      <c r="D273" s="82"/>
      <c r="E273" s="82"/>
      <c r="F273" s="82"/>
      <c r="G273" s="82"/>
      <c r="H273" s="82"/>
      <c r="I273" s="96"/>
      <c r="J273" s="82"/>
      <c r="K273" s="82"/>
      <c r="L273" s="82"/>
      <c r="M273" s="82"/>
      <c r="N273" s="82"/>
      <c r="O273" s="82"/>
    </row>
    <row r="274" spans="1:15">
      <c r="A274" s="82"/>
      <c r="B274" s="82"/>
      <c r="C274" s="89"/>
      <c r="D274" s="82"/>
      <c r="E274" s="82"/>
      <c r="F274" s="82"/>
      <c r="G274" s="82"/>
      <c r="H274" s="82"/>
      <c r="I274" s="96"/>
      <c r="J274" s="82"/>
      <c r="K274" s="82"/>
      <c r="L274" s="82"/>
      <c r="M274" s="82"/>
      <c r="N274" s="82"/>
      <c r="O274" s="82"/>
    </row>
    <row r="275" spans="1:15">
      <c r="A275" s="82"/>
      <c r="B275" s="82"/>
      <c r="C275" s="82"/>
      <c r="D275" s="82"/>
      <c r="E275" s="82"/>
      <c r="F275" s="82"/>
      <c r="G275" s="82"/>
      <c r="H275" s="82"/>
      <c r="I275" s="82"/>
      <c r="J275" s="82"/>
      <c r="K275" s="82"/>
      <c r="L275" s="82"/>
      <c r="M275" s="82"/>
      <c r="N275" s="82"/>
      <c r="O275" s="82"/>
    </row>
    <row r="276" spans="1:15">
      <c r="A276" s="82"/>
      <c r="B276" s="82"/>
      <c r="C276" s="82"/>
      <c r="D276" s="82"/>
      <c r="E276" s="82"/>
      <c r="F276" s="82"/>
      <c r="G276" s="82"/>
      <c r="H276" s="82"/>
      <c r="I276" s="96"/>
      <c r="J276" s="82"/>
      <c r="K276" s="82"/>
      <c r="L276" s="82"/>
      <c r="M276" s="82"/>
      <c r="N276" s="82"/>
      <c r="O276" s="82"/>
    </row>
    <row r="277" spans="1:15">
      <c r="A277" s="82"/>
      <c r="B277" s="82"/>
      <c r="C277" s="82"/>
      <c r="D277" s="82"/>
      <c r="E277" s="82"/>
      <c r="F277" s="82"/>
      <c r="G277" s="82"/>
      <c r="H277" s="82"/>
      <c r="I277" s="96"/>
      <c r="J277" s="82"/>
      <c r="K277" s="82"/>
      <c r="L277" s="82"/>
      <c r="M277" s="82"/>
      <c r="N277" s="82"/>
      <c r="O277" s="82"/>
    </row>
    <row r="278" spans="1:15">
      <c r="A278" s="82"/>
      <c r="B278" s="82"/>
      <c r="C278" s="82"/>
      <c r="D278" s="82"/>
      <c r="E278" s="82"/>
      <c r="F278" s="82"/>
      <c r="G278" s="82"/>
      <c r="H278" s="82"/>
      <c r="I278" s="96"/>
      <c r="J278" s="82"/>
      <c r="K278" s="82"/>
      <c r="L278" s="82"/>
      <c r="M278" s="82"/>
      <c r="N278" s="82"/>
      <c r="O278" s="82"/>
    </row>
    <row r="279" spans="1:15">
      <c r="A279" s="82"/>
      <c r="B279" s="82"/>
      <c r="C279" s="82"/>
      <c r="D279" s="82"/>
      <c r="E279" s="82"/>
      <c r="F279" s="82"/>
      <c r="G279" s="82"/>
      <c r="H279" s="82"/>
      <c r="I279" s="96"/>
      <c r="J279" s="82"/>
      <c r="K279" s="82"/>
      <c r="L279" s="82"/>
      <c r="M279" s="82"/>
      <c r="N279" s="82"/>
      <c r="O279" s="82"/>
    </row>
    <row r="280" spans="1:15">
      <c r="A280" s="82"/>
      <c r="B280" s="82"/>
      <c r="C280" s="82"/>
      <c r="D280" s="82"/>
      <c r="E280" s="82"/>
      <c r="F280" s="82"/>
      <c r="G280" s="82"/>
      <c r="H280" s="82"/>
      <c r="I280" s="96"/>
      <c r="J280" s="82"/>
      <c r="K280" s="82"/>
      <c r="L280" s="82"/>
      <c r="M280" s="82"/>
      <c r="N280" s="82"/>
      <c r="O280" s="82"/>
    </row>
    <row r="281" spans="1:15">
      <c r="A281" s="82"/>
      <c r="B281" s="82"/>
      <c r="C281" s="89"/>
      <c r="D281" s="82"/>
      <c r="E281" s="82"/>
      <c r="F281" s="82"/>
      <c r="G281" s="82"/>
      <c r="H281" s="82"/>
      <c r="I281" s="96"/>
      <c r="J281" s="82"/>
      <c r="K281" s="82"/>
      <c r="L281" s="82"/>
      <c r="M281" s="82"/>
      <c r="N281" s="82"/>
      <c r="O281" s="82"/>
    </row>
    <row r="282" spans="1:15">
      <c r="A282" s="82"/>
      <c r="B282" s="82"/>
      <c r="C282" s="89"/>
      <c r="D282" s="82"/>
      <c r="E282" s="82"/>
      <c r="F282" s="82"/>
      <c r="G282" s="82"/>
      <c r="H282" s="82"/>
      <c r="I282" s="96"/>
      <c r="J282" s="82"/>
      <c r="K282" s="82"/>
      <c r="L282" s="82"/>
      <c r="M282" s="82"/>
      <c r="N282" s="82"/>
      <c r="O282" s="82"/>
    </row>
    <row r="283" spans="1:15">
      <c r="A283" s="82"/>
      <c r="B283" s="82"/>
      <c r="C283" s="82"/>
      <c r="D283" s="82"/>
      <c r="E283" s="82"/>
      <c r="F283" s="82"/>
      <c r="G283" s="82"/>
      <c r="H283" s="82"/>
      <c r="I283" s="82"/>
      <c r="J283" s="82"/>
      <c r="K283" s="82"/>
      <c r="L283" s="82"/>
      <c r="M283" s="82"/>
      <c r="N283" s="82"/>
      <c r="O283" s="82"/>
    </row>
    <row r="284" spans="1:15">
      <c r="A284" s="82"/>
      <c r="B284" s="82"/>
      <c r="C284" s="82"/>
      <c r="D284" s="82"/>
      <c r="E284" s="82"/>
      <c r="F284" s="82"/>
      <c r="G284" s="82"/>
      <c r="H284" s="82"/>
      <c r="I284" s="96"/>
      <c r="J284" s="82"/>
      <c r="K284" s="82"/>
      <c r="L284" s="82"/>
      <c r="M284" s="82"/>
      <c r="N284" s="82"/>
      <c r="O284" s="82"/>
    </row>
    <row r="285" spans="1:15">
      <c r="A285" s="82"/>
      <c r="B285" s="82"/>
      <c r="C285" s="82"/>
      <c r="D285" s="82"/>
      <c r="E285" s="82"/>
      <c r="F285" s="82"/>
      <c r="G285" s="82"/>
      <c r="H285" s="82"/>
      <c r="I285" s="96"/>
      <c r="J285" s="82"/>
      <c r="K285" s="82"/>
      <c r="L285" s="82"/>
      <c r="M285" s="82"/>
      <c r="N285" s="82"/>
      <c r="O285" s="82"/>
    </row>
    <row r="286" spans="1:15">
      <c r="A286" s="82"/>
      <c r="B286" s="82"/>
      <c r="C286" s="82"/>
      <c r="D286" s="82"/>
      <c r="E286" s="82"/>
      <c r="F286" s="82"/>
      <c r="G286" s="82"/>
      <c r="H286" s="82"/>
      <c r="I286" s="96"/>
      <c r="J286" s="82"/>
      <c r="K286" s="82"/>
      <c r="L286" s="82"/>
      <c r="M286" s="82"/>
      <c r="N286" s="82"/>
      <c r="O286" s="82"/>
    </row>
    <row r="287" spans="1:15">
      <c r="A287" s="82"/>
      <c r="B287" s="82"/>
      <c r="C287" s="82"/>
      <c r="D287" s="82"/>
      <c r="E287" s="82"/>
      <c r="F287" s="82"/>
      <c r="G287" s="82"/>
      <c r="H287" s="82"/>
      <c r="I287" s="96"/>
      <c r="J287" s="82"/>
      <c r="K287" s="82"/>
      <c r="L287" s="82"/>
      <c r="M287" s="82"/>
      <c r="N287" s="82"/>
      <c r="O287" s="82"/>
    </row>
    <row r="288" spans="1:15">
      <c r="A288" s="82"/>
      <c r="B288" s="82"/>
      <c r="C288" s="82"/>
      <c r="D288" s="82"/>
      <c r="E288" s="82"/>
      <c r="F288" s="82"/>
      <c r="G288" s="82"/>
      <c r="H288" s="82"/>
      <c r="I288" s="96"/>
      <c r="J288" s="82"/>
      <c r="K288" s="82"/>
      <c r="L288" s="82"/>
      <c r="M288" s="82"/>
      <c r="N288" s="82"/>
      <c r="O288" s="82"/>
    </row>
    <row r="289" spans="1:15">
      <c r="A289" s="82"/>
      <c r="B289" s="82"/>
      <c r="C289" s="89"/>
      <c r="D289" s="82"/>
      <c r="E289" s="82"/>
      <c r="F289" s="82"/>
      <c r="G289" s="82"/>
      <c r="H289" s="82"/>
      <c r="I289" s="96"/>
      <c r="J289" s="82"/>
      <c r="K289" s="82"/>
      <c r="L289" s="82"/>
      <c r="M289" s="82"/>
      <c r="N289" s="82"/>
      <c r="O289" s="82"/>
    </row>
    <row r="290" spans="1:15">
      <c r="A290" s="82"/>
      <c r="B290" s="82"/>
      <c r="C290" s="89"/>
      <c r="D290" s="82"/>
      <c r="E290" s="82"/>
      <c r="F290" s="82"/>
      <c r="G290" s="82"/>
      <c r="H290" s="82"/>
      <c r="I290" s="96"/>
      <c r="J290" s="82"/>
      <c r="K290" s="82"/>
      <c r="L290" s="82"/>
      <c r="M290" s="82"/>
      <c r="N290" s="82"/>
      <c r="O290" s="82"/>
    </row>
    <row r="291" spans="1:15">
      <c r="A291" s="82"/>
      <c r="B291" s="82"/>
      <c r="C291" s="82"/>
      <c r="D291" s="82"/>
      <c r="E291" s="82"/>
      <c r="F291" s="82"/>
      <c r="G291" s="82"/>
      <c r="H291" s="82"/>
      <c r="I291" s="82"/>
      <c r="J291" s="82"/>
      <c r="K291" s="82"/>
      <c r="L291" s="82"/>
      <c r="M291" s="82"/>
      <c r="N291" s="82"/>
      <c r="O291" s="82"/>
    </row>
    <row r="292" spans="1:15">
      <c r="A292" s="82"/>
      <c r="B292" s="82"/>
      <c r="C292" s="82"/>
      <c r="D292" s="82"/>
      <c r="E292" s="82"/>
      <c r="F292" s="82"/>
      <c r="G292" s="82"/>
      <c r="H292" s="82"/>
      <c r="I292" s="96"/>
      <c r="J292" s="82"/>
      <c r="K292" s="82"/>
      <c r="L292" s="82"/>
      <c r="M292" s="82"/>
      <c r="N292" s="82"/>
      <c r="O292" s="82"/>
    </row>
    <row r="293" spans="1:15">
      <c r="A293" s="82"/>
      <c r="B293" s="82"/>
      <c r="C293" s="82"/>
      <c r="D293" s="82"/>
      <c r="E293" s="82"/>
      <c r="F293" s="82"/>
      <c r="G293" s="82"/>
      <c r="H293" s="82"/>
      <c r="I293" s="96"/>
      <c r="J293" s="82"/>
      <c r="K293" s="82"/>
      <c r="L293" s="82"/>
      <c r="M293" s="82"/>
      <c r="N293" s="82"/>
      <c r="O293" s="82"/>
    </row>
    <row r="294" spans="1:15">
      <c r="A294" s="82"/>
      <c r="B294" s="82"/>
      <c r="C294" s="82"/>
      <c r="D294" s="82"/>
      <c r="E294" s="82"/>
      <c r="F294" s="82"/>
      <c r="G294" s="82"/>
      <c r="H294" s="82"/>
      <c r="I294" s="96"/>
      <c r="J294" s="82"/>
      <c r="K294" s="82"/>
      <c r="L294" s="82"/>
      <c r="M294" s="82"/>
      <c r="N294" s="82"/>
      <c r="O294" s="82"/>
    </row>
    <row r="295" spans="1:15">
      <c r="A295" s="82"/>
      <c r="B295" s="82"/>
      <c r="C295" s="82"/>
      <c r="D295" s="82"/>
      <c r="E295" s="82"/>
      <c r="F295" s="82"/>
      <c r="G295" s="82"/>
      <c r="H295" s="82"/>
      <c r="I295" s="96"/>
      <c r="J295" s="82"/>
      <c r="K295" s="82"/>
      <c r="L295" s="82"/>
      <c r="M295" s="82"/>
      <c r="N295" s="82"/>
      <c r="O295" s="82"/>
    </row>
    <row r="296" spans="1:15">
      <c r="A296" s="82"/>
      <c r="B296" s="82"/>
      <c r="C296" s="82"/>
      <c r="D296" s="82"/>
      <c r="E296" s="82"/>
      <c r="F296" s="82"/>
      <c r="G296" s="82"/>
      <c r="H296" s="82"/>
      <c r="I296" s="96"/>
      <c r="J296" s="82"/>
      <c r="K296" s="82"/>
      <c r="L296" s="82"/>
      <c r="M296" s="82"/>
      <c r="N296" s="82"/>
      <c r="O296" s="82"/>
    </row>
    <row r="297" spans="1:15">
      <c r="A297" s="82"/>
      <c r="B297" s="82"/>
      <c r="C297" s="89"/>
      <c r="D297" s="82"/>
      <c r="E297" s="82"/>
      <c r="F297" s="82"/>
      <c r="G297" s="82"/>
      <c r="H297" s="82"/>
      <c r="I297" s="96"/>
      <c r="J297" s="82"/>
      <c r="K297" s="82"/>
      <c r="L297" s="82"/>
      <c r="M297" s="82"/>
      <c r="N297" s="82"/>
      <c r="O297" s="82"/>
    </row>
    <row r="298" spans="1:15">
      <c r="A298" s="82"/>
      <c r="B298" s="82"/>
      <c r="C298" s="89"/>
      <c r="D298" s="82"/>
      <c r="E298" s="82"/>
      <c r="F298" s="82"/>
      <c r="G298" s="82"/>
      <c r="H298" s="82"/>
      <c r="I298" s="96"/>
      <c r="J298" s="82"/>
      <c r="K298" s="82"/>
      <c r="L298" s="82"/>
      <c r="M298" s="82"/>
      <c r="N298" s="82"/>
      <c r="O298" s="82"/>
    </row>
    <row r="299" spans="1:15">
      <c r="A299" s="82"/>
      <c r="B299" s="82"/>
      <c r="C299" s="82"/>
      <c r="D299" s="82"/>
      <c r="E299" s="82"/>
      <c r="F299" s="82"/>
      <c r="G299" s="82"/>
      <c r="H299" s="82"/>
      <c r="I299" s="82"/>
      <c r="J299" s="82"/>
      <c r="K299" s="82"/>
      <c r="L299" s="82"/>
      <c r="M299" s="82"/>
      <c r="N299" s="82"/>
      <c r="O299" s="82"/>
    </row>
    <row r="300" spans="1:15">
      <c r="A300" s="82"/>
      <c r="B300" s="82"/>
      <c r="C300" s="82"/>
      <c r="D300" s="82"/>
      <c r="E300" s="82"/>
      <c r="F300" s="82"/>
      <c r="G300" s="82"/>
      <c r="H300" s="82"/>
      <c r="I300" s="96"/>
      <c r="J300" s="82"/>
      <c r="K300" s="82"/>
      <c r="L300" s="82"/>
      <c r="M300" s="82"/>
      <c r="N300" s="82"/>
      <c r="O300" s="82"/>
    </row>
    <row r="301" spans="1:15">
      <c r="A301" s="82"/>
      <c r="B301" s="82"/>
      <c r="C301" s="82"/>
      <c r="D301" s="82"/>
      <c r="E301" s="82"/>
      <c r="F301" s="82"/>
      <c r="G301" s="82"/>
      <c r="H301" s="82"/>
      <c r="I301" s="96"/>
      <c r="J301" s="82"/>
      <c r="K301" s="82"/>
      <c r="L301" s="82"/>
      <c r="M301" s="82"/>
      <c r="N301" s="82"/>
      <c r="O301" s="82"/>
    </row>
    <row r="302" spans="1:15">
      <c r="A302" s="82"/>
      <c r="B302" s="82"/>
      <c r="C302" s="82"/>
      <c r="D302" s="82"/>
      <c r="E302" s="82"/>
      <c r="F302" s="82"/>
      <c r="G302" s="82"/>
      <c r="H302" s="82"/>
      <c r="I302" s="96"/>
      <c r="J302" s="82"/>
      <c r="K302" s="82"/>
      <c r="L302" s="82"/>
      <c r="M302" s="82"/>
      <c r="N302" s="82"/>
      <c r="O302" s="82"/>
    </row>
    <row r="303" spans="1:15">
      <c r="A303" s="82"/>
      <c r="B303" s="82"/>
      <c r="C303" s="82"/>
      <c r="D303" s="82"/>
      <c r="E303" s="82"/>
      <c r="F303" s="82"/>
      <c r="G303" s="82"/>
      <c r="H303" s="82"/>
      <c r="I303" s="96"/>
      <c r="J303" s="82"/>
      <c r="K303" s="82"/>
      <c r="L303" s="82"/>
      <c r="M303" s="82"/>
      <c r="N303" s="82"/>
      <c r="O303" s="82"/>
    </row>
    <row r="304" spans="1:15">
      <c r="A304" s="82"/>
      <c r="B304" s="82"/>
      <c r="C304" s="82"/>
      <c r="D304" s="82"/>
      <c r="E304" s="82"/>
      <c r="F304" s="82"/>
      <c r="G304" s="82"/>
      <c r="H304" s="82"/>
      <c r="I304" s="96"/>
      <c r="J304" s="82"/>
      <c r="K304" s="82"/>
      <c r="L304" s="82"/>
      <c r="M304" s="82"/>
      <c r="N304" s="82"/>
      <c r="O304" s="82"/>
    </row>
    <row r="305" spans="1:15">
      <c r="A305" s="82"/>
      <c r="B305" s="82"/>
      <c r="C305" s="89"/>
      <c r="D305" s="82"/>
      <c r="E305" s="82"/>
      <c r="F305" s="82"/>
      <c r="G305" s="82"/>
      <c r="H305" s="82"/>
      <c r="I305" s="96"/>
      <c r="J305" s="82"/>
      <c r="K305" s="82"/>
      <c r="L305" s="82"/>
      <c r="M305" s="82"/>
      <c r="N305" s="82"/>
      <c r="O305" s="82"/>
    </row>
    <row r="306" spans="1:15">
      <c r="A306" s="82"/>
      <c r="B306" s="82"/>
      <c r="C306" s="89"/>
      <c r="D306" s="82"/>
      <c r="E306" s="82"/>
      <c r="F306" s="82"/>
      <c r="G306" s="82"/>
      <c r="H306" s="82"/>
      <c r="I306" s="96"/>
      <c r="J306" s="82"/>
      <c r="K306" s="82"/>
      <c r="L306" s="82"/>
      <c r="M306" s="82"/>
      <c r="N306" s="82"/>
      <c r="O306" s="82"/>
    </row>
    <row r="307" spans="1:15">
      <c r="A307" s="82"/>
      <c r="B307" s="82"/>
      <c r="C307" s="82"/>
      <c r="D307" s="82"/>
      <c r="E307" s="82"/>
      <c r="F307" s="82"/>
      <c r="G307" s="82"/>
      <c r="H307" s="82"/>
      <c r="I307" s="82"/>
      <c r="J307" s="82"/>
      <c r="K307" s="82"/>
      <c r="L307" s="82"/>
      <c r="M307" s="82"/>
      <c r="N307" s="82"/>
      <c r="O307" s="82"/>
    </row>
    <row r="308" spans="1:15">
      <c r="A308" s="82"/>
      <c r="B308" s="82"/>
      <c r="C308" s="82"/>
      <c r="D308" s="82"/>
      <c r="E308" s="82"/>
      <c r="F308" s="82"/>
      <c r="G308" s="82"/>
      <c r="H308" s="82"/>
      <c r="I308" s="96"/>
      <c r="J308" s="82"/>
      <c r="K308" s="82"/>
      <c r="L308" s="82"/>
      <c r="M308" s="82"/>
      <c r="N308" s="82"/>
      <c r="O308" s="82"/>
    </row>
    <row r="309" spans="1:15">
      <c r="A309" s="82"/>
      <c r="B309" s="82"/>
      <c r="C309" s="82"/>
      <c r="D309" s="82"/>
      <c r="E309" s="82"/>
      <c r="F309" s="82"/>
      <c r="G309" s="82"/>
      <c r="H309" s="82"/>
      <c r="I309" s="96"/>
      <c r="J309" s="82"/>
      <c r="K309" s="82"/>
      <c r="L309" s="82"/>
      <c r="M309" s="82"/>
      <c r="N309" s="82"/>
      <c r="O309" s="82"/>
    </row>
    <row r="310" spans="1:15">
      <c r="A310" s="82"/>
      <c r="B310" s="82"/>
      <c r="C310" s="82"/>
      <c r="D310" s="82"/>
      <c r="E310" s="82"/>
      <c r="F310" s="82"/>
      <c r="G310" s="82"/>
      <c r="H310" s="82"/>
      <c r="I310" s="96"/>
      <c r="J310" s="82"/>
      <c r="K310" s="82"/>
      <c r="L310" s="82"/>
      <c r="M310" s="82"/>
      <c r="N310" s="82"/>
      <c r="O310" s="82"/>
    </row>
    <row r="311" spans="1:15">
      <c r="A311" s="82"/>
      <c r="B311" s="82"/>
      <c r="C311" s="82"/>
      <c r="D311" s="82"/>
      <c r="E311" s="82"/>
      <c r="F311" s="82"/>
      <c r="G311" s="82"/>
      <c r="H311" s="82"/>
      <c r="I311" s="96"/>
      <c r="J311" s="82"/>
      <c r="K311" s="82"/>
      <c r="L311" s="82"/>
      <c r="M311" s="82"/>
      <c r="N311" s="82"/>
      <c r="O311" s="82"/>
    </row>
    <row r="312" spans="1:15">
      <c r="A312" s="82"/>
      <c r="B312" s="82"/>
      <c r="C312" s="82"/>
      <c r="D312" s="82"/>
      <c r="E312" s="82"/>
      <c r="F312" s="82"/>
      <c r="G312" s="82"/>
      <c r="H312" s="82"/>
      <c r="I312" s="96"/>
      <c r="J312" s="82"/>
      <c r="K312" s="82"/>
      <c r="L312" s="82"/>
      <c r="M312" s="82"/>
      <c r="N312" s="82"/>
      <c r="O312" s="82"/>
    </row>
    <row r="313" spans="1:15">
      <c r="A313" s="82"/>
      <c r="B313" s="82"/>
      <c r="C313" s="89"/>
      <c r="D313" s="82"/>
      <c r="E313" s="82"/>
      <c r="F313" s="82"/>
      <c r="G313" s="82"/>
      <c r="H313" s="82"/>
      <c r="I313" s="96"/>
      <c r="J313" s="82"/>
      <c r="K313" s="82"/>
      <c r="L313" s="82"/>
      <c r="M313" s="82"/>
      <c r="N313" s="82"/>
      <c r="O313" s="82"/>
    </row>
    <row r="314" spans="1:15">
      <c r="A314" s="82"/>
      <c r="B314" s="82"/>
      <c r="C314" s="89"/>
      <c r="D314" s="82"/>
      <c r="E314" s="82"/>
      <c r="F314" s="82"/>
      <c r="G314" s="82"/>
      <c r="H314" s="82"/>
      <c r="I314" s="96"/>
      <c r="J314" s="82"/>
      <c r="K314" s="82"/>
      <c r="L314" s="82"/>
      <c r="M314" s="82"/>
      <c r="N314" s="82"/>
      <c r="O314" s="82"/>
    </row>
    <row r="315" spans="1:15">
      <c r="A315" s="82"/>
      <c r="B315" s="82"/>
      <c r="C315" s="82"/>
      <c r="D315" s="82"/>
      <c r="E315" s="82"/>
      <c r="F315" s="82"/>
      <c r="G315" s="82"/>
      <c r="H315" s="82"/>
      <c r="I315" s="82"/>
      <c r="J315" s="82"/>
      <c r="K315" s="82"/>
      <c r="L315" s="82"/>
      <c r="M315" s="82"/>
      <c r="N315" s="82"/>
      <c r="O315" s="82"/>
    </row>
    <row r="316" spans="1:15">
      <c r="A316" s="82"/>
      <c r="B316" s="82"/>
      <c r="C316" s="82"/>
      <c r="D316" s="82"/>
      <c r="E316" s="82"/>
      <c r="F316" s="82"/>
      <c r="G316" s="82"/>
      <c r="H316" s="82"/>
      <c r="I316" s="96"/>
      <c r="J316" s="82"/>
      <c r="K316" s="82"/>
      <c r="L316" s="82"/>
      <c r="M316" s="82"/>
      <c r="N316" s="82"/>
      <c r="O316" s="82"/>
    </row>
    <row r="317" spans="1:15">
      <c r="A317" s="82"/>
      <c r="B317" s="82"/>
      <c r="C317" s="82"/>
      <c r="D317" s="82"/>
      <c r="E317" s="82"/>
      <c r="F317" s="82"/>
      <c r="G317" s="82"/>
      <c r="H317" s="82"/>
      <c r="I317" s="96"/>
      <c r="J317" s="82"/>
      <c r="K317" s="82"/>
      <c r="L317" s="82"/>
      <c r="M317" s="82"/>
      <c r="N317" s="82"/>
      <c r="O317" s="82"/>
    </row>
    <row r="318" spans="1:15">
      <c r="A318" s="82"/>
      <c r="B318" s="82"/>
      <c r="C318" s="82"/>
      <c r="D318" s="82"/>
      <c r="E318" s="82"/>
      <c r="F318" s="82"/>
      <c r="G318" s="82"/>
      <c r="H318" s="82"/>
      <c r="I318" s="96"/>
      <c r="J318" s="82"/>
      <c r="K318" s="82"/>
      <c r="L318" s="82"/>
      <c r="M318" s="82"/>
      <c r="N318" s="82"/>
      <c r="O318" s="82"/>
    </row>
    <row r="319" spans="1:15">
      <c r="A319" s="82"/>
      <c r="B319" s="82"/>
      <c r="C319" s="82"/>
      <c r="D319" s="82"/>
      <c r="E319" s="82"/>
      <c r="F319" s="82"/>
      <c r="G319" s="82"/>
      <c r="H319" s="82"/>
      <c r="I319" s="96"/>
      <c r="J319" s="82"/>
      <c r="K319" s="82"/>
      <c r="L319" s="82"/>
      <c r="M319" s="82"/>
      <c r="N319" s="82"/>
      <c r="O319" s="82"/>
    </row>
    <row r="320" spans="1:15">
      <c r="A320" s="82"/>
      <c r="B320" s="82"/>
      <c r="C320" s="82"/>
      <c r="D320" s="82"/>
      <c r="E320" s="82"/>
      <c r="F320" s="82"/>
      <c r="G320" s="82"/>
      <c r="H320" s="82"/>
      <c r="I320" s="96"/>
      <c r="J320" s="82"/>
      <c r="K320" s="82"/>
      <c r="L320" s="82"/>
      <c r="M320" s="82"/>
      <c r="N320" s="82"/>
      <c r="O320" s="82"/>
    </row>
    <row r="321" spans="1:15">
      <c r="A321" s="82"/>
      <c r="B321" s="82"/>
      <c r="C321" s="89"/>
      <c r="D321" s="82"/>
      <c r="E321" s="82"/>
      <c r="F321" s="82"/>
      <c r="G321" s="82"/>
      <c r="H321" s="82"/>
      <c r="I321" s="96"/>
      <c r="J321" s="82"/>
      <c r="K321" s="82"/>
      <c r="L321" s="82"/>
      <c r="M321" s="82"/>
      <c r="N321" s="82"/>
      <c r="O321" s="82"/>
    </row>
    <row r="322" spans="1:15">
      <c r="A322" s="82"/>
      <c r="B322" s="82"/>
      <c r="C322" s="89"/>
      <c r="D322" s="82"/>
      <c r="E322" s="82"/>
      <c r="F322" s="82"/>
      <c r="G322" s="82"/>
      <c r="H322" s="82"/>
      <c r="I322" s="96"/>
      <c r="J322" s="82"/>
      <c r="K322" s="82"/>
      <c r="L322" s="82"/>
      <c r="M322" s="82"/>
      <c r="N322" s="82"/>
      <c r="O322" s="82"/>
    </row>
    <row r="323" spans="1:15">
      <c r="A323" s="82"/>
      <c r="B323" s="82"/>
      <c r="C323" s="82"/>
      <c r="D323" s="82"/>
      <c r="E323" s="82"/>
      <c r="F323" s="82"/>
      <c r="G323" s="82"/>
      <c r="H323" s="82"/>
      <c r="I323" s="82"/>
      <c r="J323" s="82"/>
      <c r="K323" s="82"/>
      <c r="L323" s="82"/>
      <c r="M323" s="82"/>
      <c r="N323" s="82"/>
      <c r="O323" s="82"/>
    </row>
    <row r="324" spans="1:15">
      <c r="A324" s="82"/>
      <c r="B324" s="82"/>
      <c r="C324" s="82"/>
      <c r="D324" s="82"/>
      <c r="E324" s="82"/>
      <c r="F324" s="82"/>
      <c r="G324" s="82"/>
      <c r="H324" s="82"/>
      <c r="I324" s="96"/>
      <c r="J324" s="82"/>
      <c r="K324" s="82"/>
      <c r="L324" s="82"/>
      <c r="M324" s="82"/>
      <c r="N324" s="82"/>
      <c r="O324" s="82"/>
    </row>
    <row r="325" spans="1:15">
      <c r="A325" s="82"/>
      <c r="B325" s="82"/>
      <c r="C325" s="82"/>
      <c r="D325" s="82"/>
      <c r="E325" s="82"/>
      <c r="F325" s="82"/>
      <c r="G325" s="82"/>
      <c r="H325" s="82"/>
      <c r="I325" s="96"/>
      <c r="J325" s="82"/>
      <c r="K325" s="82"/>
      <c r="L325" s="82"/>
      <c r="M325" s="82"/>
      <c r="N325" s="82"/>
      <c r="O325" s="82"/>
    </row>
    <row r="326" spans="1:15">
      <c r="A326" s="82"/>
      <c r="B326" s="82"/>
      <c r="C326" s="82"/>
      <c r="D326" s="82"/>
      <c r="E326" s="82"/>
      <c r="F326" s="82"/>
      <c r="G326" s="82"/>
      <c r="H326" s="82"/>
      <c r="I326" s="96"/>
      <c r="J326" s="82"/>
      <c r="K326" s="82"/>
      <c r="L326" s="82"/>
      <c r="M326" s="82"/>
      <c r="N326" s="82"/>
      <c r="O326" s="82"/>
    </row>
    <row r="327" spans="1:15">
      <c r="A327" s="82"/>
      <c r="B327" s="82"/>
      <c r="C327" s="82"/>
      <c r="D327" s="82"/>
      <c r="E327" s="82"/>
      <c r="F327" s="82"/>
      <c r="G327" s="82"/>
      <c r="H327" s="82"/>
      <c r="I327" s="96"/>
      <c r="J327" s="82"/>
      <c r="K327" s="82"/>
      <c r="L327" s="82"/>
      <c r="M327" s="82"/>
      <c r="N327" s="82"/>
      <c r="O327" s="82"/>
    </row>
    <row r="328" spans="1:15">
      <c r="A328" s="86"/>
      <c r="B328" s="82"/>
      <c r="C328" s="82"/>
      <c r="D328" s="82"/>
      <c r="E328" s="87"/>
      <c r="F328" s="87"/>
      <c r="G328" s="87"/>
      <c r="H328" s="87"/>
      <c r="I328" s="87"/>
      <c r="J328" s="87"/>
      <c r="K328" s="87"/>
      <c r="L328" s="87"/>
      <c r="M328" s="87"/>
      <c r="N328" s="87"/>
      <c r="O328" s="82"/>
    </row>
    <row r="329" spans="1:15">
      <c r="A329" s="82"/>
      <c r="B329" s="82"/>
      <c r="C329" s="89"/>
      <c r="D329" s="82"/>
      <c r="E329" s="82"/>
      <c r="F329" s="82"/>
      <c r="G329" s="82"/>
      <c r="H329" s="82"/>
      <c r="I329" s="82"/>
      <c r="J329" s="82"/>
      <c r="K329" s="82"/>
      <c r="L329" s="82"/>
      <c r="M329" s="82"/>
      <c r="N329" s="82"/>
      <c r="O329" s="82"/>
    </row>
    <row r="330" spans="1:15">
      <c r="A330" s="82"/>
      <c r="B330" s="82"/>
      <c r="C330" s="89"/>
      <c r="D330" s="82"/>
      <c r="E330" s="82"/>
      <c r="F330" s="82"/>
      <c r="G330" s="82"/>
      <c r="H330" s="82"/>
      <c r="I330" s="82"/>
      <c r="J330" s="82"/>
      <c r="K330" s="82"/>
      <c r="L330" s="82"/>
      <c r="M330" s="82"/>
      <c r="N330" s="82"/>
      <c r="O330" s="82"/>
    </row>
    <row r="331" spans="1:15">
      <c r="A331" s="82"/>
      <c r="B331" s="82"/>
      <c r="C331" s="89"/>
      <c r="D331" s="82"/>
      <c r="E331" s="82"/>
      <c r="F331" s="82"/>
      <c r="G331" s="82"/>
      <c r="H331" s="82"/>
      <c r="I331" s="82"/>
      <c r="J331" s="82"/>
      <c r="K331" s="82"/>
      <c r="L331" s="82"/>
      <c r="M331" s="82"/>
      <c r="N331" s="82"/>
      <c r="O331" s="82"/>
    </row>
    <row r="332" spans="1:15">
      <c r="A332" s="82"/>
      <c r="B332" s="82"/>
      <c r="C332" s="89"/>
      <c r="D332" s="82"/>
      <c r="E332" s="82"/>
      <c r="F332" s="82"/>
      <c r="G332" s="82"/>
      <c r="H332" s="82"/>
      <c r="I332" s="82"/>
      <c r="J332" s="82"/>
      <c r="K332" s="82"/>
      <c r="L332" s="82"/>
      <c r="M332" s="82"/>
      <c r="N332" s="82"/>
      <c r="O332" s="82"/>
    </row>
    <row r="333" spans="1:15">
      <c r="A333" s="82"/>
      <c r="B333" s="82"/>
      <c r="C333" s="89"/>
      <c r="D333" s="82"/>
      <c r="E333" s="82"/>
      <c r="F333" s="82"/>
      <c r="G333" s="82"/>
      <c r="H333" s="82"/>
      <c r="I333" s="82"/>
      <c r="J333" s="82"/>
      <c r="K333" s="82"/>
      <c r="L333" s="82"/>
      <c r="M333" s="82"/>
      <c r="N333" s="82"/>
      <c r="O333" s="82"/>
    </row>
    <row r="334" spans="1:15">
      <c r="A334" s="82"/>
      <c r="B334" s="82"/>
      <c r="C334" s="89"/>
      <c r="D334" s="82"/>
      <c r="E334" s="82"/>
      <c r="F334" s="82"/>
      <c r="G334" s="82"/>
      <c r="H334" s="82"/>
      <c r="I334" s="82"/>
      <c r="J334" s="82"/>
      <c r="K334" s="82"/>
      <c r="L334" s="82"/>
      <c r="M334" s="82"/>
      <c r="N334" s="82"/>
      <c r="O334" s="82"/>
    </row>
    <row r="335" spans="1:15">
      <c r="A335" s="82"/>
      <c r="B335" s="82"/>
      <c r="C335" s="89"/>
      <c r="D335" s="82"/>
      <c r="E335" s="82"/>
      <c r="F335" s="82"/>
      <c r="G335" s="82"/>
      <c r="H335" s="82"/>
      <c r="I335" s="82"/>
      <c r="J335" s="82"/>
      <c r="K335" s="82"/>
      <c r="L335" s="82"/>
      <c r="M335" s="82"/>
      <c r="N335" s="82"/>
      <c r="O335" s="82"/>
    </row>
    <row r="336" spans="1:15">
      <c r="A336" s="82"/>
      <c r="B336" s="82"/>
      <c r="C336" s="89"/>
      <c r="D336" s="82"/>
      <c r="E336" s="82"/>
      <c r="F336" s="82"/>
      <c r="G336" s="82"/>
      <c r="H336" s="82"/>
      <c r="I336" s="82"/>
      <c r="J336" s="82"/>
      <c r="K336" s="82"/>
      <c r="L336" s="82"/>
      <c r="M336" s="82"/>
      <c r="N336" s="82"/>
      <c r="O336" s="82"/>
    </row>
    <row r="337" spans="1:15">
      <c r="A337" s="82"/>
      <c r="B337" s="82"/>
      <c r="C337" s="89"/>
      <c r="D337" s="82"/>
      <c r="E337" s="82"/>
      <c r="F337" s="82"/>
      <c r="G337" s="82"/>
      <c r="H337" s="82"/>
      <c r="I337" s="82"/>
      <c r="J337" s="82"/>
      <c r="K337" s="82"/>
      <c r="L337" s="82"/>
      <c r="M337" s="82"/>
      <c r="N337" s="82"/>
      <c r="O337" s="82"/>
    </row>
    <row r="338" spans="1:15">
      <c r="A338" s="82"/>
      <c r="B338" s="82"/>
      <c r="C338" s="89"/>
      <c r="D338" s="82"/>
      <c r="E338" s="82"/>
      <c r="F338" s="82"/>
      <c r="G338" s="82"/>
      <c r="H338" s="82"/>
      <c r="I338" s="82"/>
      <c r="J338" s="82"/>
      <c r="K338" s="82"/>
      <c r="L338" s="82"/>
      <c r="M338" s="82"/>
      <c r="N338" s="82"/>
      <c r="O338" s="82"/>
    </row>
    <row r="339" spans="1:15">
      <c r="A339" s="82"/>
      <c r="B339" s="82"/>
      <c r="C339" s="89"/>
      <c r="D339" s="82"/>
      <c r="E339" s="82"/>
      <c r="F339" s="82"/>
      <c r="G339" s="82"/>
      <c r="H339" s="82"/>
      <c r="I339" s="82"/>
      <c r="J339" s="82"/>
      <c r="K339" s="82"/>
      <c r="L339" s="82"/>
      <c r="M339" s="82"/>
      <c r="N339" s="82"/>
      <c r="O339" s="82"/>
    </row>
    <row r="340" spans="1:15">
      <c r="A340" s="82"/>
      <c r="B340" s="82"/>
      <c r="C340" s="89"/>
      <c r="D340" s="82"/>
      <c r="E340" s="82"/>
      <c r="F340" s="82"/>
      <c r="G340" s="82"/>
      <c r="H340" s="82"/>
      <c r="I340" s="82"/>
      <c r="J340" s="82"/>
      <c r="K340" s="82"/>
      <c r="L340" s="82"/>
      <c r="M340" s="82"/>
      <c r="N340" s="82"/>
      <c r="O340" s="82"/>
    </row>
    <row r="341" spans="1:15">
      <c r="A341" s="82"/>
      <c r="B341" s="82"/>
      <c r="C341" s="89"/>
      <c r="D341" s="82"/>
      <c r="E341" s="82"/>
      <c r="F341" s="82"/>
      <c r="G341" s="82"/>
      <c r="H341" s="82"/>
      <c r="I341" s="82"/>
      <c r="J341" s="82"/>
      <c r="K341" s="82"/>
      <c r="L341" s="82"/>
      <c r="M341" s="82"/>
      <c r="N341" s="82"/>
      <c r="O341" s="82"/>
    </row>
    <row r="342" spans="1:15">
      <c r="A342" s="82"/>
      <c r="B342" s="82"/>
      <c r="C342" s="89"/>
      <c r="D342" s="82"/>
      <c r="E342" s="82"/>
      <c r="F342" s="82"/>
      <c r="G342" s="82"/>
      <c r="H342" s="82"/>
      <c r="I342" s="82"/>
      <c r="J342" s="82"/>
      <c r="K342" s="82"/>
      <c r="L342" s="82"/>
      <c r="M342" s="82"/>
      <c r="N342" s="82"/>
      <c r="O342" s="82"/>
    </row>
    <row r="343" spans="1:15">
      <c r="A343" s="82"/>
      <c r="B343" s="82"/>
      <c r="C343" s="89"/>
      <c r="D343" s="82"/>
      <c r="E343" s="82"/>
      <c r="F343" s="82"/>
      <c r="G343" s="82"/>
      <c r="H343" s="82"/>
      <c r="I343" s="82"/>
      <c r="J343" s="82"/>
      <c r="K343" s="82"/>
      <c r="L343" s="82"/>
      <c r="M343" s="82"/>
      <c r="N343" s="82"/>
      <c r="O343" s="82"/>
    </row>
    <row r="344" spans="1:15">
      <c r="A344" s="82"/>
      <c r="B344" s="82"/>
      <c r="C344" s="89"/>
      <c r="D344" s="82"/>
      <c r="E344" s="82"/>
      <c r="F344" s="82"/>
      <c r="G344" s="82"/>
      <c r="H344" s="82"/>
      <c r="I344" s="82"/>
      <c r="J344" s="82"/>
      <c r="K344" s="82"/>
      <c r="L344" s="82"/>
      <c r="M344" s="82"/>
      <c r="N344" s="82"/>
      <c r="O344" s="82"/>
    </row>
    <row r="345" spans="1:15">
      <c r="A345" s="82"/>
      <c r="B345" s="82"/>
      <c r="C345" s="89"/>
      <c r="D345" s="82"/>
      <c r="E345" s="82"/>
      <c r="F345" s="82"/>
      <c r="G345" s="82"/>
      <c r="H345" s="82"/>
      <c r="I345" s="82"/>
      <c r="J345" s="82"/>
      <c r="K345" s="82"/>
      <c r="L345" s="82"/>
      <c r="M345" s="82"/>
      <c r="N345" s="82"/>
      <c r="O345" s="82"/>
    </row>
    <row r="346" spans="1:15">
      <c r="A346" s="82"/>
      <c r="B346" s="82"/>
      <c r="C346" s="89"/>
      <c r="D346" s="82"/>
      <c r="E346" s="82"/>
      <c r="F346" s="82"/>
      <c r="G346" s="82"/>
      <c r="H346" s="82"/>
      <c r="I346" s="82"/>
      <c r="J346" s="82"/>
      <c r="K346" s="82"/>
      <c r="L346" s="82"/>
      <c r="M346" s="82"/>
      <c r="N346" s="82"/>
      <c r="O346" s="82"/>
    </row>
    <row r="347" spans="1:15">
      <c r="A347" s="82"/>
      <c r="B347" s="82"/>
      <c r="C347" s="89"/>
      <c r="D347" s="82"/>
      <c r="E347" s="82"/>
      <c r="F347" s="82"/>
      <c r="G347" s="82"/>
      <c r="H347" s="82"/>
      <c r="I347" s="82"/>
      <c r="J347" s="82"/>
      <c r="K347" s="82"/>
      <c r="L347" s="82"/>
      <c r="M347" s="82"/>
      <c r="N347" s="82"/>
      <c r="O347" s="82"/>
    </row>
    <row r="348" spans="1:15">
      <c r="A348" s="82"/>
      <c r="B348" s="82"/>
      <c r="C348" s="89"/>
      <c r="D348" s="82"/>
      <c r="E348" s="82"/>
      <c r="F348" s="82"/>
      <c r="G348" s="82"/>
      <c r="H348" s="82"/>
      <c r="I348" s="82"/>
      <c r="J348" s="82"/>
      <c r="K348" s="82"/>
      <c r="L348" s="82"/>
      <c r="M348" s="82"/>
      <c r="N348" s="82"/>
      <c r="O348" s="82"/>
    </row>
    <row r="349" spans="1:15">
      <c r="A349" s="82"/>
      <c r="B349" s="82"/>
      <c r="C349" s="89"/>
      <c r="D349" s="82"/>
      <c r="E349" s="82"/>
      <c r="F349" s="82"/>
      <c r="G349" s="82"/>
      <c r="H349" s="82"/>
      <c r="I349" s="82"/>
      <c r="J349" s="82"/>
      <c r="K349" s="82"/>
      <c r="L349" s="82"/>
      <c r="M349" s="82"/>
      <c r="N349" s="82"/>
      <c r="O349" s="82"/>
    </row>
    <row r="350" spans="1:15">
      <c r="A350" s="82"/>
      <c r="B350" s="82"/>
      <c r="C350" s="89"/>
      <c r="D350" s="82"/>
      <c r="E350" s="82"/>
      <c r="F350" s="82"/>
      <c r="G350" s="82"/>
      <c r="H350" s="82"/>
      <c r="I350" s="82"/>
      <c r="J350" s="82"/>
      <c r="K350" s="82"/>
      <c r="L350" s="82"/>
      <c r="M350" s="82"/>
      <c r="N350" s="82"/>
      <c r="O350" s="82"/>
    </row>
    <row r="351" spans="1:15">
      <c r="A351" s="82"/>
      <c r="B351" s="82"/>
      <c r="C351" s="89"/>
      <c r="D351" s="82"/>
      <c r="E351" s="82"/>
      <c r="F351" s="82"/>
      <c r="G351" s="82"/>
      <c r="H351" s="82"/>
      <c r="I351" s="82"/>
      <c r="J351" s="82"/>
      <c r="K351" s="82"/>
      <c r="L351" s="82"/>
      <c r="M351" s="82"/>
      <c r="N351" s="82"/>
      <c r="O351" s="82"/>
    </row>
    <row r="352" spans="1:15">
      <c r="A352" s="82"/>
      <c r="B352" s="82"/>
      <c r="C352" s="89"/>
      <c r="D352" s="82"/>
      <c r="E352" s="82"/>
      <c r="F352" s="82"/>
      <c r="G352" s="82"/>
      <c r="H352" s="82"/>
      <c r="I352" s="82"/>
      <c r="J352" s="82"/>
      <c r="K352" s="82"/>
      <c r="L352" s="82"/>
      <c r="M352" s="82"/>
      <c r="N352" s="82"/>
      <c r="O352" s="82"/>
    </row>
    <row r="353" spans="1:15">
      <c r="A353" s="82"/>
      <c r="B353" s="82"/>
      <c r="C353" s="89"/>
      <c r="D353" s="82"/>
      <c r="E353" s="82"/>
      <c r="F353" s="82"/>
      <c r="G353" s="82"/>
      <c r="H353" s="82"/>
      <c r="I353" s="82"/>
      <c r="J353" s="82"/>
      <c r="K353" s="82"/>
      <c r="L353" s="82"/>
      <c r="M353" s="82"/>
      <c r="N353" s="82"/>
      <c r="O353" s="82"/>
    </row>
    <row r="354" spans="1:15">
      <c r="A354" s="82"/>
      <c r="B354" s="82"/>
      <c r="C354" s="89"/>
      <c r="D354" s="82"/>
      <c r="E354" s="82"/>
      <c r="F354" s="82"/>
      <c r="G354" s="82"/>
      <c r="H354" s="82"/>
      <c r="I354" s="82"/>
      <c r="J354" s="82"/>
      <c r="K354" s="82"/>
      <c r="L354" s="82"/>
      <c r="M354" s="82"/>
      <c r="N354" s="82"/>
      <c r="O354" s="82"/>
    </row>
    <row r="355" spans="1:15">
      <c r="A355" s="82"/>
      <c r="B355" s="82"/>
      <c r="C355" s="89"/>
      <c r="D355" s="82"/>
      <c r="E355" s="82"/>
      <c r="F355" s="82"/>
      <c r="G355" s="82"/>
      <c r="H355" s="82"/>
      <c r="I355" s="82"/>
      <c r="J355" s="82"/>
      <c r="K355" s="82"/>
      <c r="L355" s="82"/>
      <c r="M355" s="82"/>
      <c r="N355" s="82"/>
      <c r="O355" s="82"/>
    </row>
    <row r="356" spans="1:15">
      <c r="A356" s="82"/>
      <c r="B356" s="82"/>
      <c r="C356" s="89"/>
      <c r="D356" s="82"/>
      <c r="E356" s="82"/>
      <c r="F356" s="82"/>
      <c r="G356" s="82"/>
      <c r="H356" s="82"/>
      <c r="I356" s="82"/>
      <c r="J356" s="82"/>
      <c r="K356" s="82"/>
      <c r="L356" s="82"/>
      <c r="M356" s="82"/>
      <c r="N356" s="82"/>
      <c r="O356" s="82"/>
    </row>
    <row r="357" spans="1:15">
      <c r="A357" s="82"/>
      <c r="B357" s="82"/>
      <c r="C357" s="89"/>
      <c r="D357" s="82"/>
      <c r="E357" s="82"/>
      <c r="F357" s="82"/>
      <c r="G357" s="82"/>
      <c r="H357" s="82"/>
      <c r="I357" s="82"/>
      <c r="J357" s="82"/>
      <c r="K357" s="82"/>
      <c r="L357" s="82"/>
      <c r="M357" s="82"/>
      <c r="N357" s="82"/>
      <c r="O357" s="82"/>
    </row>
    <row r="358" spans="1:15">
      <c r="A358" s="82"/>
      <c r="B358" s="82"/>
      <c r="C358" s="89"/>
      <c r="D358" s="82"/>
      <c r="E358" s="82"/>
      <c r="F358" s="82"/>
      <c r="G358" s="82"/>
      <c r="H358" s="82"/>
      <c r="I358" s="82"/>
      <c r="J358" s="82"/>
      <c r="K358" s="82"/>
      <c r="L358" s="82"/>
      <c r="M358" s="82"/>
      <c r="N358" s="82"/>
      <c r="O358" s="82"/>
    </row>
    <row r="359" spans="1:15">
      <c r="A359" s="82"/>
      <c r="B359" s="82"/>
      <c r="C359" s="89"/>
      <c r="D359" s="82"/>
      <c r="E359" s="82"/>
      <c r="F359" s="82"/>
      <c r="G359" s="82"/>
      <c r="H359" s="82"/>
      <c r="I359" s="82"/>
      <c r="J359" s="82"/>
      <c r="K359" s="82"/>
      <c r="L359" s="82"/>
      <c r="M359" s="82"/>
      <c r="N359" s="82"/>
      <c r="O359" s="82"/>
    </row>
    <row r="360" spans="1:15">
      <c r="A360" s="82"/>
      <c r="B360" s="82"/>
      <c r="C360" s="89"/>
      <c r="D360" s="82"/>
      <c r="E360" s="82"/>
      <c r="F360" s="82"/>
      <c r="G360" s="82"/>
      <c r="H360" s="82"/>
      <c r="I360" s="82"/>
      <c r="J360" s="82"/>
      <c r="K360" s="82"/>
      <c r="L360" s="82"/>
      <c r="M360" s="82"/>
      <c r="N360" s="82"/>
      <c r="O360" s="82"/>
    </row>
    <row r="361" spans="1:15">
      <c r="A361" s="82"/>
      <c r="B361" s="82"/>
      <c r="C361" s="89"/>
      <c r="D361" s="82"/>
      <c r="E361" s="82"/>
      <c r="F361" s="82"/>
      <c r="G361" s="82"/>
      <c r="H361" s="82"/>
      <c r="I361" s="82"/>
      <c r="J361" s="82"/>
      <c r="K361" s="82"/>
      <c r="L361" s="82"/>
      <c r="M361" s="82"/>
      <c r="N361" s="82"/>
      <c r="O361" s="82"/>
    </row>
    <row r="362" spans="1:15">
      <c r="A362" s="82"/>
      <c r="B362" s="82"/>
      <c r="C362" s="89"/>
      <c r="D362" s="82"/>
      <c r="E362" s="82"/>
      <c r="F362" s="82"/>
      <c r="G362" s="82"/>
      <c r="H362" s="82"/>
      <c r="I362" s="82"/>
      <c r="J362" s="82"/>
      <c r="K362" s="82"/>
      <c r="L362" s="82"/>
      <c r="M362" s="82"/>
      <c r="N362" s="82"/>
      <c r="O362" s="82"/>
    </row>
    <row r="363" spans="1:15">
      <c r="A363" s="82"/>
      <c r="B363" s="82"/>
      <c r="C363" s="89"/>
      <c r="D363" s="82"/>
      <c r="E363" s="82"/>
      <c r="F363" s="82"/>
      <c r="G363" s="82"/>
      <c r="H363" s="82"/>
      <c r="I363" s="82"/>
      <c r="J363" s="82"/>
      <c r="K363" s="82"/>
      <c r="L363" s="82"/>
      <c r="M363" s="82"/>
      <c r="N363" s="82"/>
      <c r="O363" s="82"/>
    </row>
    <row r="364" spans="1:15">
      <c r="A364" s="82"/>
      <c r="B364" s="82"/>
      <c r="C364" s="89"/>
      <c r="D364" s="82"/>
      <c r="E364" s="82"/>
      <c r="F364" s="82"/>
      <c r="G364" s="82"/>
      <c r="H364" s="82"/>
      <c r="I364" s="82"/>
      <c r="J364" s="82"/>
      <c r="K364" s="82"/>
      <c r="L364" s="82"/>
      <c r="M364" s="82"/>
      <c r="N364" s="82"/>
      <c r="O364" s="82"/>
    </row>
    <row r="365" spans="1:15">
      <c r="A365" s="82"/>
      <c r="B365" s="82"/>
      <c r="C365" s="89"/>
      <c r="D365" s="82"/>
      <c r="E365" s="82"/>
      <c r="F365" s="82"/>
      <c r="G365" s="82"/>
      <c r="H365" s="82"/>
      <c r="I365" s="82"/>
      <c r="J365" s="82"/>
      <c r="K365" s="82"/>
      <c r="L365" s="82"/>
      <c r="M365" s="82"/>
      <c r="N365" s="82"/>
      <c r="O365" s="82"/>
    </row>
    <row r="366" spans="1:15">
      <c r="A366" s="82"/>
      <c r="B366" s="82"/>
      <c r="C366" s="89"/>
      <c r="D366" s="82"/>
      <c r="E366" s="82"/>
      <c r="F366" s="82"/>
      <c r="G366" s="82"/>
      <c r="H366" s="82"/>
      <c r="I366" s="82"/>
      <c r="J366" s="82"/>
      <c r="K366" s="82"/>
      <c r="L366" s="82"/>
      <c r="M366" s="82"/>
      <c r="N366" s="82"/>
      <c r="O366" s="82"/>
    </row>
    <row r="367" spans="1:15">
      <c r="A367" s="82"/>
      <c r="B367" s="82"/>
      <c r="C367" s="89"/>
      <c r="D367" s="82"/>
      <c r="E367" s="82"/>
      <c r="F367" s="82"/>
      <c r="G367" s="82"/>
      <c r="H367" s="82"/>
      <c r="I367" s="82"/>
      <c r="J367" s="82"/>
      <c r="K367" s="82"/>
      <c r="L367" s="82"/>
      <c r="M367" s="82"/>
      <c r="N367" s="82"/>
      <c r="O367" s="82"/>
    </row>
    <row r="368" spans="1:15">
      <c r="A368" s="82"/>
      <c r="B368" s="82"/>
      <c r="C368" s="89"/>
      <c r="D368" s="82"/>
      <c r="E368" s="82"/>
      <c r="F368" s="82"/>
      <c r="G368" s="82"/>
      <c r="H368" s="82"/>
      <c r="I368" s="82"/>
      <c r="J368" s="82"/>
      <c r="K368" s="82"/>
      <c r="L368" s="82"/>
      <c r="M368" s="82"/>
      <c r="N368" s="82"/>
      <c r="O368" s="82"/>
    </row>
    <row r="369" spans="1:15">
      <c r="A369" s="82"/>
      <c r="B369" s="82"/>
      <c r="C369" s="89"/>
      <c r="D369" s="82"/>
      <c r="E369" s="82"/>
      <c r="F369" s="82"/>
      <c r="G369" s="82"/>
      <c r="H369" s="82"/>
      <c r="I369" s="82"/>
      <c r="J369" s="82"/>
      <c r="K369" s="82"/>
      <c r="L369" s="82"/>
      <c r="M369" s="82"/>
      <c r="N369" s="82"/>
      <c r="O369" s="82"/>
    </row>
    <row r="370" spans="1:15">
      <c r="A370" s="82"/>
      <c r="B370" s="82"/>
      <c r="C370" s="89"/>
      <c r="D370" s="82"/>
      <c r="E370" s="82"/>
      <c r="F370" s="82"/>
      <c r="G370" s="82"/>
      <c r="H370" s="82"/>
      <c r="I370" s="82"/>
      <c r="J370" s="82"/>
      <c r="K370" s="82"/>
      <c r="L370" s="82"/>
      <c r="M370" s="82"/>
      <c r="N370" s="82"/>
      <c r="O370" s="82"/>
    </row>
    <row r="371" spans="1:15">
      <c r="A371" s="82"/>
      <c r="B371" s="82"/>
      <c r="C371" s="89"/>
      <c r="D371" s="82"/>
      <c r="E371" s="82"/>
      <c r="F371" s="82"/>
      <c r="G371" s="82"/>
      <c r="H371" s="82"/>
      <c r="I371" s="82"/>
      <c r="J371" s="82"/>
      <c r="K371" s="82"/>
      <c r="L371" s="82"/>
      <c r="M371" s="82"/>
      <c r="N371" s="82"/>
      <c r="O371" s="82"/>
    </row>
    <row r="372" spans="1:15">
      <c r="A372" s="82"/>
      <c r="B372" s="82"/>
      <c r="C372" s="89"/>
      <c r="D372" s="82"/>
      <c r="E372" s="82"/>
      <c r="F372" s="82"/>
      <c r="G372" s="82"/>
      <c r="H372" s="82"/>
      <c r="I372" s="82"/>
      <c r="J372" s="82"/>
      <c r="K372" s="82"/>
      <c r="L372" s="82"/>
      <c r="M372" s="82"/>
      <c r="N372" s="82"/>
      <c r="O372" s="82"/>
    </row>
    <row r="373" spans="1:15">
      <c r="A373" s="82"/>
      <c r="B373" s="82"/>
      <c r="C373" s="89"/>
      <c r="D373" s="82"/>
      <c r="E373" s="82"/>
      <c r="F373" s="82"/>
      <c r="G373" s="82"/>
      <c r="H373" s="82"/>
      <c r="I373" s="82"/>
      <c r="J373" s="82"/>
      <c r="K373" s="82"/>
      <c r="L373" s="82"/>
      <c r="M373" s="82"/>
      <c r="N373" s="82"/>
      <c r="O373" s="82"/>
    </row>
    <row r="374" spans="1:15">
      <c r="A374" s="82"/>
      <c r="B374" s="82"/>
      <c r="C374" s="89"/>
      <c r="D374" s="82"/>
      <c r="E374" s="82"/>
      <c r="F374" s="82"/>
      <c r="G374" s="82"/>
      <c r="H374" s="82"/>
      <c r="I374" s="82"/>
      <c r="J374" s="82"/>
      <c r="K374" s="82"/>
      <c r="L374" s="82"/>
      <c r="M374" s="82"/>
      <c r="N374" s="82"/>
      <c r="O374" s="82"/>
    </row>
    <row r="375" spans="1:15">
      <c r="A375" s="82"/>
      <c r="B375" s="82"/>
      <c r="C375" s="89"/>
      <c r="D375" s="82"/>
      <c r="E375" s="82"/>
      <c r="F375" s="82"/>
      <c r="G375" s="82"/>
      <c r="H375" s="82"/>
      <c r="I375" s="82"/>
      <c r="J375" s="82"/>
      <c r="K375" s="82"/>
      <c r="L375" s="82"/>
      <c r="M375" s="82"/>
      <c r="N375" s="82"/>
      <c r="O375" s="82"/>
    </row>
    <row r="376" spans="1:15">
      <c r="A376" s="82"/>
      <c r="B376" s="82"/>
      <c r="C376" s="89"/>
      <c r="D376" s="82"/>
      <c r="E376" s="82"/>
      <c r="F376" s="82"/>
      <c r="G376" s="82"/>
      <c r="H376" s="82"/>
      <c r="I376" s="82"/>
      <c r="J376" s="82"/>
      <c r="K376" s="82"/>
      <c r="L376" s="82"/>
      <c r="M376" s="82"/>
      <c r="N376" s="82"/>
      <c r="O376" s="82"/>
    </row>
    <row r="377" spans="1:15">
      <c r="A377" s="82"/>
      <c r="B377" s="82"/>
      <c r="C377" s="89"/>
      <c r="D377" s="82"/>
      <c r="E377" s="82"/>
      <c r="F377" s="82"/>
      <c r="G377" s="82"/>
      <c r="H377" s="82"/>
      <c r="I377" s="82"/>
      <c r="J377" s="82"/>
      <c r="K377" s="82"/>
      <c r="L377" s="82"/>
      <c r="M377" s="82"/>
      <c r="N377" s="82"/>
      <c r="O377" s="82"/>
    </row>
    <row r="378" spans="1:15">
      <c r="A378" s="82"/>
      <c r="B378" s="82"/>
      <c r="C378" s="89"/>
      <c r="D378" s="82"/>
      <c r="E378" s="82"/>
      <c r="F378" s="82"/>
      <c r="G378" s="82"/>
      <c r="H378" s="82"/>
      <c r="I378" s="82"/>
      <c r="J378" s="82"/>
      <c r="K378" s="82"/>
      <c r="L378" s="82"/>
      <c r="M378" s="82"/>
      <c r="N378" s="82"/>
      <c r="O378" s="82"/>
    </row>
    <row r="379" spans="1:15">
      <c r="A379" s="82"/>
      <c r="B379" s="82"/>
      <c r="C379" s="89"/>
      <c r="D379" s="82"/>
      <c r="E379" s="82"/>
      <c r="F379" s="82"/>
      <c r="G379" s="82"/>
      <c r="H379" s="82"/>
      <c r="I379" s="82"/>
      <c r="J379" s="82"/>
      <c r="K379" s="82"/>
      <c r="L379" s="82"/>
      <c r="M379" s="82"/>
      <c r="N379" s="82"/>
      <c r="O379" s="82"/>
    </row>
    <row r="380" spans="1:15">
      <c r="A380" s="82"/>
      <c r="B380" s="82"/>
      <c r="C380" s="89"/>
      <c r="D380" s="82"/>
      <c r="E380" s="82"/>
      <c r="F380" s="82"/>
      <c r="G380" s="82"/>
      <c r="H380" s="82"/>
      <c r="I380" s="82"/>
      <c r="J380" s="82"/>
      <c r="K380" s="82"/>
      <c r="L380" s="82"/>
      <c r="M380" s="82"/>
      <c r="N380" s="82"/>
      <c r="O380" s="82"/>
    </row>
    <row r="381" spans="1:15">
      <c r="A381" s="82"/>
      <c r="B381" s="82"/>
      <c r="C381" s="89"/>
      <c r="D381" s="82"/>
      <c r="E381" s="82"/>
      <c r="F381" s="82"/>
      <c r="G381" s="82"/>
      <c r="H381" s="82"/>
      <c r="I381" s="82"/>
      <c r="J381" s="82"/>
      <c r="K381" s="82"/>
      <c r="L381" s="82"/>
      <c r="M381" s="82"/>
      <c r="N381" s="82"/>
      <c r="O381" s="82"/>
    </row>
    <row r="382" spans="1:15">
      <c r="A382" s="82"/>
      <c r="B382" s="82"/>
      <c r="C382" s="89"/>
      <c r="D382" s="82"/>
      <c r="E382" s="82"/>
      <c r="F382" s="82"/>
      <c r="G382" s="82"/>
      <c r="H382" s="82"/>
      <c r="I382" s="82"/>
      <c r="J382" s="82"/>
      <c r="K382" s="82"/>
      <c r="L382" s="82"/>
      <c r="M382" s="82"/>
      <c r="N382" s="82"/>
      <c r="O382" s="82"/>
    </row>
    <row r="383" spans="1:15">
      <c r="A383" s="82"/>
      <c r="B383" s="82"/>
      <c r="C383" s="89"/>
      <c r="D383" s="82"/>
      <c r="E383" s="82"/>
      <c r="F383" s="82"/>
      <c r="G383" s="82"/>
      <c r="H383" s="82"/>
      <c r="I383" s="82"/>
      <c r="J383" s="82"/>
      <c r="K383" s="82"/>
      <c r="L383" s="82"/>
      <c r="M383" s="82"/>
      <c r="N383" s="82"/>
      <c r="O383" s="82"/>
    </row>
    <row r="384" spans="1:15">
      <c r="A384" s="82"/>
      <c r="B384" s="82"/>
      <c r="C384" s="82"/>
      <c r="D384" s="82"/>
      <c r="E384" s="82"/>
      <c r="F384" s="82"/>
      <c r="G384" s="82"/>
      <c r="H384" s="82"/>
      <c r="I384" s="82"/>
      <c r="J384" s="82"/>
      <c r="K384" s="82"/>
      <c r="L384" s="82"/>
      <c r="M384" s="82"/>
      <c r="N384" s="82"/>
      <c r="O384" s="82"/>
    </row>
    <row r="385" spans="1:15">
      <c r="A385" s="82"/>
      <c r="B385" s="82"/>
      <c r="C385" s="82"/>
      <c r="D385" s="82"/>
      <c r="E385" s="82"/>
      <c r="F385" s="82"/>
      <c r="G385" s="82"/>
      <c r="H385" s="82"/>
      <c r="I385" s="82"/>
      <c r="J385" s="82"/>
      <c r="K385" s="82"/>
      <c r="L385" s="82"/>
      <c r="M385" s="82"/>
      <c r="N385" s="82"/>
      <c r="O385" s="82"/>
    </row>
    <row r="386" spans="1:15">
      <c r="A386" s="82"/>
      <c r="B386" s="82"/>
      <c r="C386" s="82"/>
      <c r="D386" s="82"/>
      <c r="E386" s="82"/>
      <c r="F386" s="82"/>
      <c r="G386" s="82"/>
      <c r="H386" s="82"/>
      <c r="I386" s="82"/>
      <c r="J386" s="82"/>
      <c r="K386" s="82"/>
      <c r="L386" s="82"/>
      <c r="M386" s="82"/>
      <c r="N386" s="82"/>
      <c r="O386" s="82"/>
    </row>
    <row r="387" spans="1:15">
      <c r="A387" s="82"/>
      <c r="B387" s="82"/>
      <c r="C387" s="82"/>
      <c r="D387" s="82"/>
      <c r="E387" s="82"/>
      <c r="F387" s="82"/>
      <c r="G387" s="82"/>
      <c r="H387" s="82"/>
      <c r="I387" s="82"/>
      <c r="J387" s="82"/>
      <c r="K387" s="82"/>
      <c r="L387" s="82"/>
      <c r="M387" s="82"/>
      <c r="N387" s="82"/>
      <c r="O387" s="82"/>
    </row>
    <row r="388" spans="1:15">
      <c r="A388" s="82"/>
      <c r="B388" s="82"/>
      <c r="C388" s="82"/>
      <c r="D388" s="82"/>
      <c r="E388" s="82"/>
      <c r="F388" s="82"/>
      <c r="G388" s="82"/>
      <c r="H388" s="82"/>
      <c r="I388" s="82"/>
      <c r="J388" s="82"/>
      <c r="K388" s="82"/>
      <c r="L388" s="82"/>
      <c r="M388" s="82"/>
      <c r="N388" s="82"/>
      <c r="O388" s="82"/>
    </row>
    <row r="389" spans="1:15">
      <c r="A389" s="82"/>
      <c r="B389" s="82"/>
      <c r="C389" s="82"/>
      <c r="D389" s="82"/>
      <c r="E389" s="82"/>
      <c r="F389" s="82"/>
      <c r="G389" s="82"/>
      <c r="H389" s="82"/>
      <c r="I389" s="82"/>
      <c r="J389" s="82"/>
      <c r="K389" s="82"/>
      <c r="L389" s="82"/>
      <c r="M389" s="82"/>
      <c r="N389" s="82"/>
      <c r="O389" s="82"/>
    </row>
    <row r="390" spans="1:15">
      <c r="A390" s="82"/>
      <c r="B390" s="82"/>
      <c r="C390" s="82"/>
      <c r="D390" s="82"/>
      <c r="E390" s="82"/>
      <c r="F390" s="82"/>
      <c r="G390" s="82"/>
      <c r="H390" s="82"/>
      <c r="I390" s="82"/>
      <c r="J390" s="82"/>
      <c r="K390" s="82"/>
      <c r="L390" s="82"/>
      <c r="M390" s="82"/>
      <c r="N390" s="82"/>
      <c r="O390" s="82"/>
    </row>
    <row r="391" spans="1:15">
      <c r="A391" s="82"/>
      <c r="B391" s="82"/>
      <c r="C391" s="82"/>
      <c r="D391" s="82"/>
      <c r="E391" s="82"/>
      <c r="F391" s="82"/>
      <c r="G391" s="82"/>
      <c r="H391" s="82"/>
      <c r="I391" s="82"/>
      <c r="J391" s="82"/>
      <c r="K391" s="82"/>
      <c r="L391" s="82"/>
      <c r="M391" s="82"/>
      <c r="N391" s="82"/>
      <c r="O391" s="82"/>
    </row>
    <row r="392" spans="1:15">
      <c r="A392" s="82"/>
      <c r="B392" s="82"/>
      <c r="C392" s="82"/>
      <c r="D392" s="82"/>
      <c r="E392" s="82"/>
      <c r="F392" s="82"/>
      <c r="G392" s="82"/>
      <c r="H392" s="82"/>
      <c r="I392" s="82"/>
      <c r="J392" s="82"/>
      <c r="K392" s="82"/>
      <c r="L392" s="82"/>
      <c r="M392" s="82"/>
      <c r="N392" s="82"/>
      <c r="O392" s="82"/>
    </row>
    <row r="393" spans="1:15">
      <c r="A393" s="82"/>
      <c r="B393" s="82"/>
      <c r="C393" s="82"/>
      <c r="D393" s="82"/>
      <c r="E393" s="82"/>
      <c r="F393" s="82"/>
      <c r="G393" s="82"/>
      <c r="H393" s="82"/>
      <c r="I393" s="82"/>
      <c r="J393" s="82"/>
      <c r="K393" s="82"/>
      <c r="L393" s="82"/>
      <c r="M393" s="82"/>
      <c r="N393" s="82"/>
      <c r="O393" s="82"/>
    </row>
    <row r="394" spans="1:15">
      <c r="A394" s="82"/>
      <c r="B394" s="82"/>
      <c r="C394" s="82"/>
      <c r="D394" s="82"/>
      <c r="E394" s="82"/>
      <c r="F394" s="82"/>
      <c r="G394" s="82"/>
      <c r="H394" s="82"/>
      <c r="I394" s="82"/>
      <c r="J394" s="82"/>
      <c r="K394" s="82"/>
      <c r="L394" s="82"/>
      <c r="M394" s="82"/>
      <c r="N394" s="82"/>
      <c r="O394" s="82"/>
    </row>
    <row r="395" spans="1:15">
      <c r="A395" s="82"/>
      <c r="B395" s="82"/>
      <c r="C395" s="82"/>
      <c r="D395" s="82"/>
      <c r="E395" s="82"/>
      <c r="F395" s="82"/>
      <c r="G395" s="82"/>
      <c r="H395" s="82"/>
      <c r="I395" s="82"/>
      <c r="J395" s="82"/>
      <c r="K395" s="82"/>
      <c r="L395" s="82"/>
      <c r="M395" s="82"/>
      <c r="N395" s="82"/>
      <c r="O395" s="82"/>
    </row>
    <row r="396" spans="1:15">
      <c r="A396" s="82"/>
      <c r="B396" s="82"/>
      <c r="C396" s="82"/>
      <c r="D396" s="82"/>
      <c r="E396" s="82"/>
      <c r="F396" s="82"/>
      <c r="G396" s="82"/>
      <c r="H396" s="82"/>
      <c r="I396" s="82"/>
      <c r="J396" s="82"/>
      <c r="K396" s="82"/>
      <c r="L396" s="82"/>
      <c r="M396" s="82"/>
      <c r="N396" s="82"/>
      <c r="O396" s="82"/>
    </row>
    <row r="397" spans="1:15">
      <c r="A397" s="82"/>
      <c r="B397" s="82"/>
      <c r="C397" s="82"/>
      <c r="D397" s="82"/>
      <c r="E397" s="82"/>
      <c r="F397" s="82"/>
      <c r="G397" s="82"/>
      <c r="H397" s="82"/>
      <c r="I397" s="82"/>
      <c r="J397" s="82"/>
      <c r="K397" s="82"/>
      <c r="L397" s="82"/>
      <c r="M397" s="82"/>
      <c r="N397" s="82"/>
      <c r="O397" s="82"/>
    </row>
    <row r="398" spans="1:15">
      <c r="A398" s="82"/>
      <c r="B398" s="82"/>
      <c r="C398" s="82"/>
      <c r="D398" s="82"/>
      <c r="E398" s="82"/>
      <c r="F398" s="82"/>
      <c r="G398" s="82"/>
      <c r="H398" s="82"/>
      <c r="I398" s="82"/>
      <c r="J398" s="82"/>
      <c r="K398" s="82"/>
      <c r="L398" s="82"/>
      <c r="M398" s="82"/>
      <c r="N398" s="82"/>
      <c r="O398" s="82"/>
    </row>
    <row r="399" spans="1:15">
      <c r="A399" s="82"/>
      <c r="B399" s="82"/>
      <c r="C399" s="82"/>
      <c r="D399" s="82"/>
      <c r="E399" s="82"/>
      <c r="F399" s="82"/>
      <c r="G399" s="82"/>
      <c r="H399" s="82"/>
      <c r="I399" s="82"/>
      <c r="J399" s="82"/>
      <c r="K399" s="82"/>
      <c r="L399" s="82"/>
      <c r="M399" s="82"/>
      <c r="N399" s="82"/>
      <c r="O399" s="82"/>
    </row>
    <row r="400" spans="1:15">
      <c r="A400" s="82"/>
      <c r="B400" s="82"/>
      <c r="C400" s="82"/>
      <c r="D400" s="82"/>
      <c r="E400" s="82"/>
      <c r="F400" s="82"/>
      <c r="G400" s="82"/>
      <c r="H400" s="82"/>
      <c r="I400" s="82"/>
      <c r="J400" s="82"/>
      <c r="K400" s="82"/>
      <c r="L400" s="82"/>
      <c r="M400" s="82"/>
      <c r="N400" s="82"/>
      <c r="O400" s="82"/>
    </row>
    <row r="401" spans="1:15">
      <c r="A401" s="82"/>
      <c r="B401" s="82"/>
      <c r="C401" s="82"/>
      <c r="D401" s="82"/>
      <c r="E401" s="82"/>
      <c r="F401" s="82"/>
      <c r="G401" s="82"/>
      <c r="H401" s="82"/>
      <c r="I401" s="82"/>
      <c r="J401" s="82"/>
      <c r="K401" s="82"/>
      <c r="L401" s="82"/>
      <c r="M401" s="82"/>
      <c r="N401" s="82"/>
      <c r="O401" s="82"/>
    </row>
    <row r="402" spans="1:15">
      <c r="A402" s="82"/>
      <c r="B402" s="82"/>
      <c r="C402" s="82"/>
      <c r="D402" s="82"/>
      <c r="E402" s="82"/>
      <c r="F402" s="82"/>
      <c r="G402" s="82"/>
      <c r="H402" s="82"/>
      <c r="I402" s="82"/>
      <c r="J402" s="82"/>
      <c r="K402" s="82"/>
      <c r="L402" s="82"/>
      <c r="M402" s="82"/>
      <c r="N402" s="82"/>
      <c r="O402" s="82"/>
    </row>
    <row r="403" spans="1:15">
      <c r="A403" s="82"/>
      <c r="B403" s="82"/>
      <c r="C403" s="82"/>
      <c r="D403" s="82"/>
      <c r="E403" s="82"/>
      <c r="F403" s="82"/>
      <c r="G403" s="82"/>
      <c r="H403" s="82"/>
      <c r="I403" s="82"/>
      <c r="J403" s="82"/>
      <c r="K403" s="82"/>
      <c r="L403" s="82"/>
      <c r="M403" s="82"/>
      <c r="N403" s="82"/>
      <c r="O403" s="82"/>
    </row>
    <row r="404" spans="1:15">
      <c r="A404" s="82"/>
      <c r="B404" s="82"/>
      <c r="C404" s="82"/>
      <c r="D404" s="82"/>
      <c r="E404" s="82"/>
      <c r="F404" s="82"/>
      <c r="G404" s="82"/>
      <c r="H404" s="82"/>
      <c r="I404" s="82"/>
      <c r="J404" s="82"/>
      <c r="K404" s="82"/>
      <c r="L404" s="82"/>
      <c r="M404" s="82"/>
      <c r="N404" s="82"/>
      <c r="O404" s="82"/>
    </row>
    <row r="405" spans="1:15">
      <c r="A405" s="82"/>
      <c r="B405" s="82"/>
      <c r="C405" s="82"/>
      <c r="D405" s="82"/>
      <c r="E405" s="82"/>
      <c r="F405" s="82"/>
      <c r="G405" s="82"/>
      <c r="H405" s="82"/>
      <c r="I405" s="82"/>
      <c r="J405" s="82"/>
      <c r="K405" s="82"/>
      <c r="L405" s="82"/>
      <c r="M405" s="82"/>
      <c r="N405" s="82"/>
      <c r="O405" s="82"/>
    </row>
    <row r="406" spans="1:15">
      <c r="A406" s="82"/>
      <c r="B406" s="82"/>
      <c r="C406" s="82"/>
      <c r="D406" s="82"/>
      <c r="E406" s="82"/>
      <c r="F406" s="82"/>
      <c r="G406" s="82"/>
      <c r="H406" s="82"/>
      <c r="I406" s="82"/>
      <c r="J406" s="82"/>
      <c r="K406" s="82"/>
      <c r="L406" s="82"/>
      <c r="M406" s="82"/>
      <c r="N406" s="82"/>
      <c r="O406" s="82"/>
    </row>
    <row r="407" spans="1:15">
      <c r="A407" s="82"/>
      <c r="B407" s="82"/>
      <c r="C407" s="82"/>
      <c r="D407" s="82"/>
      <c r="E407" s="82"/>
      <c r="F407" s="82"/>
      <c r="G407" s="82"/>
      <c r="H407" s="82"/>
      <c r="I407" s="82"/>
      <c r="J407" s="82"/>
      <c r="K407" s="82"/>
      <c r="L407" s="82"/>
      <c r="M407" s="82"/>
      <c r="N407" s="82"/>
      <c r="O407" s="82"/>
    </row>
    <row r="408" spans="1:15">
      <c r="A408" s="82"/>
      <c r="B408" s="82"/>
      <c r="C408" s="82"/>
      <c r="D408" s="82"/>
      <c r="E408" s="82"/>
      <c r="F408" s="82"/>
      <c r="G408" s="82"/>
      <c r="H408" s="82"/>
      <c r="I408" s="82"/>
      <c r="J408" s="82"/>
      <c r="K408" s="82"/>
      <c r="L408" s="82"/>
      <c r="M408" s="82"/>
      <c r="N408" s="82"/>
      <c r="O408" s="82"/>
    </row>
    <row r="409" spans="1:15">
      <c r="A409" s="82"/>
      <c r="B409" s="82"/>
      <c r="C409" s="82"/>
      <c r="D409" s="82"/>
      <c r="E409" s="82"/>
      <c r="F409" s="82"/>
      <c r="G409" s="82"/>
      <c r="H409" s="82"/>
      <c r="I409" s="82"/>
      <c r="J409" s="82"/>
      <c r="K409" s="82"/>
      <c r="L409" s="82"/>
      <c r="M409" s="82"/>
      <c r="N409" s="82"/>
      <c r="O409" s="82"/>
    </row>
    <row r="410" spans="1:15">
      <c r="A410" s="82"/>
      <c r="B410" s="82"/>
      <c r="C410" s="82"/>
      <c r="D410" s="82"/>
      <c r="E410" s="82"/>
      <c r="F410" s="82"/>
      <c r="G410" s="82"/>
      <c r="H410" s="82"/>
      <c r="I410" s="82"/>
      <c r="J410" s="82"/>
      <c r="K410" s="82"/>
      <c r="L410" s="82"/>
      <c r="M410" s="82"/>
      <c r="N410" s="82"/>
      <c r="O410" s="82"/>
    </row>
    <row r="411" spans="1:15">
      <c r="A411" s="82"/>
      <c r="B411" s="82"/>
      <c r="C411" s="82"/>
      <c r="D411" s="82"/>
      <c r="E411" s="82"/>
      <c r="F411" s="82"/>
      <c r="G411" s="82"/>
      <c r="H411" s="82"/>
      <c r="I411" s="82"/>
      <c r="J411" s="82"/>
      <c r="K411" s="82"/>
      <c r="L411" s="82"/>
      <c r="M411" s="82"/>
      <c r="N411" s="82"/>
      <c r="O411" s="82"/>
    </row>
    <row r="412" spans="1:15">
      <c r="A412" s="82"/>
      <c r="B412" s="82"/>
      <c r="C412" s="82"/>
      <c r="D412" s="82"/>
      <c r="E412" s="82"/>
      <c r="F412" s="82"/>
      <c r="G412" s="82"/>
      <c r="H412" s="82"/>
      <c r="I412" s="82"/>
      <c r="J412" s="82"/>
      <c r="K412" s="82"/>
      <c r="L412" s="82"/>
      <c r="M412" s="82"/>
      <c r="N412" s="82"/>
      <c r="O412" s="82"/>
    </row>
    <row r="413" spans="1:15">
      <c r="A413" s="82"/>
      <c r="B413" s="82"/>
      <c r="C413" s="82"/>
      <c r="D413" s="82"/>
      <c r="E413" s="82"/>
      <c r="F413" s="82"/>
      <c r="G413" s="82"/>
      <c r="H413" s="82"/>
      <c r="I413" s="82"/>
      <c r="J413" s="82"/>
      <c r="K413" s="82"/>
      <c r="L413" s="82"/>
      <c r="M413" s="82"/>
      <c r="N413" s="82"/>
      <c r="O413" s="82"/>
    </row>
    <row r="414" spans="1:15">
      <c r="A414" s="82"/>
      <c r="B414" s="82"/>
      <c r="C414" s="82"/>
      <c r="D414" s="82"/>
      <c r="E414" s="82"/>
      <c r="F414" s="82"/>
      <c r="G414" s="82"/>
      <c r="H414" s="82"/>
      <c r="I414" s="82"/>
      <c r="J414" s="82"/>
      <c r="K414" s="82"/>
      <c r="L414" s="82"/>
      <c r="M414" s="82"/>
      <c r="N414" s="82"/>
      <c r="O414" s="82"/>
    </row>
    <row r="415" spans="1:15">
      <c r="A415" s="82"/>
      <c r="B415" s="82"/>
      <c r="C415" s="82"/>
      <c r="D415" s="82"/>
      <c r="E415" s="82"/>
      <c r="F415" s="82"/>
      <c r="G415" s="82"/>
      <c r="H415" s="82"/>
      <c r="I415" s="82"/>
      <c r="J415" s="82"/>
      <c r="K415" s="82"/>
      <c r="L415" s="82"/>
      <c r="M415" s="82"/>
      <c r="N415" s="82"/>
      <c r="O415" s="82"/>
    </row>
    <row r="416" spans="1:15">
      <c r="A416" s="82"/>
      <c r="B416" s="82"/>
      <c r="C416" s="82"/>
      <c r="D416" s="82"/>
      <c r="E416" s="82"/>
      <c r="F416" s="82"/>
      <c r="G416" s="82"/>
      <c r="H416" s="82"/>
      <c r="I416" s="82"/>
      <c r="J416" s="82"/>
      <c r="K416" s="82"/>
      <c r="L416" s="82"/>
      <c r="M416" s="82"/>
      <c r="N416" s="82"/>
      <c r="O416" s="82"/>
    </row>
    <row r="417" spans="1:15">
      <c r="A417" s="82"/>
      <c r="B417" s="82"/>
      <c r="C417" s="82"/>
      <c r="D417" s="82"/>
      <c r="E417" s="82"/>
      <c r="F417" s="82"/>
      <c r="G417" s="82"/>
      <c r="H417" s="82"/>
      <c r="I417" s="82"/>
      <c r="J417" s="82"/>
      <c r="K417" s="82"/>
      <c r="L417" s="82"/>
      <c r="M417" s="82"/>
      <c r="N417" s="82"/>
      <c r="O417" s="82"/>
    </row>
    <row r="418" spans="1:15">
      <c r="A418" s="82"/>
      <c r="B418" s="82"/>
      <c r="C418" s="82"/>
      <c r="D418" s="82"/>
      <c r="E418" s="82"/>
      <c r="F418" s="82"/>
      <c r="G418" s="82"/>
      <c r="H418" s="82"/>
      <c r="I418" s="82"/>
      <c r="J418" s="82"/>
      <c r="K418" s="82"/>
      <c r="L418" s="82"/>
      <c r="M418" s="82"/>
      <c r="N418" s="82"/>
      <c r="O418" s="82"/>
    </row>
    <row r="419" spans="1:15">
      <c r="A419" s="82"/>
      <c r="B419" s="82"/>
      <c r="C419" s="82"/>
      <c r="D419" s="82"/>
      <c r="E419" s="82"/>
      <c r="F419" s="82"/>
      <c r="G419" s="82"/>
      <c r="H419" s="82"/>
      <c r="I419" s="82"/>
      <c r="J419" s="82"/>
      <c r="K419" s="82"/>
      <c r="L419" s="82"/>
      <c r="M419" s="82"/>
      <c r="N419" s="82"/>
      <c r="O419" s="82"/>
    </row>
    <row r="420" spans="1:15">
      <c r="A420" s="82"/>
      <c r="B420" s="82"/>
      <c r="C420" s="82"/>
      <c r="D420" s="82"/>
      <c r="E420" s="82"/>
      <c r="F420" s="82"/>
      <c r="G420" s="82"/>
      <c r="H420" s="82"/>
      <c r="I420" s="82"/>
      <c r="J420" s="82"/>
      <c r="K420" s="82"/>
      <c r="L420" s="82"/>
      <c r="M420" s="82"/>
      <c r="N420" s="82"/>
      <c r="O420" s="82"/>
    </row>
    <row r="421" spans="1:15">
      <c r="A421" s="82"/>
      <c r="B421" s="82"/>
      <c r="C421" s="82"/>
      <c r="D421" s="82"/>
      <c r="E421" s="82"/>
      <c r="F421" s="82"/>
      <c r="G421" s="82"/>
      <c r="H421" s="82"/>
      <c r="I421" s="82"/>
      <c r="J421" s="82"/>
      <c r="K421" s="82"/>
      <c r="L421" s="82"/>
      <c r="M421" s="82"/>
      <c r="N421" s="82"/>
      <c r="O421" s="82"/>
    </row>
    <row r="422" spans="1:15">
      <c r="A422" s="82"/>
      <c r="B422" s="82"/>
      <c r="C422" s="82"/>
      <c r="D422" s="82"/>
      <c r="E422" s="82"/>
      <c r="F422" s="82"/>
      <c r="G422" s="82"/>
      <c r="H422" s="82"/>
      <c r="I422" s="82"/>
      <c r="J422" s="82"/>
      <c r="K422" s="82"/>
      <c r="L422" s="82"/>
      <c r="M422" s="82"/>
      <c r="N422" s="82"/>
      <c r="O422" s="82"/>
    </row>
    <row r="423" spans="1:15">
      <c r="A423" s="82"/>
      <c r="B423" s="82"/>
      <c r="C423" s="82"/>
      <c r="D423" s="82"/>
      <c r="E423" s="82"/>
      <c r="F423" s="82"/>
      <c r="G423" s="82"/>
      <c r="H423" s="82"/>
      <c r="I423" s="82"/>
      <c r="J423" s="82"/>
      <c r="K423" s="82"/>
      <c r="L423" s="82"/>
      <c r="M423" s="82"/>
      <c r="N423" s="82"/>
      <c r="O423" s="82"/>
    </row>
    <row r="424" spans="1:15">
      <c r="A424" s="82"/>
      <c r="B424" s="82"/>
      <c r="C424" s="82"/>
      <c r="D424" s="82"/>
      <c r="E424" s="82"/>
      <c r="F424" s="82"/>
      <c r="G424" s="82"/>
      <c r="H424" s="82"/>
      <c r="I424" s="82"/>
      <c r="J424" s="82"/>
      <c r="K424" s="82"/>
      <c r="L424" s="82"/>
      <c r="M424" s="82"/>
      <c r="N424" s="82"/>
      <c r="O424" s="82"/>
    </row>
    <row r="425" spans="1:15">
      <c r="A425" s="82"/>
      <c r="B425" s="82"/>
      <c r="C425" s="82"/>
      <c r="D425" s="82"/>
      <c r="E425" s="82"/>
      <c r="F425" s="82"/>
      <c r="G425" s="82"/>
      <c r="H425" s="82"/>
      <c r="I425" s="82"/>
      <c r="J425" s="82"/>
      <c r="K425" s="82"/>
      <c r="L425" s="82"/>
      <c r="M425" s="82"/>
      <c r="N425" s="82"/>
      <c r="O425" s="82"/>
    </row>
  </sheetData>
  <mergeCells count="22">
    <mergeCell ref="G2:J3"/>
    <mergeCell ref="A28:F28"/>
    <mergeCell ref="A35:S37"/>
    <mergeCell ref="K5:L6"/>
    <mergeCell ref="M5:N6"/>
    <mergeCell ref="G7:L7"/>
    <mergeCell ref="O1:R1"/>
    <mergeCell ref="K3:L3"/>
    <mergeCell ref="A21:F21"/>
    <mergeCell ref="G21:L21"/>
    <mergeCell ref="M21:R21"/>
    <mergeCell ref="M7:R7"/>
    <mergeCell ref="A1:N1"/>
    <mergeCell ref="A14:F14"/>
    <mergeCell ref="G14:L14"/>
    <mergeCell ref="K2:L2"/>
    <mergeCell ref="A2:C2"/>
    <mergeCell ref="D2:F2"/>
    <mergeCell ref="G5:H6"/>
    <mergeCell ref="I5:J6"/>
    <mergeCell ref="M14:R14"/>
    <mergeCell ref="A7:F7"/>
  </mergeCells>
  <conditionalFormatting sqref="A7">
    <cfRule type="iconSet" priority="136">
      <iconSet>
        <cfvo type="percent" val="0"/>
        <cfvo type="num" val="1.8"/>
        <cfvo type="num" val="3"/>
      </iconSet>
    </cfRule>
  </conditionalFormatting>
  <conditionalFormatting sqref="S21">
    <cfRule type="iconSet" priority="128">
      <iconSet>
        <cfvo type="percent" val="0"/>
        <cfvo type="num" val="1.8"/>
        <cfvo type="num" val="3"/>
      </iconSet>
    </cfRule>
  </conditionalFormatting>
  <conditionalFormatting sqref="Q15:Q19">
    <cfRule type="iconSet" priority="127">
      <iconSet>
        <cfvo type="percent" val="0"/>
        <cfvo type="num" val="1.8"/>
        <cfvo type="num" val="3"/>
      </iconSet>
    </cfRule>
  </conditionalFormatting>
  <conditionalFormatting sqref="G28:G34">
    <cfRule type="iconSet" priority="94">
      <iconSet>
        <cfvo type="percent" val="0"/>
        <cfvo type="num" val="0.7"/>
        <cfvo type="num" val="0.84"/>
      </iconSet>
    </cfRule>
  </conditionalFormatting>
  <conditionalFormatting sqref="C8:E8">
    <cfRule type="iconSet" priority="290">
      <iconSet>
        <cfvo type="percent" val="0"/>
        <cfvo type="num" val="1.8"/>
        <cfvo type="num" val="3"/>
      </iconSet>
    </cfRule>
  </conditionalFormatting>
  <conditionalFormatting sqref="M7">
    <cfRule type="iconSet" priority="296">
      <iconSet>
        <cfvo type="percent" val="0"/>
        <cfvo type="num" val="1.8"/>
        <cfvo type="num" val="3"/>
      </iconSet>
    </cfRule>
  </conditionalFormatting>
  <conditionalFormatting sqref="M7">
    <cfRule type="iconSet" priority="298">
      <iconSet reverse="1">
        <cfvo type="percent" val="0"/>
        <cfvo type="num" val="2"/>
        <cfvo type="num" val="3.5"/>
      </iconSet>
    </cfRule>
  </conditionalFormatting>
  <conditionalFormatting sqref="M7">
    <cfRule type="iconSet" priority="300">
      <iconSet>
        <cfvo type="percent" val="0"/>
        <cfvo type="num" val="0.7"/>
        <cfvo type="num" val="0.84"/>
      </iconSet>
    </cfRule>
  </conditionalFormatting>
  <conditionalFormatting sqref="R2:R3">
    <cfRule type="iconSet" priority="31">
      <iconSet>
        <cfvo type="percent" val="0"/>
        <cfvo type="num" val="0.8"/>
        <cfvo type="num" val="0.85"/>
      </iconSet>
    </cfRule>
  </conditionalFormatting>
  <conditionalFormatting sqref="R5">
    <cfRule type="iconSet" priority="30">
      <iconSet>
        <cfvo type="percent" val="0"/>
        <cfvo type="num" val="0.69989999999999997"/>
        <cfvo type="num" val="0.7"/>
      </iconSet>
    </cfRule>
  </conditionalFormatting>
  <conditionalFormatting sqref="R4">
    <cfRule type="iconSet" priority="29">
      <iconSet reverse="1">
        <cfvo type="percent" val="0"/>
        <cfvo type="num" val="2"/>
        <cfvo type="num" val="2.8"/>
      </iconSet>
    </cfRule>
  </conditionalFormatting>
  <conditionalFormatting sqref="R6">
    <cfRule type="iconSet" priority="28">
      <iconSet reverse="1">
        <cfvo type="percent" val="0"/>
        <cfvo type="num" val="0.25"/>
        <cfvo type="num" val="0.39"/>
      </iconSet>
    </cfRule>
  </conditionalFormatting>
  <conditionalFormatting sqref="M14">
    <cfRule type="iconSet" priority="315">
      <iconSet reverse="1">
        <cfvo type="percent" val="0"/>
        <cfvo type="num" val="2"/>
        <cfvo type="num" val="3.5"/>
      </iconSet>
    </cfRule>
  </conditionalFormatting>
  <conditionalFormatting sqref="M14">
    <cfRule type="iconSet" priority="316">
      <iconSet>
        <cfvo type="percent" val="0"/>
        <cfvo type="num" val="1.8"/>
        <cfvo type="num" val="3"/>
      </iconSet>
    </cfRule>
  </conditionalFormatting>
  <conditionalFormatting sqref="M14">
    <cfRule type="iconSet" priority="317">
      <iconSet>
        <cfvo type="percent" val="0"/>
        <cfvo type="num" val="2.99"/>
        <cfvo type="num" val="3.5"/>
      </iconSet>
    </cfRule>
  </conditionalFormatting>
  <conditionalFormatting sqref="A21">
    <cfRule type="iconSet" priority="20">
      <iconSet>
        <cfvo type="percent" val="0"/>
        <cfvo type="num" val="1.8"/>
        <cfvo type="num" val="3"/>
      </iconSet>
    </cfRule>
  </conditionalFormatting>
  <conditionalFormatting sqref="C22:E22">
    <cfRule type="iconSet" priority="21">
      <iconSet>
        <cfvo type="percent" val="0"/>
        <cfvo type="num" val="1.8"/>
        <cfvo type="num" val="3"/>
      </iconSet>
    </cfRule>
  </conditionalFormatting>
  <conditionalFormatting sqref="M21">
    <cfRule type="iconSet" priority="15">
      <iconSet>
        <cfvo type="percent" val="0"/>
        <cfvo type="num" val="1.8"/>
        <cfvo type="num" val="3"/>
      </iconSet>
    </cfRule>
  </conditionalFormatting>
  <conditionalFormatting sqref="M21">
    <cfRule type="iconSet" priority="16">
      <iconSet reverse="1">
        <cfvo type="percent" val="0"/>
        <cfvo type="num" val="2"/>
        <cfvo type="num" val="3.5"/>
      </iconSet>
    </cfRule>
  </conditionalFormatting>
  <conditionalFormatting sqref="M21">
    <cfRule type="iconSet" priority="17">
      <iconSet>
        <cfvo type="percent" val="0"/>
        <cfvo type="num" val="0.7"/>
        <cfvo type="num" val="0.84"/>
      </iconSet>
    </cfRule>
  </conditionalFormatting>
  <conditionalFormatting sqref="S23">
    <cfRule type="iconSet" priority="14">
      <iconSet>
        <cfvo type="percent" val="0"/>
        <cfvo type="num" val="1.8"/>
        <cfvo type="num" val="3"/>
      </iconSet>
    </cfRule>
  </conditionalFormatting>
  <conditionalFormatting sqref="S25">
    <cfRule type="iconSet" priority="13">
      <iconSet>
        <cfvo type="percent" val="0"/>
        <cfvo type="num" val="1.8"/>
        <cfvo type="num" val="3"/>
      </iconSet>
    </cfRule>
  </conditionalFormatting>
  <conditionalFormatting sqref="S28:S34">
    <cfRule type="iconSet" priority="11">
      <iconSet>
        <cfvo type="percent" val="0"/>
        <cfvo type="num" val="1.8"/>
        <cfvo type="num" val="3"/>
      </iconSet>
    </cfRule>
  </conditionalFormatting>
  <conditionalFormatting sqref="A35">
    <cfRule type="iconSet" priority="10">
      <iconSet>
        <cfvo type="percent" val="0"/>
        <cfvo type="num" val="1.8"/>
        <cfvo type="num" val="3"/>
      </iconSet>
    </cfRule>
  </conditionalFormatting>
  <conditionalFormatting sqref="A35">
    <cfRule type="iconSet" priority="9">
      <iconSet reverse="1">
        <cfvo type="percent" val="0"/>
        <cfvo type="num" val="0.3"/>
        <cfvo type="num" val="0.4"/>
      </iconSet>
    </cfRule>
  </conditionalFormatting>
  <conditionalFormatting sqref="A35">
    <cfRule type="iconSet" priority="8">
      <iconSet reverse="1">
        <cfvo type="percent" val="0"/>
        <cfvo type="num" val="0.18"/>
        <cfvo type="num" val="0.21"/>
      </iconSet>
    </cfRule>
  </conditionalFormatting>
  <hyperlinks>
    <hyperlink ref="S3" location="Hillcrest!AC1" display="HC - TF-CBT" xr:uid="{00000000-0004-0000-0300-000000000000}"/>
    <hyperlink ref="S4" location="Hillcrest!AR1" display="HC - CPP-FV" xr:uid="{00000000-0004-0000-0300-000001000000}"/>
    <hyperlink ref="S5" location="Hillcrest!BG1" display="HC - FFT" xr:uid="{00000000-0004-0000-0300-000002000000}"/>
    <hyperlink ref="AN1" location="Links!A1" display="Links" xr:uid="{00000000-0004-0000-0300-000003000000}"/>
    <hyperlink ref="AN3" location="Hillcrest!A1" display="HC" xr:uid="{00000000-0004-0000-0300-000004000000}"/>
    <hyperlink ref="AN4" location="Hillcrest!AR1" display="HC - CPP-FV" xr:uid="{00000000-0004-0000-0300-000005000000}"/>
    <hyperlink ref="AN5" location="Hillcrest!BG1" display="HC - FFT" xr:uid="{00000000-0004-0000-0300-000006000000}"/>
    <hyperlink ref="BI1" location="Links!A1" display="Links" xr:uid="{00000000-0004-0000-0300-000007000000}"/>
    <hyperlink ref="BI3" location="Hillcrest!A1" display="HC" xr:uid="{00000000-0004-0000-0300-000008000000}"/>
    <hyperlink ref="BI4" location="Hillcrest!O1" display="HC - TF-CBT" xr:uid="{00000000-0004-0000-0300-000009000000}"/>
    <hyperlink ref="BI5" location="Hillcrest!BG1" display="HC - FFT" xr:uid="{00000000-0004-0000-0300-00000A000000}"/>
    <hyperlink ref="CD1" location="Links!A1" display="Links" xr:uid="{00000000-0004-0000-0300-00000B000000}"/>
    <hyperlink ref="CD3" location="Hillcrest!A1" display="HC" xr:uid="{00000000-0004-0000-0300-00000C000000}"/>
    <hyperlink ref="CD4" location="Hillcrest!O1" display="HC - TF-CBT" xr:uid="{00000000-0004-0000-0300-00000D000000}"/>
    <hyperlink ref="CD5" location="Hillcrest!AD1" display="HC - CPP-FV" xr:uid="{00000000-0004-0000-0300-00000E000000}"/>
    <hyperlink ref="AK6" location="'MD Family Resource Center'!A1" display="MD FRC" xr:uid="{00000000-0004-0000-0300-00000F000000}"/>
    <hyperlink ref="AL6" location="PASS!A1" display="PASS" xr:uid="{00000000-0004-0000-0300-000010000000}"/>
    <hyperlink ref="AM6" location="PIECE!A1" display="PIECE" xr:uid="{00000000-0004-0000-0300-000011000000}"/>
    <hyperlink ref="AM2" location="MST!A1" display="MST" xr:uid="{00000000-0004-0000-0300-000012000000}"/>
    <hyperlink ref="AK3" location="'MST PSB'!A1" display="MST-PSB" xr:uid="{00000000-0004-0000-0300-000013000000}"/>
    <hyperlink ref="AL2" location="FFT!A1" display="FFT" xr:uid="{00000000-0004-0000-0300-000014000000}"/>
    <hyperlink ref="AK2" location="'CPP FV'!A1" display="CPP-FV" xr:uid="{00000000-0004-0000-0300-000015000000}"/>
    <hyperlink ref="AM3" location="'TF CBT'!A1" display="TF-CBT" xr:uid="{00000000-0004-0000-0300-000016000000}"/>
    <hyperlink ref="AL3" location="PCIT!A1" display="PCIT" xr:uid="{00000000-0004-0000-0300-000017000000}"/>
    <hyperlink ref="AM4" location="'First Home Care'!A1" display="First Home Care" xr:uid="{00000000-0004-0000-0300-000018000000}"/>
    <hyperlink ref="AM5" location="'Marys Center'!A1" display="Mary's Center" xr:uid="{00000000-0004-0000-0300-000019000000}"/>
    <hyperlink ref="AK5" location="Hillcrest!A1" display="Hillcrest" xr:uid="{00000000-0004-0000-0300-00001A000000}"/>
    <hyperlink ref="AK4" location="'Adoptions Together'!A1" display="Adopt Tog" xr:uid="{00000000-0004-0000-0300-00001B000000}"/>
    <hyperlink ref="AL4" location="'Community Connections'!A1" display="Comm Conn" xr:uid="{00000000-0004-0000-0300-00001C000000}"/>
    <hyperlink ref="AL5" location="LAYC!A1" display="LAYC" xr:uid="{00000000-0004-0000-0300-00001D000000}"/>
    <hyperlink ref="BF6" location="'MD Family Resource Center'!A1" display="MD FRC" xr:uid="{00000000-0004-0000-0300-00001E000000}"/>
    <hyperlink ref="BG6" location="PASS!A1" display="PASS" xr:uid="{00000000-0004-0000-0300-00001F000000}"/>
    <hyperlink ref="BH6" location="PIECE!A1" display="PIECE" xr:uid="{00000000-0004-0000-0300-000020000000}"/>
    <hyperlink ref="BH2" location="MST!A1" display="MST" xr:uid="{00000000-0004-0000-0300-000021000000}"/>
    <hyperlink ref="BF3" location="'MST PSB'!A1" display="MST-PSB" xr:uid="{00000000-0004-0000-0300-000022000000}"/>
    <hyperlink ref="BG2" location="FFT!A1" display="FFT" xr:uid="{00000000-0004-0000-0300-000023000000}"/>
    <hyperlink ref="BF2" location="'CPP FV'!A1" display="CPP-FV" xr:uid="{00000000-0004-0000-0300-000024000000}"/>
    <hyperlink ref="BH3" location="'TF CBT'!A1" display="TF-CBT" xr:uid="{00000000-0004-0000-0300-000025000000}"/>
    <hyperlink ref="BG3" location="PCIT!A1" display="PCIT" xr:uid="{00000000-0004-0000-0300-000026000000}"/>
    <hyperlink ref="BH4" location="'First Home Care'!A1" display="First Home Care" xr:uid="{00000000-0004-0000-0300-000027000000}"/>
    <hyperlink ref="BH5" location="'Marys Center'!A1" display="Mary's Center" xr:uid="{00000000-0004-0000-0300-000028000000}"/>
    <hyperlink ref="BF5" location="Hillcrest!A1" display="Hillcrest" xr:uid="{00000000-0004-0000-0300-000029000000}"/>
    <hyperlink ref="BF4" location="'Adoptions Together'!A1" display="Adopt Tog" xr:uid="{00000000-0004-0000-0300-00002A000000}"/>
    <hyperlink ref="BG4" location="'Community Connections'!A1" display="Comm Conn" xr:uid="{00000000-0004-0000-0300-00002B000000}"/>
    <hyperlink ref="BG5" location="LAYC!A1" display="LAYC" xr:uid="{00000000-0004-0000-0300-00002C000000}"/>
    <hyperlink ref="CA6" location="'MD Family Resource Center'!A1" display="MD FRC" xr:uid="{00000000-0004-0000-0300-00002D000000}"/>
    <hyperlink ref="CB6" location="PASS!A1" display="PASS" xr:uid="{00000000-0004-0000-0300-00002E000000}"/>
    <hyperlink ref="CC6" location="PIECE!A1" display="PIECE" xr:uid="{00000000-0004-0000-0300-00002F000000}"/>
    <hyperlink ref="CC2" location="MST!A1" display="MST" xr:uid="{00000000-0004-0000-0300-000030000000}"/>
    <hyperlink ref="CA3" location="'MST PSB'!A1" display="MST-PSB" xr:uid="{00000000-0004-0000-0300-000031000000}"/>
    <hyperlink ref="CB2" location="FFT!A1" display="FFT" xr:uid="{00000000-0004-0000-0300-000032000000}"/>
    <hyperlink ref="CA2" location="'CPP FV'!A1" display="CPP-FV" xr:uid="{00000000-0004-0000-0300-000033000000}"/>
    <hyperlink ref="CC3" location="'TF CBT'!A1" display="TF-CBT" xr:uid="{00000000-0004-0000-0300-000034000000}"/>
    <hyperlink ref="CB3" location="PCIT!A1" display="PCIT" xr:uid="{00000000-0004-0000-0300-000035000000}"/>
    <hyperlink ref="CC4" location="'First Home Care'!A1" display="First Home Care" xr:uid="{00000000-0004-0000-0300-000036000000}"/>
    <hyperlink ref="CC5" location="'Marys Center'!A1" display="Mary's Center" xr:uid="{00000000-0004-0000-0300-000037000000}"/>
    <hyperlink ref="CA5" location="Hillcrest!A1" display="Hillcrest" xr:uid="{00000000-0004-0000-0300-000038000000}"/>
    <hyperlink ref="CA4" location="'Adoptions Together'!A1" display="Adopt Tog" xr:uid="{00000000-0004-0000-0300-000039000000}"/>
    <hyperlink ref="CB4" location="'Community Connections'!A1" display="Comm Conn" xr:uid="{00000000-0004-0000-0300-00003A000000}"/>
    <hyperlink ref="CB5" location="LAYC!A1" display="LAYC" xr:uid="{00000000-0004-0000-0300-00003B000000}"/>
    <hyperlink ref="M5:N6" location="referrals!A1" display="**Referral Data Breakdown (Click Here to View)**" xr:uid="{00000000-0004-0000-0300-00003C000000}"/>
    <hyperlink ref="K5:L6" location="'data submission'!A1" display="**Data Submission Results (Click Here to View)**" xr:uid="{00000000-0004-0000-0300-00003D000000}"/>
    <hyperlink ref="I5:J6" location="instructions!A1" display="** Dashboard Instructions (Click Here to View)**" xr:uid="{00000000-0004-0000-0300-00003E000000}"/>
    <hyperlink ref="G5:H6" location="display!A1" display="**Project Detail Results (Click Here to View)**" xr:uid="{00000000-0004-0000-0300-00003F000000}"/>
  </hyperlinks>
  <pageMargins left="0.2" right="0.2" top="0.25" bottom="0.25" header="0.3" footer="0.3"/>
  <pageSetup scale="43" orientation="landscape"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25400</xdr:colOff>
                <xdr:row>0</xdr:row>
                <xdr:rowOff>0</xdr:rowOff>
              </from>
              <to>
                <xdr:col>0</xdr:col>
                <xdr:colOff>482600</xdr:colOff>
                <xdr:row>0</xdr:row>
                <xdr:rowOff>254000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78" id="{1294AF20-D79D-4DE1-BC4E-08AB5E1A054E}">
            <x14:iconSet iconSet="4TrafficLights" custom="1">
              <x14:cfvo type="percent">
                <xm:f>0</xm:f>
              </x14:cfvo>
              <x14:cfvo type="num">
                <xm:f>3</xm:f>
              </x14:cfvo>
              <x14:cfvo type="num">
                <xm:f>3.4</xm:f>
              </x14:cfvo>
              <x14:cfvo type="num">
                <xm:f>3.75</xm:f>
              </x14:cfvo>
              <x14:cfIcon iconSet="3TrafficLights1" iconId="0"/>
              <x14:cfIcon iconSet="3TrafficLights1" iconId="1"/>
              <x14:cfIcon iconSet="3TrafficLights1" iconId="2"/>
              <x14:cfIcon iconSet="4TrafficLights" iconId="0"/>
            </x14:iconSet>
          </x14:cfRule>
          <xm:sqref>B3:B6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AS87"/>
  <sheetViews>
    <sheetView workbookViewId="0">
      <selection activeCell="F56" sqref="F56"/>
    </sheetView>
  </sheetViews>
  <sheetFormatPr baseColWidth="10" defaultColWidth="0" defaultRowHeight="15"/>
  <cols>
    <col min="1" max="1" width="12.1640625" bestFit="1" customWidth="1"/>
    <col min="2" max="3" width="9.1640625" customWidth="1"/>
    <col min="4" max="4" width="9.83203125" customWidth="1"/>
    <col min="5" max="6" width="9.83203125" style="57" customWidth="1"/>
    <col min="7" max="7" width="10" customWidth="1"/>
    <col min="8" max="19" width="9.1640625" customWidth="1"/>
    <col min="20" max="20" width="9.83203125" bestFit="1" customWidth="1"/>
    <col min="21" max="22" width="9.83203125" hidden="1" customWidth="1"/>
    <col min="23" max="24" width="0" hidden="1" customWidth="1"/>
    <col min="25" max="16384" width="9.1640625" hidden="1"/>
  </cols>
  <sheetData>
    <row r="1" spans="17:20">
      <c r="Q1" s="205"/>
      <c r="R1" s="259" t="s">
        <v>118</v>
      </c>
      <c r="S1" s="205"/>
      <c r="T1" s="205"/>
    </row>
    <row r="2" spans="17:20">
      <c r="Q2" s="205"/>
      <c r="R2" s="205"/>
      <c r="S2" s="205"/>
      <c r="T2" s="205"/>
    </row>
    <row r="3" spans="17:20">
      <c r="Q3" s="205"/>
      <c r="R3" s="205"/>
      <c r="S3" s="205"/>
      <c r="T3" s="205"/>
    </row>
    <row r="4" spans="17:20">
      <c r="Q4" s="205"/>
      <c r="R4" s="205"/>
      <c r="S4" s="205"/>
      <c r="T4" s="205"/>
    </row>
    <row r="5" spans="17:20">
      <c r="Q5" s="205"/>
      <c r="R5" s="205"/>
      <c r="S5" s="205"/>
      <c r="T5" s="205"/>
    </row>
    <row r="6" spans="17:20">
      <c r="Q6" s="205"/>
      <c r="R6" s="205"/>
      <c r="S6" s="205"/>
      <c r="T6" s="205"/>
    </row>
    <row r="7" spans="17:20">
      <c r="Q7" s="205"/>
      <c r="R7" s="205"/>
      <c r="S7" s="205"/>
      <c r="T7" s="205"/>
    </row>
    <row r="8" spans="17:20">
      <c r="Q8" s="205"/>
      <c r="R8" s="205"/>
      <c r="S8" s="205"/>
      <c r="T8" s="205"/>
    </row>
    <row r="9" spans="17:20">
      <c r="Q9" s="205"/>
      <c r="R9" s="205"/>
      <c r="S9" s="205"/>
      <c r="T9" s="205"/>
    </row>
    <row r="10" spans="17:20">
      <c r="Q10" s="205"/>
      <c r="R10" s="205"/>
      <c r="S10" s="205"/>
      <c r="T10" s="205"/>
    </row>
    <row r="11" spans="17:20">
      <c r="Q11" s="205"/>
      <c r="R11" s="205"/>
      <c r="S11" s="205"/>
      <c r="T11" s="205"/>
    </row>
    <row r="12" spans="17:20">
      <c r="Q12" s="205"/>
      <c r="R12" s="205"/>
      <c r="S12" s="205"/>
      <c r="T12" s="205"/>
    </row>
    <row r="13" spans="17:20">
      <c r="Q13" s="205"/>
      <c r="R13" s="205"/>
      <c r="S13" s="205"/>
      <c r="T13" s="205"/>
    </row>
    <row r="14" spans="17:20">
      <c r="Q14" s="205"/>
      <c r="R14" s="205"/>
      <c r="S14" s="205"/>
      <c r="T14" s="205"/>
    </row>
    <row r="15" spans="17:20">
      <c r="Q15" s="205"/>
      <c r="R15" s="205"/>
      <c r="S15" s="205"/>
      <c r="T15" s="205"/>
    </row>
    <row r="16" spans="17:20">
      <c r="Q16" s="205"/>
      <c r="R16" s="205"/>
      <c r="S16" s="205"/>
      <c r="T16" s="205"/>
    </row>
    <row r="17" spans="17:20">
      <c r="Q17" s="205"/>
      <c r="R17" s="205"/>
      <c r="S17" s="205"/>
      <c r="T17" s="205"/>
    </row>
    <row r="18" spans="17:20">
      <c r="Q18" s="205"/>
      <c r="R18" s="205"/>
      <c r="S18" s="205"/>
      <c r="T18" s="205"/>
    </row>
    <row r="19" spans="17:20">
      <c r="Q19" s="205"/>
      <c r="R19" s="205"/>
      <c r="S19" s="205"/>
      <c r="T19" s="205"/>
    </row>
    <row r="20" spans="17:20">
      <c r="Q20" s="205"/>
      <c r="R20" s="205"/>
      <c r="S20" s="205"/>
      <c r="T20" s="205"/>
    </row>
    <row r="21" spans="17:20">
      <c r="Q21" s="205"/>
      <c r="R21" s="205"/>
      <c r="S21" s="205"/>
      <c r="T21" s="205"/>
    </row>
    <row r="22" spans="17:20">
      <c r="Q22" s="205"/>
      <c r="R22" s="205"/>
      <c r="S22" s="205"/>
      <c r="T22" s="205"/>
    </row>
    <row r="23" spans="17:20">
      <c r="Q23" s="205"/>
      <c r="R23" s="205"/>
      <c r="S23" s="205"/>
      <c r="T23" s="205"/>
    </row>
    <row r="24" spans="17:20">
      <c r="Q24" s="205"/>
      <c r="R24" s="205"/>
      <c r="S24" s="205"/>
      <c r="T24" s="205"/>
    </row>
    <row r="25" spans="17:20">
      <c r="Q25" s="205"/>
      <c r="R25" s="205"/>
      <c r="S25" s="205"/>
      <c r="T25" s="205"/>
    </row>
    <row r="26" spans="17:20">
      <c r="Q26" s="205"/>
      <c r="R26" s="205"/>
      <c r="S26" s="205"/>
      <c r="T26" s="205"/>
    </row>
    <row r="27" spans="17:20">
      <c r="Q27" s="205"/>
      <c r="R27" s="205"/>
      <c r="S27" s="205"/>
      <c r="T27" s="205"/>
    </row>
    <row r="28" spans="17:20">
      <c r="Q28" s="205"/>
      <c r="R28" s="205"/>
      <c r="S28" s="205"/>
      <c r="T28" s="205"/>
    </row>
    <row r="29" spans="17:20">
      <c r="Q29" s="205"/>
      <c r="R29" s="205"/>
      <c r="S29" s="205"/>
      <c r="T29" s="205"/>
    </row>
    <row r="30" spans="17:20">
      <c r="Q30" s="205"/>
      <c r="R30" s="205"/>
      <c r="S30" s="205"/>
      <c r="T30" s="205"/>
    </row>
    <row r="31" spans="17:20">
      <c r="Q31" s="205"/>
      <c r="R31" s="205"/>
      <c r="S31" s="205"/>
      <c r="T31" s="205"/>
    </row>
    <row r="32" spans="17:20">
      <c r="Q32" s="205"/>
      <c r="R32" s="205"/>
      <c r="S32" s="205"/>
      <c r="T32" s="205"/>
    </row>
    <row r="33" spans="1:20">
      <c r="Q33" s="205"/>
      <c r="R33" s="205"/>
      <c r="S33" s="205"/>
      <c r="T33" s="205"/>
    </row>
    <row r="34" spans="1:20">
      <c r="Q34" s="205"/>
      <c r="R34" s="205"/>
      <c r="S34" s="205"/>
      <c r="T34" s="205"/>
    </row>
    <row r="35" spans="1:20">
      <c r="Q35" s="205"/>
      <c r="R35" s="205"/>
      <c r="S35" s="205"/>
      <c r="T35" s="205"/>
    </row>
    <row r="36" spans="1:20">
      <c r="Q36" s="205"/>
      <c r="R36" s="205"/>
      <c r="S36" s="205"/>
      <c r="T36" s="205"/>
    </row>
    <row r="37" spans="1:20">
      <c r="Q37" s="205"/>
      <c r="R37" s="205"/>
      <c r="S37" s="205"/>
      <c r="T37" s="205"/>
    </row>
    <row r="38" spans="1:20">
      <c r="Q38" s="205"/>
      <c r="R38" s="205"/>
      <c r="S38" s="205"/>
      <c r="T38" s="205"/>
    </row>
    <row r="39" spans="1:20">
      <c r="Q39" s="205"/>
      <c r="R39" s="205"/>
      <c r="S39" s="205"/>
      <c r="T39" s="205"/>
    </row>
    <row r="40" spans="1:20">
      <c r="Q40" s="205"/>
      <c r="R40" s="205"/>
      <c r="S40" s="205"/>
      <c r="T40" s="205"/>
    </row>
    <row r="41" spans="1:20">
      <c r="A41" s="205"/>
      <c r="B41" s="205"/>
      <c r="C41" s="205"/>
      <c r="D41" s="205"/>
      <c r="E41" s="205"/>
      <c r="F41" s="205"/>
      <c r="G41" s="205"/>
      <c r="H41" s="205"/>
      <c r="I41" s="205"/>
      <c r="J41" s="205"/>
      <c r="K41" s="205"/>
      <c r="L41" s="205"/>
      <c r="M41" s="205"/>
      <c r="N41" s="205"/>
      <c r="O41" s="205"/>
      <c r="P41" s="205"/>
      <c r="Q41" s="205"/>
      <c r="R41" s="205"/>
      <c r="S41" s="205"/>
      <c r="T41" s="205"/>
    </row>
    <row r="42" spans="1:20">
      <c r="A42" s="205"/>
      <c r="B42" s="205"/>
      <c r="C42" s="205"/>
      <c r="D42" s="205"/>
      <c r="E42" s="205"/>
      <c r="F42" s="205"/>
      <c r="G42" s="205"/>
      <c r="H42" s="205"/>
      <c r="I42" s="205"/>
      <c r="J42" s="205"/>
      <c r="K42" s="205"/>
      <c r="L42" s="205"/>
      <c r="M42" s="205"/>
      <c r="N42" s="205"/>
      <c r="O42" s="205"/>
      <c r="P42" s="205"/>
      <c r="Q42" s="205"/>
      <c r="R42" s="205"/>
      <c r="S42" s="205"/>
      <c r="T42" s="205"/>
    </row>
    <row r="43" spans="1:20">
      <c r="A43" s="205"/>
      <c r="B43" s="205"/>
      <c r="C43" s="205"/>
      <c r="D43" s="205"/>
      <c r="E43" s="205"/>
      <c r="F43" s="205"/>
      <c r="G43" s="205"/>
      <c r="H43" s="205"/>
      <c r="I43" s="205"/>
      <c r="J43" s="205"/>
      <c r="K43" s="205"/>
      <c r="L43" s="205"/>
      <c r="M43" s="205"/>
      <c r="N43" s="205"/>
      <c r="O43" s="205"/>
      <c r="P43" s="205"/>
      <c r="Q43" s="205"/>
      <c r="R43" s="205"/>
      <c r="S43" s="205"/>
      <c r="T43" s="205"/>
    </row>
    <row r="44" spans="1:20">
      <c r="A44" s="205"/>
      <c r="B44" s="205"/>
      <c r="C44" s="205"/>
      <c r="D44" s="205"/>
      <c r="E44" s="205"/>
      <c r="F44" s="205"/>
      <c r="G44" s="205"/>
      <c r="H44" s="205"/>
      <c r="I44" s="205"/>
      <c r="J44" s="205"/>
      <c r="K44" s="205"/>
      <c r="L44" s="205"/>
      <c r="M44" s="205"/>
      <c r="N44" s="205"/>
      <c r="O44" s="205"/>
      <c r="P44" s="205"/>
      <c r="Q44" s="205"/>
      <c r="R44" s="205"/>
      <c r="S44" s="205"/>
      <c r="T44" s="205"/>
    </row>
    <row r="45" spans="1:20">
      <c r="A45" s="205"/>
      <c r="B45" s="205"/>
      <c r="C45" s="205"/>
      <c r="D45" s="205"/>
      <c r="E45" s="205"/>
      <c r="F45" s="205"/>
      <c r="G45" s="205"/>
      <c r="H45" s="205"/>
      <c r="I45" s="205"/>
      <c r="J45" s="205"/>
      <c r="K45" s="205"/>
      <c r="L45" s="205"/>
      <c r="M45" s="205"/>
      <c r="N45" s="205"/>
      <c r="O45" s="205"/>
      <c r="P45" s="205"/>
      <c r="Q45" s="205"/>
      <c r="R45" s="205"/>
      <c r="S45" s="205"/>
      <c r="T45" s="205"/>
    </row>
    <row r="46" spans="1:20">
      <c r="A46" s="205"/>
      <c r="B46" s="205"/>
      <c r="C46" s="205"/>
      <c r="D46" s="205"/>
      <c r="E46" s="205"/>
      <c r="F46" s="205"/>
      <c r="G46" s="205"/>
      <c r="H46" s="205"/>
      <c r="I46" s="205"/>
      <c r="J46" s="205"/>
      <c r="K46" s="205"/>
      <c r="L46" s="205"/>
      <c r="M46" s="205"/>
      <c r="N46" s="205"/>
      <c r="O46" s="205"/>
      <c r="P46" s="205"/>
      <c r="Q46" s="205"/>
      <c r="R46" s="205"/>
      <c r="S46" s="205"/>
      <c r="T46" s="205"/>
    </row>
    <row r="47" spans="1:20">
      <c r="A47" s="205"/>
      <c r="B47" s="205"/>
      <c r="C47" s="205"/>
      <c r="D47" s="205"/>
      <c r="E47" s="205"/>
      <c r="F47" s="205"/>
      <c r="G47" s="205"/>
      <c r="H47" s="205"/>
      <c r="I47" s="205"/>
      <c r="J47" s="205"/>
      <c r="K47" s="205"/>
      <c r="L47" s="205"/>
      <c r="M47" s="205"/>
      <c r="N47" s="205"/>
      <c r="O47" s="205"/>
      <c r="P47" s="205"/>
      <c r="Q47" s="205"/>
      <c r="R47" s="205"/>
      <c r="S47" s="205"/>
      <c r="T47" s="205"/>
    </row>
    <row r="48" spans="1:20">
      <c r="A48" s="205"/>
      <c r="B48" s="205"/>
      <c r="C48" s="205"/>
      <c r="D48" s="205"/>
      <c r="E48" s="205"/>
      <c r="F48" s="205"/>
      <c r="G48" s="205"/>
      <c r="H48" s="205"/>
      <c r="I48" s="205"/>
      <c r="J48" s="205"/>
      <c r="K48" s="205"/>
      <c r="L48" s="205"/>
      <c r="M48" s="205"/>
      <c r="N48" s="205"/>
      <c r="O48" s="205"/>
      <c r="P48" s="205"/>
      <c r="Q48" s="205"/>
      <c r="R48" s="205"/>
      <c r="S48" s="205"/>
      <c r="T48" s="205"/>
    </row>
    <row r="49" spans="1:45">
      <c r="A49" s="205"/>
      <c r="B49" s="205"/>
      <c r="C49" s="205"/>
      <c r="D49" s="205"/>
      <c r="E49" s="205"/>
      <c r="F49" s="205"/>
      <c r="G49" s="205"/>
      <c r="H49" s="205"/>
      <c r="I49" s="205"/>
      <c r="J49" s="205"/>
      <c r="K49" s="205"/>
      <c r="L49" s="205"/>
      <c r="M49" s="205"/>
      <c r="N49" s="205"/>
      <c r="O49" s="205"/>
      <c r="P49" s="205"/>
      <c r="Q49" s="205"/>
      <c r="R49" s="205"/>
      <c r="S49" s="205"/>
      <c r="T49" s="205"/>
    </row>
    <row r="50" spans="1:45">
      <c r="A50" s="205"/>
      <c r="B50" s="205"/>
      <c r="C50" s="205"/>
      <c r="D50" s="205"/>
      <c r="E50" s="205"/>
      <c r="F50" s="205"/>
      <c r="G50" s="205"/>
      <c r="H50" s="205"/>
      <c r="I50" s="205"/>
      <c r="J50" s="205"/>
      <c r="K50" s="205"/>
      <c r="L50" s="205"/>
      <c r="M50" s="205"/>
      <c r="N50" s="205"/>
      <c r="O50" s="205"/>
      <c r="P50" s="205"/>
      <c r="Q50" s="205"/>
      <c r="R50" s="205"/>
      <c r="S50" s="205"/>
      <c r="T50" s="205"/>
    </row>
    <row r="51" spans="1:45">
      <c r="A51" s="205"/>
      <c r="B51" s="205"/>
      <c r="C51" s="205"/>
      <c r="D51" s="205"/>
      <c r="E51" s="205"/>
      <c r="F51" s="205"/>
      <c r="G51" s="205"/>
      <c r="H51" s="205"/>
      <c r="I51" s="205"/>
      <c r="J51" s="205"/>
      <c r="K51" s="205"/>
      <c r="L51" s="205"/>
      <c r="M51" s="205"/>
      <c r="N51" s="205"/>
      <c r="O51" s="205"/>
      <c r="P51" s="205"/>
      <c r="Q51" s="205"/>
      <c r="R51" s="205"/>
      <c r="S51" s="205"/>
      <c r="T51" s="205"/>
    </row>
    <row r="52" spans="1:45">
      <c r="A52" s="205"/>
      <c r="B52" s="205"/>
      <c r="C52" s="205"/>
      <c r="D52" s="205"/>
      <c r="E52" s="205"/>
      <c r="F52" s="205"/>
      <c r="G52" s="205"/>
      <c r="H52" s="205"/>
      <c r="I52" s="205"/>
      <c r="J52" s="205"/>
      <c r="K52" s="205"/>
      <c r="L52" s="205"/>
      <c r="M52" s="205"/>
      <c r="N52" s="205"/>
      <c r="O52" s="205"/>
      <c r="P52" s="205"/>
      <c r="Q52" s="205"/>
      <c r="R52" s="205"/>
      <c r="S52" s="205"/>
      <c r="T52" s="205"/>
    </row>
    <row r="53" spans="1:45">
      <c r="A53" s="205"/>
      <c r="B53" s="205"/>
      <c r="C53" s="205"/>
      <c r="D53" s="205"/>
      <c r="E53" s="205"/>
      <c r="F53" s="205"/>
      <c r="G53" s="205"/>
      <c r="H53" s="205"/>
      <c r="I53" s="205"/>
      <c r="J53" s="205"/>
      <c r="K53" s="205"/>
      <c r="L53" s="205"/>
      <c r="M53" s="205"/>
      <c r="N53" s="205"/>
      <c r="O53" s="205"/>
      <c r="P53" s="205"/>
      <c r="T53" s="57"/>
    </row>
    <row r="54" spans="1:45">
      <c r="G54" s="57"/>
      <c r="H54" s="57"/>
      <c r="I54" s="57"/>
      <c r="J54" s="57"/>
      <c r="K54" s="57"/>
      <c r="Y54" s="57"/>
    </row>
    <row r="55" spans="1:45" s="110" customFormat="1">
      <c r="B55" s="110" t="s">
        <v>2464</v>
      </c>
      <c r="C55" s="255" t="s">
        <v>1652</v>
      </c>
      <c r="D55" s="255" t="s">
        <v>859</v>
      </c>
      <c r="E55" s="255" t="s">
        <v>803</v>
      </c>
      <c r="F55" s="279">
        <v>43070</v>
      </c>
      <c r="G55" s="279">
        <v>43040</v>
      </c>
      <c r="H55" s="279">
        <v>43009</v>
      </c>
      <c r="I55" s="279">
        <v>42979</v>
      </c>
      <c r="J55" s="279">
        <v>42948</v>
      </c>
      <c r="K55" s="279">
        <v>42917</v>
      </c>
      <c r="L55" s="279">
        <v>42887</v>
      </c>
      <c r="M55" s="279">
        <v>42856</v>
      </c>
      <c r="N55" s="279">
        <v>42826</v>
      </c>
      <c r="O55" s="279">
        <v>42795</v>
      </c>
      <c r="P55" s="279">
        <v>42767</v>
      </c>
      <c r="Q55" s="279">
        <v>42736</v>
      </c>
      <c r="R55" s="279">
        <v>42705</v>
      </c>
      <c r="S55" s="254">
        <v>42675</v>
      </c>
      <c r="T55" s="254">
        <v>42644</v>
      </c>
      <c r="U55" s="254">
        <v>42614</v>
      </c>
      <c r="V55" s="254">
        <v>42583</v>
      </c>
      <c r="W55" s="254">
        <v>42552</v>
      </c>
      <c r="X55" s="254">
        <v>42522</v>
      </c>
      <c r="Y55" s="254">
        <v>42491</v>
      </c>
      <c r="Z55" s="254">
        <v>42461</v>
      </c>
      <c r="AA55" s="254">
        <v>42430</v>
      </c>
      <c r="AB55" s="254">
        <v>42401</v>
      </c>
      <c r="AC55" s="254">
        <v>42370</v>
      </c>
      <c r="AD55" s="254">
        <v>42339</v>
      </c>
      <c r="AE55" s="254">
        <v>42309</v>
      </c>
      <c r="AF55" s="254">
        <v>42278</v>
      </c>
      <c r="AG55" s="254">
        <v>42248</v>
      </c>
      <c r="AH55" s="254">
        <v>42217</v>
      </c>
      <c r="AI55" s="254">
        <v>42186</v>
      </c>
      <c r="AJ55" s="254">
        <v>42156</v>
      </c>
      <c r="AK55" s="254">
        <v>42125</v>
      </c>
      <c r="AL55" s="254">
        <v>42095</v>
      </c>
      <c r="AM55" s="254">
        <v>42064</v>
      </c>
      <c r="AN55" s="254">
        <v>42036</v>
      </c>
      <c r="AO55" s="254">
        <v>42005</v>
      </c>
      <c r="AP55" s="254">
        <v>41974</v>
      </c>
      <c r="AQ55" s="254">
        <v>41944</v>
      </c>
      <c r="AR55" s="254">
        <v>41913</v>
      </c>
      <c r="AS55" s="254">
        <v>41883</v>
      </c>
    </row>
    <row r="56" spans="1:45">
      <c r="A56" s="57" t="s">
        <v>114</v>
      </c>
      <c r="B56" s="57"/>
      <c r="C56" s="110">
        <f>SUM(I56:$T56)</f>
        <v>163</v>
      </c>
      <c r="D56" s="110">
        <f>SUM($U56:AF56)</f>
        <v>141</v>
      </c>
      <c r="E56" s="110">
        <f t="shared" ref="E56:E63" si="0">SUM(AG56:AR56)</f>
        <v>67</v>
      </c>
      <c r="F56" s="110">
        <v>0</v>
      </c>
      <c r="G56" s="110">
        <v>0</v>
      </c>
      <c r="H56" s="110">
        <v>0</v>
      </c>
      <c r="I56" s="110">
        <v>11</v>
      </c>
      <c r="J56" s="110">
        <v>15</v>
      </c>
      <c r="K56" s="110">
        <v>5</v>
      </c>
      <c r="L56" s="110">
        <v>14</v>
      </c>
      <c r="M56" s="110">
        <v>13</v>
      </c>
      <c r="N56" s="110">
        <v>23</v>
      </c>
      <c r="O56" s="110">
        <v>14</v>
      </c>
      <c r="P56" s="110">
        <v>16</v>
      </c>
      <c r="Q56" s="110">
        <v>17</v>
      </c>
      <c r="R56" s="110">
        <v>10</v>
      </c>
      <c r="S56" s="110">
        <v>8</v>
      </c>
      <c r="T56" s="110">
        <v>17</v>
      </c>
      <c r="U56" s="110">
        <v>5</v>
      </c>
      <c r="V56" s="110">
        <v>13</v>
      </c>
      <c r="W56" s="110">
        <v>11</v>
      </c>
      <c r="X56" s="110">
        <v>16</v>
      </c>
      <c r="Y56" s="110">
        <v>6</v>
      </c>
      <c r="Z56" s="110">
        <v>16</v>
      </c>
      <c r="AA56" s="110">
        <v>10</v>
      </c>
      <c r="AB56" s="110">
        <v>17</v>
      </c>
      <c r="AC56" s="110">
        <v>14</v>
      </c>
      <c r="AD56" s="110">
        <v>14</v>
      </c>
      <c r="AE56" s="110">
        <v>12</v>
      </c>
      <c r="AF56" s="110">
        <v>7</v>
      </c>
      <c r="AG56" s="110">
        <v>15</v>
      </c>
      <c r="AH56" s="110">
        <v>1</v>
      </c>
      <c r="AI56" s="110">
        <v>8</v>
      </c>
      <c r="AJ56" s="110">
        <v>9</v>
      </c>
      <c r="AK56" s="110">
        <v>6</v>
      </c>
      <c r="AL56" s="110">
        <v>13</v>
      </c>
      <c r="AM56" s="110">
        <v>9</v>
      </c>
      <c r="AN56" s="110">
        <v>6</v>
      </c>
      <c r="AO56" s="277"/>
      <c r="AP56" s="277"/>
      <c r="AQ56" s="277"/>
      <c r="AR56" s="277"/>
      <c r="AS56" s="277"/>
    </row>
    <row r="57" spans="1:45">
      <c r="A57" s="72" t="s">
        <v>1</v>
      </c>
      <c r="B57" s="72"/>
      <c r="C57" s="110">
        <f>SUM(I57:$T57)</f>
        <v>140</v>
      </c>
      <c r="D57" s="110">
        <f>SUM($U57:AF57)</f>
        <v>182</v>
      </c>
      <c r="E57" s="110">
        <f t="shared" si="0"/>
        <v>242</v>
      </c>
      <c r="F57" s="110">
        <v>10</v>
      </c>
      <c r="G57" s="110">
        <v>10</v>
      </c>
      <c r="H57" s="110">
        <v>20</v>
      </c>
      <c r="I57" s="110">
        <v>7</v>
      </c>
      <c r="J57" s="110">
        <v>11</v>
      </c>
      <c r="K57" s="110">
        <v>8</v>
      </c>
      <c r="L57" s="110">
        <v>11</v>
      </c>
      <c r="M57" s="110">
        <v>21</v>
      </c>
      <c r="N57" s="110">
        <v>7</v>
      </c>
      <c r="O57" s="110">
        <v>16</v>
      </c>
      <c r="P57" s="110">
        <v>13</v>
      </c>
      <c r="Q57" s="110">
        <v>14</v>
      </c>
      <c r="R57" s="110">
        <v>13</v>
      </c>
      <c r="S57" s="110">
        <v>7</v>
      </c>
      <c r="T57" s="110">
        <v>12</v>
      </c>
      <c r="U57" s="110">
        <v>5</v>
      </c>
      <c r="V57" s="110">
        <v>13</v>
      </c>
      <c r="W57" s="110">
        <v>11</v>
      </c>
      <c r="X57" s="110">
        <v>17</v>
      </c>
      <c r="Y57" s="110">
        <v>12</v>
      </c>
      <c r="Z57" s="110">
        <v>18</v>
      </c>
      <c r="AA57" s="110">
        <v>20</v>
      </c>
      <c r="AB57" s="110">
        <v>17</v>
      </c>
      <c r="AC57" s="110">
        <v>18</v>
      </c>
      <c r="AD57" s="110">
        <v>25</v>
      </c>
      <c r="AE57" s="110">
        <v>10</v>
      </c>
      <c r="AF57" s="110">
        <v>16</v>
      </c>
      <c r="AG57" s="110">
        <v>30</v>
      </c>
      <c r="AH57" s="110">
        <v>20</v>
      </c>
      <c r="AI57" s="110">
        <f>4+6+7</f>
        <v>17</v>
      </c>
      <c r="AJ57" s="110">
        <v>15</v>
      </c>
      <c r="AK57" s="110">
        <v>25</v>
      </c>
      <c r="AL57" s="110">
        <v>26</v>
      </c>
      <c r="AM57" s="110">
        <v>24</v>
      </c>
      <c r="AN57" s="110">
        <v>25</v>
      </c>
      <c r="AO57" s="110">
        <v>31</v>
      </c>
      <c r="AP57" s="57">
        <v>6</v>
      </c>
      <c r="AQ57" s="57">
        <v>12</v>
      </c>
      <c r="AR57" s="57">
        <v>11</v>
      </c>
      <c r="AS57" s="57">
        <v>7</v>
      </c>
    </row>
    <row r="58" spans="1:45">
      <c r="A58" s="72" t="s">
        <v>12</v>
      </c>
      <c r="B58" s="72"/>
      <c r="C58" s="110">
        <f>SUM(I58:$T58)</f>
        <v>79</v>
      </c>
      <c r="D58" s="110">
        <f>SUM($U58:AF58)</f>
        <v>40</v>
      </c>
      <c r="E58" s="110">
        <f t="shared" si="0"/>
        <v>69</v>
      </c>
      <c r="F58" s="110">
        <v>3</v>
      </c>
      <c r="G58" s="110">
        <v>9</v>
      </c>
      <c r="H58" s="110">
        <v>10</v>
      </c>
      <c r="I58" s="110">
        <v>13</v>
      </c>
      <c r="J58" s="110">
        <v>2</v>
      </c>
      <c r="K58" s="110">
        <v>8</v>
      </c>
      <c r="L58" s="110">
        <v>10</v>
      </c>
      <c r="M58" s="110">
        <v>9</v>
      </c>
      <c r="N58" s="110">
        <v>4</v>
      </c>
      <c r="O58" s="110">
        <v>12</v>
      </c>
      <c r="P58" s="110">
        <v>9</v>
      </c>
      <c r="Q58" s="110">
        <v>8</v>
      </c>
      <c r="R58" s="110">
        <v>1</v>
      </c>
      <c r="S58" s="110">
        <v>0</v>
      </c>
      <c r="T58" s="110">
        <v>3</v>
      </c>
      <c r="U58" s="110">
        <v>1</v>
      </c>
      <c r="V58" s="110">
        <v>4</v>
      </c>
      <c r="W58" s="110">
        <v>2</v>
      </c>
      <c r="X58" s="110">
        <v>11</v>
      </c>
      <c r="Y58" s="110">
        <v>5</v>
      </c>
      <c r="Z58" s="110">
        <v>3</v>
      </c>
      <c r="AA58" s="110">
        <v>2</v>
      </c>
      <c r="AB58" s="110">
        <v>0</v>
      </c>
      <c r="AC58" s="110">
        <v>3</v>
      </c>
      <c r="AD58" s="110">
        <v>3</v>
      </c>
      <c r="AE58" s="110">
        <v>2</v>
      </c>
      <c r="AF58" s="110">
        <v>4</v>
      </c>
      <c r="AG58" s="110">
        <v>10</v>
      </c>
      <c r="AH58" s="110">
        <v>7</v>
      </c>
      <c r="AI58" s="110">
        <v>1</v>
      </c>
      <c r="AJ58" s="110">
        <v>3</v>
      </c>
      <c r="AK58" s="110">
        <v>4</v>
      </c>
      <c r="AL58" s="110">
        <v>8</v>
      </c>
      <c r="AM58" s="110">
        <v>9</v>
      </c>
      <c r="AN58" s="110">
        <v>5</v>
      </c>
      <c r="AO58" s="110">
        <v>9</v>
      </c>
      <c r="AP58" s="57">
        <v>2</v>
      </c>
      <c r="AQ58" s="57">
        <v>7</v>
      </c>
      <c r="AR58" s="57">
        <v>4</v>
      </c>
      <c r="AS58" s="57">
        <v>10</v>
      </c>
    </row>
    <row r="59" spans="1:45">
      <c r="A59" s="72" t="s">
        <v>125</v>
      </c>
      <c r="B59" s="72"/>
      <c r="C59" s="110">
        <f>SUM(I59:$T59)</f>
        <v>27</v>
      </c>
      <c r="D59" s="110">
        <f>SUM($U59:AF59)</f>
        <v>102</v>
      </c>
      <c r="E59" s="110">
        <f t="shared" si="0"/>
        <v>111</v>
      </c>
      <c r="F59" s="110">
        <v>0</v>
      </c>
      <c r="G59" s="110">
        <v>0</v>
      </c>
      <c r="H59" s="110">
        <v>0</v>
      </c>
      <c r="I59" s="110">
        <v>0</v>
      </c>
      <c r="J59" s="110">
        <v>0</v>
      </c>
      <c r="K59" s="110">
        <v>0</v>
      </c>
      <c r="L59" s="110">
        <v>0</v>
      </c>
      <c r="M59" s="110">
        <v>0</v>
      </c>
      <c r="N59" s="110">
        <v>1</v>
      </c>
      <c r="O59" s="110">
        <v>1</v>
      </c>
      <c r="P59" s="110">
        <v>3</v>
      </c>
      <c r="Q59" s="110">
        <v>10</v>
      </c>
      <c r="R59" s="110">
        <v>8</v>
      </c>
      <c r="S59" s="110">
        <f>3+0</f>
        <v>3</v>
      </c>
      <c r="T59" s="110">
        <f>0+1</f>
        <v>1</v>
      </c>
      <c r="U59" s="110">
        <f>1+0</f>
        <v>1</v>
      </c>
      <c r="V59" s="110">
        <f>9+0</f>
        <v>9</v>
      </c>
      <c r="W59" s="110">
        <f>5+0</f>
        <v>5</v>
      </c>
      <c r="X59" s="110">
        <v>15</v>
      </c>
      <c r="Y59" s="110">
        <v>11</v>
      </c>
      <c r="Z59" s="110">
        <f>8+1</f>
        <v>9</v>
      </c>
      <c r="AA59" s="110">
        <f>9+1</f>
        <v>10</v>
      </c>
      <c r="AB59" s="110">
        <f>10+0</f>
        <v>10</v>
      </c>
      <c r="AC59" s="110">
        <f>6+2</f>
        <v>8</v>
      </c>
      <c r="AD59" s="110">
        <f>8+0</f>
        <v>8</v>
      </c>
      <c r="AE59" s="110">
        <f>5+0</f>
        <v>5</v>
      </c>
      <c r="AF59" s="110">
        <v>11</v>
      </c>
      <c r="AG59" s="110">
        <v>10</v>
      </c>
      <c r="AH59" s="110">
        <f>7+1</f>
        <v>8</v>
      </c>
      <c r="AI59" s="110">
        <v>7</v>
      </c>
      <c r="AJ59" s="110">
        <v>11</v>
      </c>
      <c r="AK59" s="110">
        <v>10</v>
      </c>
      <c r="AL59" s="110">
        <v>13</v>
      </c>
      <c r="AM59" s="110">
        <v>12</v>
      </c>
      <c r="AN59" s="110">
        <v>7</v>
      </c>
      <c r="AO59" s="110">
        <v>4</v>
      </c>
      <c r="AP59" s="57">
        <v>20</v>
      </c>
      <c r="AQ59" s="57">
        <v>2</v>
      </c>
      <c r="AR59" s="57">
        <v>7</v>
      </c>
      <c r="AS59" s="57">
        <v>10</v>
      </c>
    </row>
    <row r="60" spans="1:45">
      <c r="A60" s="72" t="s">
        <v>11</v>
      </c>
      <c r="B60" s="72"/>
      <c r="C60" s="110">
        <f>SUM(I60:$T60)</f>
        <v>72</v>
      </c>
      <c r="D60" s="110">
        <f>SUM($U60:AF60)</f>
        <v>53</v>
      </c>
      <c r="E60" s="110">
        <f t="shared" si="0"/>
        <v>56</v>
      </c>
      <c r="F60" s="110">
        <v>5</v>
      </c>
      <c r="G60" s="110">
        <v>2</v>
      </c>
      <c r="H60" s="110">
        <v>7</v>
      </c>
      <c r="I60" s="110">
        <v>9</v>
      </c>
      <c r="J60" s="110">
        <v>3</v>
      </c>
      <c r="K60" s="110">
        <v>6</v>
      </c>
      <c r="L60" s="110">
        <v>0</v>
      </c>
      <c r="M60" s="110">
        <v>8</v>
      </c>
      <c r="N60" s="110">
        <v>10</v>
      </c>
      <c r="O60" s="110">
        <v>11</v>
      </c>
      <c r="P60" s="110">
        <v>5</v>
      </c>
      <c r="Q60" s="110">
        <v>6</v>
      </c>
      <c r="R60" s="110">
        <v>6</v>
      </c>
      <c r="S60" s="110">
        <v>3</v>
      </c>
      <c r="T60" s="110">
        <v>5</v>
      </c>
      <c r="U60" s="110">
        <v>4</v>
      </c>
      <c r="V60" s="110">
        <v>3</v>
      </c>
      <c r="W60" s="110">
        <v>2</v>
      </c>
      <c r="X60" s="110">
        <v>5</v>
      </c>
      <c r="Y60" s="110">
        <v>2</v>
      </c>
      <c r="Z60" s="110">
        <v>7</v>
      </c>
      <c r="AA60" s="110">
        <v>2</v>
      </c>
      <c r="AB60" s="110">
        <v>10</v>
      </c>
      <c r="AC60" s="110">
        <v>3</v>
      </c>
      <c r="AD60" s="110">
        <v>4</v>
      </c>
      <c r="AE60" s="110">
        <v>8</v>
      </c>
      <c r="AF60" s="110">
        <v>3</v>
      </c>
      <c r="AG60" s="110">
        <v>5</v>
      </c>
      <c r="AH60" s="110">
        <v>3</v>
      </c>
      <c r="AI60" s="110">
        <v>1</v>
      </c>
      <c r="AJ60" s="110">
        <v>9</v>
      </c>
      <c r="AK60" s="110">
        <v>4</v>
      </c>
      <c r="AL60" s="110">
        <v>7</v>
      </c>
      <c r="AM60" s="110">
        <v>4</v>
      </c>
      <c r="AN60" s="110">
        <v>3</v>
      </c>
      <c r="AO60" s="110">
        <v>4</v>
      </c>
      <c r="AP60" s="57">
        <v>0</v>
      </c>
      <c r="AQ60" s="57">
        <v>3</v>
      </c>
      <c r="AR60" s="57">
        <v>13</v>
      </c>
      <c r="AS60" s="57">
        <v>7</v>
      </c>
    </row>
    <row r="61" spans="1:45">
      <c r="A61" s="72" t="s">
        <v>123</v>
      </c>
      <c r="B61" s="72"/>
      <c r="C61" s="110">
        <f>SUM(I61:$T61)</f>
        <v>14</v>
      </c>
      <c r="D61" s="110">
        <f>SUM($U61:AF61)</f>
        <v>16</v>
      </c>
      <c r="E61" s="110">
        <f t="shared" si="0"/>
        <v>10</v>
      </c>
      <c r="F61" s="110">
        <v>0</v>
      </c>
      <c r="G61" s="110">
        <v>0</v>
      </c>
      <c r="H61" s="110">
        <v>0</v>
      </c>
      <c r="I61" s="110">
        <v>0</v>
      </c>
      <c r="J61" s="110">
        <v>0</v>
      </c>
      <c r="K61" s="110">
        <v>1</v>
      </c>
      <c r="L61" s="110">
        <v>2</v>
      </c>
      <c r="M61" s="110">
        <v>4</v>
      </c>
      <c r="N61" s="110">
        <v>1</v>
      </c>
      <c r="O61" s="110">
        <v>2</v>
      </c>
      <c r="P61" s="110">
        <v>2</v>
      </c>
      <c r="Q61" s="110">
        <v>0</v>
      </c>
      <c r="R61" s="110">
        <v>0</v>
      </c>
      <c r="S61" s="110">
        <v>0</v>
      </c>
      <c r="T61" s="110">
        <v>2</v>
      </c>
      <c r="U61" s="110">
        <v>2</v>
      </c>
      <c r="V61" s="110">
        <v>3</v>
      </c>
      <c r="W61" s="110">
        <v>0</v>
      </c>
      <c r="X61" s="110">
        <v>0</v>
      </c>
      <c r="Y61" s="110">
        <v>1</v>
      </c>
      <c r="Z61" s="110">
        <v>0</v>
      </c>
      <c r="AA61" s="110">
        <v>1</v>
      </c>
      <c r="AB61" s="110">
        <v>2</v>
      </c>
      <c r="AC61" s="110">
        <v>2</v>
      </c>
      <c r="AD61" s="110">
        <v>1</v>
      </c>
      <c r="AE61" s="110">
        <v>0</v>
      </c>
      <c r="AF61" s="110">
        <v>4</v>
      </c>
      <c r="AG61" s="110">
        <v>5</v>
      </c>
      <c r="AH61" s="110">
        <v>2</v>
      </c>
      <c r="AI61" s="110">
        <v>1</v>
      </c>
      <c r="AJ61" s="110">
        <v>2</v>
      </c>
      <c r="AK61" s="110">
        <v>0</v>
      </c>
      <c r="AL61" s="110">
        <v>0</v>
      </c>
      <c r="AM61" s="110">
        <v>0</v>
      </c>
      <c r="AN61" s="110">
        <v>0</v>
      </c>
      <c r="AO61" s="110">
        <v>0</v>
      </c>
      <c r="AP61" s="57">
        <v>0</v>
      </c>
      <c r="AQ61" s="57">
        <v>0</v>
      </c>
      <c r="AR61" s="57">
        <v>0</v>
      </c>
      <c r="AS61" s="57">
        <v>0</v>
      </c>
    </row>
    <row r="62" spans="1:45">
      <c r="A62" s="72" t="s">
        <v>64</v>
      </c>
      <c r="B62" s="72"/>
      <c r="C62" s="110">
        <f>SUM(I62:$T62)</f>
        <v>298</v>
      </c>
      <c r="D62" s="110">
        <f>SUM($U62:AF62)</f>
        <v>252</v>
      </c>
      <c r="E62" s="110">
        <f t="shared" si="0"/>
        <v>94</v>
      </c>
      <c r="F62" s="110">
        <v>10</v>
      </c>
      <c r="G62" s="110">
        <v>17</v>
      </c>
      <c r="H62" s="110">
        <v>32</v>
      </c>
      <c r="I62" s="110">
        <v>21</v>
      </c>
      <c r="J62" s="110">
        <v>29</v>
      </c>
      <c r="K62" s="110">
        <v>33</v>
      </c>
      <c r="L62" s="110">
        <v>22</v>
      </c>
      <c r="M62" s="110">
        <v>18</v>
      </c>
      <c r="N62" s="110">
        <v>27</v>
      </c>
      <c r="O62" s="110">
        <v>36</v>
      </c>
      <c r="P62" s="110">
        <v>14</v>
      </c>
      <c r="Q62" s="110">
        <v>27</v>
      </c>
      <c r="R62" s="110">
        <v>31</v>
      </c>
      <c r="S62" s="110">
        <v>19</v>
      </c>
      <c r="T62" s="110">
        <v>21</v>
      </c>
      <c r="U62" s="110">
        <v>27</v>
      </c>
      <c r="V62" s="110">
        <v>15</v>
      </c>
      <c r="W62" s="110">
        <v>27</v>
      </c>
      <c r="X62" s="110">
        <v>14</v>
      </c>
      <c r="Y62" s="110">
        <v>9</v>
      </c>
      <c r="Z62" s="110">
        <v>48</v>
      </c>
      <c r="AA62" s="110">
        <v>23</v>
      </c>
      <c r="AB62" s="110">
        <v>26</v>
      </c>
      <c r="AC62" s="110">
        <v>10</v>
      </c>
      <c r="AD62" s="110">
        <v>14</v>
      </c>
      <c r="AE62" s="110">
        <v>23</v>
      </c>
      <c r="AF62" s="110">
        <v>16</v>
      </c>
      <c r="AG62" s="110">
        <v>12</v>
      </c>
      <c r="AH62" s="110">
        <v>10</v>
      </c>
      <c r="AI62" s="110">
        <v>14</v>
      </c>
      <c r="AJ62" s="110">
        <v>14</v>
      </c>
      <c r="AK62" s="110">
        <v>10</v>
      </c>
      <c r="AL62" s="110">
        <v>25</v>
      </c>
      <c r="AM62" s="110">
        <v>7</v>
      </c>
      <c r="AN62" s="110">
        <v>2</v>
      </c>
      <c r="AO62" s="110">
        <v>0</v>
      </c>
      <c r="AP62" s="57">
        <v>0</v>
      </c>
      <c r="AQ62" s="57">
        <v>0</v>
      </c>
      <c r="AR62" s="57">
        <v>0</v>
      </c>
      <c r="AS62" s="57">
        <v>0</v>
      </c>
    </row>
    <row r="63" spans="1:45">
      <c r="A63" s="72" t="s">
        <v>130</v>
      </c>
      <c r="B63" s="72"/>
      <c r="C63" s="110">
        <f>SUM(I63:$T63)</f>
        <v>42</v>
      </c>
      <c r="D63" s="110">
        <f>SUM($U63:AF63)</f>
        <v>55</v>
      </c>
      <c r="E63" s="110">
        <f t="shared" si="0"/>
        <v>0</v>
      </c>
      <c r="F63" s="110">
        <v>1</v>
      </c>
      <c r="G63" s="110">
        <v>0</v>
      </c>
      <c r="H63" s="110">
        <v>1</v>
      </c>
      <c r="I63" s="110">
        <v>1</v>
      </c>
      <c r="J63" s="110">
        <v>1</v>
      </c>
      <c r="K63" s="110">
        <v>4</v>
      </c>
      <c r="L63" s="110">
        <v>2</v>
      </c>
      <c r="M63" s="110">
        <v>6</v>
      </c>
      <c r="N63" s="110">
        <v>5</v>
      </c>
      <c r="O63" s="110">
        <v>2</v>
      </c>
      <c r="P63" s="110">
        <v>2</v>
      </c>
      <c r="Q63" s="110">
        <v>4</v>
      </c>
      <c r="R63" s="110">
        <v>9</v>
      </c>
      <c r="S63" s="110">
        <v>0</v>
      </c>
      <c r="T63" s="110">
        <v>6</v>
      </c>
      <c r="U63" s="110">
        <v>6</v>
      </c>
      <c r="V63" s="110">
        <v>0</v>
      </c>
      <c r="W63" s="110">
        <v>49</v>
      </c>
    </row>
    <row r="64" spans="1:45">
      <c r="C64" s="57"/>
      <c r="G64" s="57"/>
      <c r="H64" s="57"/>
    </row>
    <row r="65" spans="1:20">
      <c r="C65" s="57"/>
    </row>
    <row r="66" spans="1:20">
      <c r="C66" s="57"/>
    </row>
    <row r="67" spans="1:20">
      <c r="C67" s="57"/>
    </row>
    <row r="68" spans="1:20">
      <c r="C68" s="57"/>
      <c r="T68" s="57"/>
    </row>
    <row r="69" spans="1:20">
      <c r="T69" s="57"/>
    </row>
    <row r="70" spans="1:20">
      <c r="T70" s="57"/>
    </row>
    <row r="73" spans="1:20">
      <c r="B73" t="s">
        <v>86</v>
      </c>
      <c r="C73" t="s">
        <v>87</v>
      </c>
    </row>
    <row r="74" spans="1:20" ht="75">
      <c r="A74" s="74" t="s">
        <v>77</v>
      </c>
      <c r="B74" s="74" t="s">
        <v>78</v>
      </c>
      <c r="C74" s="74" t="s">
        <v>78</v>
      </c>
      <c r="D74" s="74" t="s">
        <v>71</v>
      </c>
      <c r="E74" s="74"/>
      <c r="F74" s="74"/>
      <c r="G74" s="74" t="s">
        <v>88</v>
      </c>
      <c r="H74" s="74" t="s">
        <v>89</v>
      </c>
      <c r="I74" s="112" t="s">
        <v>72</v>
      </c>
      <c r="J74" s="112" t="s">
        <v>73</v>
      </c>
    </row>
    <row r="75" spans="1:20">
      <c r="A75" t="s">
        <v>79</v>
      </c>
      <c r="B75">
        <v>4</v>
      </c>
      <c r="C75" s="57">
        <v>1</v>
      </c>
      <c r="G75" s="57"/>
      <c r="H75" s="57"/>
      <c r="I75" s="60">
        <f>D75/B75</f>
        <v>0</v>
      </c>
      <c r="J75" s="120">
        <f t="shared" ref="J75:J83" si="1">1-I75</f>
        <v>1</v>
      </c>
    </row>
    <row r="76" spans="1:20">
      <c r="A76" t="s">
        <v>66</v>
      </c>
      <c r="B76">
        <v>15</v>
      </c>
      <c r="C76" s="57">
        <v>8</v>
      </c>
      <c r="G76" s="57"/>
      <c r="H76" s="57"/>
      <c r="I76" s="60">
        <f>D76/B76</f>
        <v>0</v>
      </c>
      <c r="J76" s="120">
        <f t="shared" si="1"/>
        <v>1</v>
      </c>
    </row>
    <row r="77" spans="1:20">
      <c r="A77" t="s">
        <v>80</v>
      </c>
      <c r="B77">
        <v>0</v>
      </c>
      <c r="C77" s="57">
        <v>0</v>
      </c>
      <c r="G77" s="57"/>
      <c r="H77" s="57"/>
      <c r="I77" s="60" t="e">
        <f>D77/B77</f>
        <v>#DIV/0!</v>
      </c>
      <c r="J77" s="120" t="e">
        <f t="shared" si="1"/>
        <v>#DIV/0!</v>
      </c>
    </row>
    <row r="78" spans="1:20">
      <c r="A78" s="57" t="s">
        <v>81</v>
      </c>
      <c r="B78">
        <v>3</v>
      </c>
      <c r="C78" s="57">
        <v>2</v>
      </c>
      <c r="G78" s="57"/>
      <c r="H78" s="57"/>
      <c r="I78" s="60">
        <f>D78/B78</f>
        <v>0</v>
      </c>
      <c r="J78" s="120">
        <f t="shared" si="1"/>
        <v>1</v>
      </c>
    </row>
    <row r="79" spans="1:20" s="57" customFormat="1">
      <c r="A79" s="57" t="s">
        <v>82</v>
      </c>
      <c r="B79">
        <v>2</v>
      </c>
      <c r="C79" s="57">
        <v>0</v>
      </c>
      <c r="D79"/>
      <c r="I79" s="60">
        <f>D79/B79</f>
        <v>0</v>
      </c>
      <c r="J79" s="120">
        <f t="shared" si="1"/>
        <v>1</v>
      </c>
    </row>
    <row r="80" spans="1:20" s="57" customFormat="1">
      <c r="A80" s="57" t="s">
        <v>83</v>
      </c>
      <c r="B80" s="57">
        <v>4</v>
      </c>
      <c r="C80" s="57">
        <v>10</v>
      </c>
      <c r="I80" s="60"/>
      <c r="J80" s="120"/>
    </row>
    <row r="81" spans="1:10" s="57" customFormat="1">
      <c r="A81" s="57" t="s">
        <v>84</v>
      </c>
      <c r="B81" s="57">
        <v>4</v>
      </c>
      <c r="C81" s="57">
        <v>5</v>
      </c>
      <c r="I81" s="60"/>
      <c r="J81" s="120"/>
    </row>
    <row r="82" spans="1:10">
      <c r="A82" s="57" t="s">
        <v>34</v>
      </c>
      <c r="B82" s="57">
        <v>1</v>
      </c>
      <c r="C82" s="57">
        <v>0</v>
      </c>
      <c r="D82" s="57"/>
      <c r="G82" s="57"/>
      <c r="H82" s="57"/>
      <c r="I82" s="60"/>
      <c r="J82" s="120"/>
    </row>
    <row r="83" spans="1:10">
      <c r="A83" s="57" t="s">
        <v>85</v>
      </c>
      <c r="B83">
        <v>1</v>
      </c>
      <c r="C83" s="57">
        <v>0</v>
      </c>
      <c r="G83" s="57"/>
      <c r="H83" s="57"/>
      <c r="I83" s="60">
        <f>D83/B83</f>
        <v>0</v>
      </c>
      <c r="J83" s="120">
        <f t="shared" si="1"/>
        <v>1</v>
      </c>
    </row>
    <row r="84" spans="1:10">
      <c r="C84" s="57"/>
      <c r="G84" s="57"/>
      <c r="H84" s="57"/>
    </row>
    <row r="85" spans="1:10">
      <c r="A85" t="s">
        <v>74</v>
      </c>
      <c r="B85">
        <f>B76</f>
        <v>15</v>
      </c>
      <c r="C85" s="57">
        <f>C76</f>
        <v>8</v>
      </c>
      <c r="D85" s="57"/>
      <c r="G85" s="57"/>
      <c r="H85" s="57"/>
      <c r="I85" s="60">
        <f>D85/B85</f>
        <v>0</v>
      </c>
      <c r="J85" s="120">
        <f>1-I85</f>
        <v>1</v>
      </c>
    </row>
    <row r="86" spans="1:10">
      <c r="A86" t="s">
        <v>76</v>
      </c>
      <c r="B86">
        <f>B87-B85</f>
        <v>19</v>
      </c>
      <c r="C86" s="57">
        <f>C87-C85</f>
        <v>18</v>
      </c>
      <c r="D86" s="57"/>
      <c r="G86" s="57"/>
      <c r="H86" s="57"/>
      <c r="I86" s="60">
        <f>D86/B86</f>
        <v>0</v>
      </c>
      <c r="J86" s="120">
        <f>1-I86</f>
        <v>1</v>
      </c>
    </row>
    <row r="87" spans="1:10">
      <c r="A87" t="s">
        <v>75</v>
      </c>
      <c r="B87">
        <f>SUM(B75:B83)</f>
        <v>34</v>
      </c>
      <c r="C87" s="57">
        <f>SUM(C75:C83)</f>
        <v>26</v>
      </c>
      <c r="G87" s="57"/>
      <c r="H87" s="57"/>
      <c r="I87" s="60">
        <f>D87/B87</f>
        <v>0</v>
      </c>
      <c r="J87" s="120">
        <f>1-I87</f>
        <v>1</v>
      </c>
    </row>
  </sheetData>
  <hyperlinks>
    <hyperlink ref="R1" location="display!C2" display="Return to Main Dashboard" xr:uid="{00000000-0004-0000-0400-000000000000}"/>
  </hyperlinks>
  <printOptions horizontalCentered="1"/>
  <pageMargins left="0.2" right="0.2" top="0.25" bottom="0.25" header="0.3" footer="0.3"/>
  <pageSetup scale="98"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T58"/>
  <sheetViews>
    <sheetView workbookViewId="0">
      <selection activeCell="R1" sqref="R1"/>
    </sheetView>
  </sheetViews>
  <sheetFormatPr baseColWidth="10" defaultColWidth="0" defaultRowHeight="15" zeroHeight="1"/>
  <cols>
    <col min="1" max="20" width="9.1640625" customWidth="1"/>
    <col min="21" max="16384" width="9.1640625" hidden="1"/>
  </cols>
  <sheetData>
    <row r="1" spans="1:20" s="57" customFormat="1" ht="31">
      <c r="A1" s="448" t="s">
        <v>486</v>
      </c>
      <c r="B1" s="448"/>
      <c r="C1" s="448"/>
      <c r="D1" s="448"/>
      <c r="E1" s="448"/>
      <c r="F1" s="448"/>
      <c r="G1" s="448"/>
      <c r="H1" s="448"/>
      <c r="I1" s="448"/>
      <c r="J1" s="448"/>
      <c r="K1" s="448"/>
      <c r="L1" s="448"/>
      <c r="M1" s="448"/>
      <c r="N1" s="448"/>
      <c r="O1" s="448"/>
      <c r="P1" s="448"/>
      <c r="Q1" s="205"/>
      <c r="R1" s="259" t="s">
        <v>118</v>
      </c>
      <c r="S1" s="205"/>
      <c r="T1" s="205"/>
    </row>
    <row r="2" spans="1:20" s="57" customFormat="1">
      <c r="A2" s="205"/>
      <c r="B2" s="205"/>
      <c r="C2" s="205"/>
      <c r="D2" s="205"/>
      <c r="E2" s="205"/>
      <c r="F2" s="205"/>
      <c r="G2" s="205"/>
      <c r="H2" s="205"/>
      <c r="I2" s="205"/>
      <c r="J2" s="205"/>
      <c r="K2" s="205"/>
      <c r="L2" s="205"/>
      <c r="M2" s="205"/>
      <c r="N2" s="205"/>
      <c r="O2" s="205"/>
      <c r="P2" s="205"/>
      <c r="Q2" s="205"/>
      <c r="R2" s="205"/>
      <c r="S2" s="205"/>
      <c r="T2" s="205"/>
    </row>
    <row r="3" spans="1:20" s="57" customFormat="1" ht="20" thickBot="1">
      <c r="A3" s="449" t="s">
        <v>487</v>
      </c>
      <c r="B3" s="449"/>
      <c r="C3" s="449"/>
      <c r="D3" s="449"/>
      <c r="E3" s="449"/>
      <c r="F3" s="449"/>
      <c r="G3" s="449"/>
      <c r="H3" s="449"/>
      <c r="I3" s="449"/>
      <c r="J3" s="274"/>
      <c r="K3" s="274"/>
      <c r="L3" s="274"/>
      <c r="M3" s="274"/>
      <c r="N3" s="274"/>
      <c r="O3" s="274"/>
      <c r="P3" s="274"/>
      <c r="Q3" s="274"/>
      <c r="R3" s="274"/>
      <c r="S3" s="274"/>
      <c r="T3" s="205"/>
    </row>
    <row r="4" spans="1:20" s="57" customFormat="1">
      <c r="A4" s="264" t="s">
        <v>488</v>
      </c>
      <c r="B4" s="205"/>
      <c r="C4" s="205"/>
      <c r="D4" s="205"/>
      <c r="E4" s="205"/>
      <c r="F4" s="205"/>
      <c r="G4" s="205"/>
      <c r="H4" s="205"/>
      <c r="I4" s="205"/>
      <c r="J4" s="205"/>
      <c r="K4" s="205"/>
      <c r="L4" s="205"/>
      <c r="M4" s="205"/>
      <c r="N4" s="205"/>
      <c r="O4" s="205"/>
      <c r="P4" s="205"/>
      <c r="Q4" s="205"/>
      <c r="R4" s="205"/>
      <c r="S4" s="205"/>
      <c r="T4" s="205"/>
    </row>
    <row r="5" spans="1:20" s="57" customFormat="1">
      <c r="A5" s="205"/>
      <c r="B5" s="205"/>
      <c r="C5" s="205"/>
      <c r="D5" s="205"/>
      <c r="E5" s="205"/>
      <c r="F5" s="205"/>
      <c r="G5" s="205"/>
      <c r="H5" s="205"/>
      <c r="I5" s="205"/>
      <c r="J5" s="205"/>
      <c r="K5" s="205"/>
      <c r="L5" s="205"/>
      <c r="M5" s="205"/>
      <c r="N5" s="205"/>
      <c r="O5" s="205"/>
      <c r="P5" s="205"/>
      <c r="Q5" s="205"/>
      <c r="R5" s="205"/>
      <c r="S5" s="205"/>
      <c r="T5" s="205"/>
    </row>
    <row r="6" spans="1:20" s="57" customFormat="1" ht="20" thickBot="1">
      <c r="A6" s="449" t="s">
        <v>494</v>
      </c>
      <c r="B6" s="449"/>
      <c r="C6" s="449"/>
      <c r="D6" s="449"/>
      <c r="E6" s="449"/>
      <c r="F6" s="449"/>
      <c r="G6" s="449"/>
      <c r="H6" s="449"/>
      <c r="I6" s="449"/>
      <c r="J6" s="205"/>
      <c r="K6" s="449" t="s">
        <v>490</v>
      </c>
      <c r="L6" s="449"/>
      <c r="M6" s="449"/>
      <c r="N6" s="449"/>
      <c r="O6" s="449"/>
      <c r="P6" s="449"/>
      <c r="Q6" s="449"/>
      <c r="R6" s="449"/>
      <c r="S6" s="449"/>
      <c r="T6" s="205"/>
    </row>
    <row r="7" spans="1:20" s="57" customFormat="1" ht="23.25" customHeight="1">
      <c r="A7" s="450" t="s">
        <v>492</v>
      </c>
      <c r="B7" s="450"/>
      <c r="C7" s="450"/>
      <c r="D7" s="450"/>
      <c r="E7" s="450"/>
      <c r="F7" s="450"/>
      <c r="G7" s="450"/>
      <c r="H7" s="450"/>
      <c r="I7" s="450"/>
      <c r="J7" s="205"/>
      <c r="K7" s="439" t="s">
        <v>495</v>
      </c>
      <c r="L7" s="440"/>
      <c r="M7" s="440"/>
      <c r="N7" s="440"/>
      <c r="O7" s="440"/>
      <c r="P7" s="440"/>
      <c r="Q7" s="440"/>
      <c r="R7" s="440"/>
      <c r="S7" s="441"/>
      <c r="T7" s="205"/>
    </row>
    <row r="8" spans="1:20" s="57" customFormat="1" ht="23.25" customHeight="1" thickBot="1">
      <c r="A8" s="450"/>
      <c r="B8" s="450"/>
      <c r="C8" s="450"/>
      <c r="D8" s="450"/>
      <c r="E8" s="450"/>
      <c r="F8" s="450"/>
      <c r="G8" s="450"/>
      <c r="H8" s="450"/>
      <c r="I8" s="450"/>
      <c r="J8" s="205"/>
      <c r="K8" s="445"/>
      <c r="L8" s="446"/>
      <c r="M8" s="446"/>
      <c r="N8" s="446"/>
      <c r="O8" s="446"/>
      <c r="P8" s="446"/>
      <c r="Q8" s="446"/>
      <c r="R8" s="446"/>
      <c r="S8" s="447"/>
      <c r="T8" s="205"/>
    </row>
    <row r="9" spans="1:20" s="57" customFormat="1" ht="10.5" customHeight="1" thickBot="1">
      <c r="A9" s="263"/>
      <c r="B9" s="263"/>
      <c r="C9" s="263"/>
      <c r="D9" s="263"/>
      <c r="E9" s="263"/>
      <c r="F9" s="263"/>
      <c r="G9" s="263"/>
      <c r="H9" s="263"/>
      <c r="I9" s="263"/>
      <c r="J9" s="205"/>
      <c r="K9" s="438"/>
      <c r="L9" s="438"/>
      <c r="M9" s="438"/>
      <c r="N9" s="438"/>
      <c r="O9" s="438"/>
      <c r="P9" s="438"/>
      <c r="Q9" s="438"/>
      <c r="R9" s="438"/>
      <c r="S9" s="438"/>
      <c r="T9" s="205"/>
    </row>
    <row r="10" spans="1:20" s="57" customFormat="1" ht="23.25" customHeight="1">
      <c r="A10" s="451" t="s">
        <v>501</v>
      </c>
      <c r="B10" s="452"/>
      <c r="C10" s="452"/>
      <c r="D10" s="452"/>
      <c r="E10" s="452"/>
      <c r="F10" s="452"/>
      <c r="G10" s="452"/>
      <c r="H10" s="452"/>
      <c r="I10" s="453"/>
      <c r="J10" s="205"/>
      <c r="K10" s="439" t="s">
        <v>497</v>
      </c>
      <c r="L10" s="440"/>
      <c r="M10" s="440"/>
      <c r="N10" s="440"/>
      <c r="O10" s="440"/>
      <c r="P10" s="440"/>
      <c r="Q10" s="440"/>
      <c r="R10" s="440"/>
      <c r="S10" s="441"/>
      <c r="T10" s="205"/>
    </row>
    <row r="11" spans="1:20" s="57" customFormat="1" ht="23.25" customHeight="1">
      <c r="A11" s="454"/>
      <c r="B11" s="455"/>
      <c r="C11" s="455"/>
      <c r="D11" s="455"/>
      <c r="E11" s="455"/>
      <c r="F11" s="455"/>
      <c r="G11" s="455"/>
      <c r="H11" s="455"/>
      <c r="I11" s="456"/>
      <c r="J11" s="205"/>
      <c r="K11" s="442"/>
      <c r="L11" s="443"/>
      <c r="M11" s="443"/>
      <c r="N11" s="443"/>
      <c r="O11" s="443"/>
      <c r="P11" s="443"/>
      <c r="Q11" s="443"/>
      <c r="R11" s="443"/>
      <c r="S11" s="444"/>
      <c r="T11" s="205"/>
    </row>
    <row r="12" spans="1:20" s="57" customFormat="1" ht="23.25" customHeight="1" thickBot="1">
      <c r="A12" s="265"/>
      <c r="B12" s="266"/>
      <c r="C12" s="266"/>
      <c r="D12" s="266"/>
      <c r="E12" s="266"/>
      <c r="F12" s="266"/>
      <c r="G12" s="266"/>
      <c r="H12" s="266"/>
      <c r="I12" s="267"/>
      <c r="J12" s="205"/>
      <c r="K12" s="445"/>
      <c r="L12" s="446"/>
      <c r="M12" s="446"/>
      <c r="N12" s="446"/>
      <c r="O12" s="446"/>
      <c r="P12" s="446"/>
      <c r="Q12" s="446"/>
      <c r="R12" s="446"/>
      <c r="S12" s="447"/>
      <c r="T12" s="205"/>
    </row>
    <row r="13" spans="1:20" s="57" customFormat="1" ht="10.5" customHeight="1" thickBot="1">
      <c r="A13" s="268"/>
      <c r="B13" s="269"/>
      <c r="C13" s="269"/>
      <c r="D13" s="269"/>
      <c r="E13" s="269"/>
      <c r="F13" s="269"/>
      <c r="G13" s="269"/>
      <c r="H13" s="269"/>
      <c r="I13" s="270"/>
      <c r="J13" s="205"/>
      <c r="K13" s="438"/>
      <c r="L13" s="438"/>
      <c r="M13" s="438"/>
      <c r="N13" s="438"/>
      <c r="O13" s="438"/>
      <c r="P13" s="438"/>
      <c r="Q13" s="438"/>
      <c r="R13" s="438"/>
      <c r="S13" s="438"/>
      <c r="T13" s="205"/>
    </row>
    <row r="14" spans="1:20" s="57" customFormat="1" ht="23.25" customHeight="1">
      <c r="A14" s="268"/>
      <c r="B14" s="269"/>
      <c r="C14" s="269"/>
      <c r="D14" s="269"/>
      <c r="E14" s="269"/>
      <c r="F14" s="269"/>
      <c r="G14" s="269"/>
      <c r="H14" s="269"/>
      <c r="I14" s="270"/>
      <c r="J14" s="205"/>
      <c r="K14" s="439" t="s">
        <v>496</v>
      </c>
      <c r="L14" s="440"/>
      <c r="M14" s="440"/>
      <c r="N14" s="440"/>
      <c r="O14" s="440"/>
      <c r="P14" s="440"/>
      <c r="Q14" s="440"/>
      <c r="R14" s="440"/>
      <c r="S14" s="441"/>
      <c r="T14" s="205"/>
    </row>
    <row r="15" spans="1:20" s="57" customFormat="1" ht="23.25" customHeight="1" thickBot="1">
      <c r="A15" s="271"/>
      <c r="B15" s="272"/>
      <c r="C15" s="272"/>
      <c r="D15" s="272"/>
      <c r="E15" s="272"/>
      <c r="F15" s="272"/>
      <c r="G15" s="272"/>
      <c r="H15" s="272"/>
      <c r="I15" s="273"/>
      <c r="J15" s="205"/>
      <c r="K15" s="445"/>
      <c r="L15" s="446"/>
      <c r="M15" s="446"/>
      <c r="N15" s="446"/>
      <c r="O15" s="446"/>
      <c r="P15" s="446"/>
      <c r="Q15" s="446"/>
      <c r="R15" s="446"/>
      <c r="S15" s="447"/>
      <c r="T15" s="205"/>
    </row>
    <row r="16" spans="1:20" s="57" customFormat="1" ht="10.5" customHeight="1" thickBot="1">
      <c r="A16" s="263"/>
      <c r="B16" s="263"/>
      <c r="C16" s="263"/>
      <c r="D16" s="263"/>
      <c r="E16" s="263"/>
      <c r="F16" s="263"/>
      <c r="G16" s="263"/>
      <c r="H16" s="263"/>
      <c r="I16" s="263"/>
      <c r="J16" s="205"/>
      <c r="K16" s="438"/>
      <c r="L16" s="438"/>
      <c r="M16" s="438"/>
      <c r="N16" s="438"/>
      <c r="O16" s="438"/>
      <c r="P16" s="438"/>
      <c r="Q16" s="438"/>
      <c r="R16" s="438"/>
      <c r="S16" s="438"/>
      <c r="T16" s="205"/>
    </row>
    <row r="17" spans="1:20" s="57" customFormat="1" ht="23.25" customHeight="1">
      <c r="A17" s="451" t="s">
        <v>491</v>
      </c>
      <c r="B17" s="452"/>
      <c r="C17" s="452"/>
      <c r="D17" s="452"/>
      <c r="E17" s="452"/>
      <c r="F17" s="452"/>
      <c r="G17" s="452"/>
      <c r="H17" s="452"/>
      <c r="I17" s="453"/>
      <c r="J17" s="205"/>
      <c r="K17" s="439" t="s">
        <v>502</v>
      </c>
      <c r="L17" s="440"/>
      <c r="M17" s="440"/>
      <c r="N17" s="440"/>
      <c r="O17" s="440"/>
      <c r="P17" s="440"/>
      <c r="Q17" s="440"/>
      <c r="R17" s="440"/>
      <c r="S17" s="441"/>
      <c r="T17" s="205"/>
    </row>
    <row r="18" spans="1:20" s="57" customFormat="1" ht="23.25" customHeight="1" thickBot="1">
      <c r="A18" s="454"/>
      <c r="B18" s="455"/>
      <c r="C18" s="455"/>
      <c r="D18" s="455"/>
      <c r="E18" s="455"/>
      <c r="F18" s="455"/>
      <c r="G18" s="455"/>
      <c r="H18" s="455"/>
      <c r="I18" s="456"/>
      <c r="J18" s="205"/>
      <c r="K18" s="445"/>
      <c r="L18" s="446"/>
      <c r="M18" s="446"/>
      <c r="N18" s="446"/>
      <c r="O18" s="446"/>
      <c r="P18" s="446"/>
      <c r="Q18" s="446"/>
      <c r="R18" s="446"/>
      <c r="S18" s="447"/>
      <c r="T18" s="205"/>
    </row>
    <row r="19" spans="1:20" s="57" customFormat="1" ht="10.5" customHeight="1" thickBot="1">
      <c r="A19" s="268"/>
      <c r="B19" s="269"/>
      <c r="C19" s="269"/>
      <c r="D19" s="269"/>
      <c r="E19" s="269"/>
      <c r="F19" s="269"/>
      <c r="G19" s="269"/>
      <c r="H19" s="269"/>
      <c r="I19" s="270"/>
      <c r="J19" s="205"/>
      <c r="K19" s="438"/>
      <c r="L19" s="438"/>
      <c r="M19" s="438"/>
      <c r="N19" s="438"/>
      <c r="O19" s="438"/>
      <c r="P19" s="438"/>
      <c r="Q19" s="438"/>
      <c r="R19" s="438"/>
      <c r="S19" s="438"/>
      <c r="T19" s="205"/>
    </row>
    <row r="20" spans="1:20" s="57" customFormat="1" ht="23.25" customHeight="1">
      <c r="A20" s="268"/>
      <c r="B20" s="269"/>
      <c r="C20" s="269"/>
      <c r="D20" s="269"/>
      <c r="E20" s="269"/>
      <c r="F20" s="269"/>
      <c r="G20" s="269"/>
      <c r="H20" s="269"/>
      <c r="I20" s="270"/>
      <c r="J20" s="205"/>
      <c r="K20" s="439" t="s">
        <v>498</v>
      </c>
      <c r="L20" s="440"/>
      <c r="M20" s="440"/>
      <c r="N20" s="440"/>
      <c r="O20" s="440"/>
      <c r="P20" s="440"/>
      <c r="Q20" s="440"/>
      <c r="R20" s="440"/>
      <c r="S20" s="441"/>
      <c r="T20" s="205"/>
    </row>
    <row r="21" spans="1:20" s="57" customFormat="1" ht="23.25" customHeight="1">
      <c r="A21" s="268"/>
      <c r="B21" s="269"/>
      <c r="C21" s="269"/>
      <c r="D21" s="269"/>
      <c r="E21" s="269"/>
      <c r="F21" s="269"/>
      <c r="G21" s="269"/>
      <c r="H21" s="269"/>
      <c r="I21" s="270"/>
      <c r="J21" s="205"/>
      <c r="K21" s="442"/>
      <c r="L21" s="443"/>
      <c r="M21" s="443"/>
      <c r="N21" s="443"/>
      <c r="O21" s="443"/>
      <c r="P21" s="443"/>
      <c r="Q21" s="443"/>
      <c r="R21" s="443"/>
      <c r="S21" s="444"/>
      <c r="T21" s="205"/>
    </row>
    <row r="22" spans="1:20" s="57" customFormat="1" ht="23.25" customHeight="1" thickBot="1">
      <c r="A22" s="271"/>
      <c r="B22" s="272"/>
      <c r="C22" s="272"/>
      <c r="D22" s="272"/>
      <c r="E22" s="272"/>
      <c r="F22" s="272"/>
      <c r="G22" s="272"/>
      <c r="H22" s="272"/>
      <c r="I22" s="273"/>
      <c r="J22" s="205"/>
      <c r="K22" s="445"/>
      <c r="L22" s="446"/>
      <c r="M22" s="446"/>
      <c r="N22" s="446"/>
      <c r="O22" s="446"/>
      <c r="P22" s="446"/>
      <c r="Q22" s="446"/>
      <c r="R22" s="446"/>
      <c r="S22" s="447"/>
      <c r="T22" s="205"/>
    </row>
    <row r="23" spans="1:20" s="57" customFormat="1" ht="10.5" customHeight="1" thickBot="1">
      <c r="A23" s="263"/>
      <c r="B23" s="263"/>
      <c r="C23" s="263"/>
      <c r="D23" s="263"/>
      <c r="E23" s="263"/>
      <c r="F23" s="263"/>
      <c r="G23" s="263"/>
      <c r="H23" s="263"/>
      <c r="I23" s="263"/>
      <c r="J23" s="205"/>
      <c r="K23" s="438"/>
      <c r="L23" s="438"/>
      <c r="M23" s="438"/>
      <c r="N23" s="438"/>
      <c r="O23" s="438"/>
      <c r="P23" s="438"/>
      <c r="Q23" s="438"/>
      <c r="R23" s="438"/>
      <c r="S23" s="438"/>
      <c r="T23" s="205"/>
    </row>
    <row r="24" spans="1:20" s="57" customFormat="1" ht="23.25" customHeight="1">
      <c r="A24" s="451" t="s">
        <v>493</v>
      </c>
      <c r="B24" s="452"/>
      <c r="C24" s="452"/>
      <c r="D24" s="452"/>
      <c r="E24" s="452"/>
      <c r="F24" s="452"/>
      <c r="G24" s="452"/>
      <c r="H24" s="452"/>
      <c r="I24" s="453"/>
      <c r="J24" s="205"/>
      <c r="K24" s="439" t="s">
        <v>499</v>
      </c>
      <c r="L24" s="440"/>
      <c r="M24" s="440"/>
      <c r="N24" s="440"/>
      <c r="O24" s="440"/>
      <c r="P24" s="440"/>
      <c r="Q24" s="440"/>
      <c r="R24" s="440"/>
      <c r="S24" s="441"/>
      <c r="T24" s="205"/>
    </row>
    <row r="25" spans="1:20" s="57" customFormat="1" ht="23.25" customHeight="1" thickBot="1">
      <c r="A25" s="454"/>
      <c r="B25" s="455"/>
      <c r="C25" s="455"/>
      <c r="D25" s="455"/>
      <c r="E25" s="455"/>
      <c r="F25" s="455"/>
      <c r="G25" s="455"/>
      <c r="H25" s="455"/>
      <c r="I25" s="456"/>
      <c r="J25" s="205"/>
      <c r="K25" s="445"/>
      <c r="L25" s="446"/>
      <c r="M25" s="446"/>
      <c r="N25" s="446"/>
      <c r="O25" s="446"/>
      <c r="P25" s="446"/>
      <c r="Q25" s="446"/>
      <c r="R25" s="446"/>
      <c r="S25" s="447"/>
      <c r="T25" s="205"/>
    </row>
    <row r="26" spans="1:20" s="57" customFormat="1" ht="10.5" customHeight="1" thickBot="1">
      <c r="A26" s="268"/>
      <c r="B26" s="269"/>
      <c r="C26" s="269"/>
      <c r="D26" s="269"/>
      <c r="E26" s="269"/>
      <c r="F26" s="269"/>
      <c r="G26" s="269"/>
      <c r="H26" s="269"/>
      <c r="I26" s="270"/>
      <c r="J26" s="205"/>
      <c r="K26" s="438"/>
      <c r="L26" s="438"/>
      <c r="M26" s="438"/>
      <c r="N26" s="438"/>
      <c r="O26" s="438"/>
      <c r="P26" s="438"/>
      <c r="Q26" s="438"/>
      <c r="R26" s="438"/>
      <c r="S26" s="438"/>
      <c r="T26" s="205"/>
    </row>
    <row r="27" spans="1:20" s="57" customFormat="1" ht="23.25" customHeight="1">
      <c r="A27" s="268"/>
      <c r="B27" s="269"/>
      <c r="C27" s="269"/>
      <c r="D27" s="269"/>
      <c r="E27" s="269"/>
      <c r="F27" s="269"/>
      <c r="G27" s="269"/>
      <c r="H27" s="269"/>
      <c r="I27" s="270"/>
      <c r="J27" s="205"/>
      <c r="K27" s="439" t="s">
        <v>500</v>
      </c>
      <c r="L27" s="440"/>
      <c r="M27" s="440"/>
      <c r="N27" s="440"/>
      <c r="O27" s="440"/>
      <c r="P27" s="440"/>
      <c r="Q27" s="440"/>
      <c r="R27" s="440"/>
      <c r="S27" s="441"/>
      <c r="T27" s="205"/>
    </row>
    <row r="28" spans="1:20" s="57" customFormat="1" ht="23.25" customHeight="1" thickBot="1">
      <c r="A28" s="268"/>
      <c r="B28" s="269"/>
      <c r="C28" s="269"/>
      <c r="D28" s="269"/>
      <c r="E28" s="269"/>
      <c r="F28" s="269"/>
      <c r="G28" s="269"/>
      <c r="H28" s="269"/>
      <c r="I28" s="270"/>
      <c r="J28" s="205"/>
      <c r="K28" s="445"/>
      <c r="L28" s="446"/>
      <c r="M28" s="446"/>
      <c r="N28" s="446"/>
      <c r="O28" s="446"/>
      <c r="P28" s="446"/>
      <c r="Q28" s="446"/>
      <c r="R28" s="446"/>
      <c r="S28" s="447"/>
      <c r="T28" s="205"/>
    </row>
    <row r="29" spans="1:20" s="57" customFormat="1" ht="10.5" customHeight="1" thickBot="1">
      <c r="A29" s="271"/>
      <c r="B29" s="272"/>
      <c r="C29" s="272"/>
      <c r="D29" s="272"/>
      <c r="E29" s="272"/>
      <c r="F29" s="272"/>
      <c r="G29" s="272"/>
      <c r="H29" s="272"/>
      <c r="I29" s="273"/>
      <c r="J29" s="205"/>
      <c r="K29" s="275"/>
      <c r="L29" s="275"/>
      <c r="M29" s="275"/>
      <c r="N29" s="275"/>
      <c r="O29" s="275"/>
      <c r="P29" s="275"/>
      <c r="Q29" s="275"/>
      <c r="R29" s="275"/>
      <c r="S29" s="275"/>
      <c r="T29" s="205"/>
    </row>
    <row r="30" spans="1:20" s="205" customFormat="1" ht="23.25" customHeight="1">
      <c r="A30" s="248"/>
      <c r="B30" s="248"/>
      <c r="C30" s="248"/>
      <c r="D30" s="248"/>
      <c r="E30" s="248"/>
      <c r="F30" s="248"/>
      <c r="G30" s="248"/>
      <c r="H30" s="248"/>
      <c r="I30" s="248"/>
      <c r="K30" s="439" t="s">
        <v>503</v>
      </c>
      <c r="L30" s="440"/>
      <c r="M30" s="440"/>
      <c r="N30" s="440"/>
      <c r="O30" s="440"/>
      <c r="P30" s="440"/>
      <c r="Q30" s="440"/>
      <c r="R30" s="440"/>
      <c r="S30" s="441"/>
    </row>
    <row r="31" spans="1:20" s="57" customFormat="1" ht="23.25" customHeight="1">
      <c r="A31" s="205"/>
      <c r="B31" s="205"/>
      <c r="C31" s="205"/>
      <c r="D31" s="205"/>
      <c r="E31" s="205"/>
      <c r="F31" s="205"/>
      <c r="G31" s="205"/>
      <c r="H31" s="205"/>
      <c r="I31" s="205"/>
      <c r="J31" s="205"/>
      <c r="K31" s="442"/>
      <c r="L31" s="443"/>
      <c r="M31" s="443"/>
      <c r="N31" s="443"/>
      <c r="O31" s="443"/>
      <c r="P31" s="443"/>
      <c r="Q31" s="443"/>
      <c r="R31" s="443"/>
      <c r="S31" s="444"/>
      <c r="T31" s="205"/>
    </row>
    <row r="32" spans="1:20" s="57" customFormat="1" ht="23.25" customHeight="1" thickBot="1">
      <c r="A32" s="205"/>
      <c r="B32" s="205"/>
      <c r="C32" s="205"/>
      <c r="D32" s="205"/>
      <c r="E32" s="205"/>
      <c r="F32" s="205"/>
      <c r="G32" s="205"/>
      <c r="H32" s="205"/>
      <c r="I32" s="205"/>
      <c r="J32" s="205"/>
      <c r="K32" s="445"/>
      <c r="L32" s="446"/>
      <c r="M32" s="446"/>
      <c r="N32" s="446"/>
      <c r="O32" s="446"/>
      <c r="P32" s="446"/>
      <c r="Q32" s="446"/>
      <c r="R32" s="446"/>
      <c r="S32" s="447"/>
      <c r="T32" s="205"/>
    </row>
    <row r="33" spans="1:20" s="57" customFormat="1">
      <c r="A33" s="205"/>
      <c r="B33" s="205"/>
      <c r="C33" s="205"/>
      <c r="D33" s="205"/>
      <c r="E33" s="205"/>
      <c r="F33" s="205"/>
      <c r="G33" s="205"/>
      <c r="H33" s="205"/>
      <c r="I33" s="205"/>
      <c r="J33" s="205"/>
      <c r="K33" s="205"/>
      <c r="L33" s="205"/>
      <c r="M33" s="205"/>
      <c r="N33" s="205"/>
      <c r="O33" s="205"/>
      <c r="P33" s="205"/>
      <c r="Q33" s="205"/>
      <c r="R33" s="205"/>
      <c r="S33" s="205"/>
      <c r="T33" s="205"/>
    </row>
    <row r="34" spans="1:20" s="57" customFormat="1" hidden="1">
      <c r="J34" s="205"/>
      <c r="K34" s="205"/>
      <c r="L34" s="205"/>
      <c r="M34" s="205"/>
      <c r="N34" s="205"/>
      <c r="O34" s="205"/>
      <c r="P34" s="205"/>
      <c r="Q34" s="205"/>
    </row>
    <row r="35" spans="1:20" s="57" customFormat="1" hidden="1">
      <c r="J35" s="205"/>
      <c r="K35" s="205"/>
      <c r="L35" s="205"/>
      <c r="M35" s="205"/>
      <c r="N35" s="205"/>
      <c r="O35" s="205"/>
      <c r="P35" s="205"/>
      <c r="Q35" s="205"/>
    </row>
    <row r="36" spans="1:20" s="57" customFormat="1" hidden="1">
      <c r="J36" s="205"/>
      <c r="K36" s="205"/>
      <c r="L36" s="205"/>
      <c r="M36" s="205"/>
      <c r="N36" s="205"/>
      <c r="O36" s="205"/>
      <c r="P36" s="205"/>
      <c r="Q36" s="205"/>
    </row>
    <row r="37" spans="1:20" s="57" customFormat="1" hidden="1">
      <c r="J37" s="205"/>
      <c r="K37" s="205"/>
      <c r="L37" s="205"/>
      <c r="M37" s="205"/>
      <c r="N37" s="205"/>
      <c r="O37" s="205"/>
      <c r="P37" s="205"/>
      <c r="Q37" s="205"/>
    </row>
    <row r="38" spans="1:20" s="57" customFormat="1" hidden="1">
      <c r="J38" s="205"/>
      <c r="K38" s="205"/>
      <c r="L38" s="205"/>
      <c r="M38" s="205"/>
      <c r="N38" s="205"/>
      <c r="O38" s="205"/>
      <c r="P38" s="205"/>
      <c r="Q38" s="205"/>
    </row>
    <row r="39" spans="1:20" hidden="1">
      <c r="J39" s="205"/>
      <c r="K39" s="205"/>
      <c r="L39" s="205"/>
      <c r="M39" s="205"/>
      <c r="N39" s="205"/>
      <c r="O39" s="205"/>
      <c r="P39" s="205"/>
      <c r="Q39" s="205"/>
    </row>
    <row r="40" spans="1:20" hidden="1">
      <c r="J40" s="205"/>
      <c r="K40" s="205"/>
      <c r="L40" s="205"/>
      <c r="M40" s="205"/>
      <c r="N40" s="205"/>
      <c r="O40" s="205"/>
      <c r="P40" s="205"/>
      <c r="Q40" s="205"/>
    </row>
    <row r="41" spans="1:20" s="57" customFormat="1" hidden="1">
      <c r="J41" s="205"/>
      <c r="K41" s="205"/>
      <c r="L41" s="205"/>
      <c r="M41" s="205"/>
      <c r="N41" s="205"/>
      <c r="O41" s="205"/>
      <c r="P41" s="205"/>
      <c r="Q41" s="205"/>
    </row>
    <row r="42" spans="1:20" hidden="1">
      <c r="J42" s="205"/>
      <c r="K42" s="205"/>
      <c r="L42" s="205"/>
      <c r="M42" s="205"/>
      <c r="N42" s="205"/>
      <c r="O42" s="205"/>
      <c r="P42" s="205"/>
      <c r="Q42" s="205"/>
    </row>
    <row r="43" spans="1:20" hidden="1">
      <c r="J43" s="205"/>
      <c r="K43" s="205"/>
      <c r="L43" s="205"/>
      <c r="M43" s="205"/>
      <c r="N43" s="205"/>
      <c r="O43" s="205"/>
      <c r="P43" s="205"/>
      <c r="Q43" s="205"/>
    </row>
    <row r="44" spans="1:20" s="57" customFormat="1" hidden="1">
      <c r="J44" s="205"/>
      <c r="K44" s="205"/>
      <c r="L44" s="205"/>
      <c r="M44" s="205"/>
      <c r="N44" s="205"/>
      <c r="O44" s="205"/>
      <c r="P44" s="205"/>
      <c r="Q44" s="205"/>
    </row>
    <row r="45" spans="1:20" hidden="1">
      <c r="J45" s="205"/>
      <c r="K45" s="205"/>
      <c r="L45" s="205"/>
      <c r="M45" s="205"/>
      <c r="N45" s="205"/>
      <c r="O45" s="205"/>
      <c r="P45" s="205"/>
      <c r="Q45" s="205"/>
    </row>
    <row r="46" spans="1:20" s="57" customFormat="1" hidden="1">
      <c r="J46" s="205"/>
      <c r="K46" s="205"/>
      <c r="L46" s="205"/>
      <c r="M46" s="205"/>
      <c r="N46" s="205"/>
      <c r="O46" s="205"/>
      <c r="P46" s="205"/>
      <c r="Q46" s="205"/>
    </row>
    <row r="47" spans="1:20" hidden="1">
      <c r="J47" s="205"/>
      <c r="K47" s="205"/>
      <c r="L47" s="205"/>
      <c r="M47" s="205"/>
      <c r="N47" s="205"/>
      <c r="O47" s="205"/>
      <c r="P47" s="205"/>
      <c r="Q47" s="205"/>
    </row>
    <row r="48" spans="1:20" s="57" customFormat="1" hidden="1">
      <c r="J48" s="205"/>
      <c r="K48" s="205"/>
      <c r="L48" s="205"/>
      <c r="M48" s="205"/>
      <c r="N48" s="205"/>
      <c r="O48" s="205"/>
      <c r="P48" s="205"/>
      <c r="Q48" s="205"/>
    </row>
    <row r="49" spans="1:17" hidden="1">
      <c r="J49" s="205"/>
      <c r="K49" s="205"/>
      <c r="L49" s="205"/>
      <c r="M49" s="205"/>
      <c r="N49" s="205"/>
      <c r="O49" s="205"/>
      <c r="P49" s="205"/>
      <c r="Q49" s="205"/>
    </row>
    <row r="50" spans="1:17" hidden="1">
      <c r="J50" s="205"/>
      <c r="K50" s="205"/>
      <c r="L50" s="205"/>
      <c r="M50" s="205"/>
      <c r="N50" s="205"/>
      <c r="O50" s="205"/>
      <c r="P50" s="205"/>
      <c r="Q50" s="205"/>
    </row>
    <row r="51" spans="1:17" s="57" customFormat="1" hidden="1">
      <c r="J51" s="205"/>
      <c r="K51" s="205"/>
      <c r="L51" s="205"/>
      <c r="M51" s="205"/>
      <c r="N51" s="205"/>
      <c r="O51" s="205"/>
      <c r="P51" s="205"/>
      <c r="Q51" s="205"/>
    </row>
    <row r="52" spans="1:17" ht="15" hidden="1" customHeight="1">
      <c r="J52" s="205"/>
      <c r="K52" s="205"/>
      <c r="L52" s="205"/>
      <c r="M52" s="205"/>
      <c r="N52" s="205"/>
      <c r="O52" s="205"/>
      <c r="P52" s="205"/>
      <c r="Q52" s="205"/>
    </row>
    <row r="53" spans="1:17" hidden="1">
      <c r="J53" s="205"/>
      <c r="K53" s="205"/>
      <c r="L53" s="205"/>
      <c r="M53" s="205"/>
      <c r="N53" s="205"/>
      <c r="O53" s="205"/>
      <c r="P53" s="205"/>
      <c r="Q53" s="205"/>
    </row>
    <row r="54" spans="1:17" hidden="1">
      <c r="A54" s="205"/>
      <c r="B54" s="205"/>
      <c r="C54" s="205"/>
      <c r="D54" s="205"/>
      <c r="E54" s="205"/>
      <c r="F54" s="205"/>
      <c r="G54" s="205"/>
      <c r="H54" s="205"/>
      <c r="I54" s="205"/>
      <c r="J54" s="205"/>
      <c r="K54" s="205"/>
      <c r="L54" s="205"/>
      <c r="M54" s="205"/>
      <c r="N54" s="205"/>
      <c r="O54" s="205"/>
      <c r="P54" s="205"/>
      <c r="Q54" s="205"/>
    </row>
    <row r="55" spans="1:17" hidden="1">
      <c r="A55" s="205"/>
      <c r="B55" s="205"/>
      <c r="C55" s="205"/>
      <c r="D55" s="205"/>
      <c r="E55" s="205"/>
      <c r="F55" s="205"/>
      <c r="G55" s="205"/>
      <c r="H55" s="205"/>
      <c r="I55" s="205"/>
      <c r="J55" s="205"/>
      <c r="K55" s="205"/>
      <c r="L55" s="205"/>
      <c r="M55" s="205"/>
      <c r="N55" s="205"/>
      <c r="O55" s="205"/>
      <c r="P55" s="205"/>
      <c r="Q55" s="205"/>
    </row>
    <row r="56" spans="1:17" hidden="1">
      <c r="A56" s="205"/>
      <c r="B56" s="205"/>
      <c r="C56" s="205"/>
      <c r="D56" s="205"/>
      <c r="E56" s="205"/>
      <c r="F56" s="205"/>
      <c r="G56" s="205"/>
      <c r="H56" s="205"/>
      <c r="I56" s="205"/>
      <c r="J56" s="205"/>
      <c r="K56" s="205"/>
      <c r="L56" s="205"/>
      <c r="M56" s="205"/>
      <c r="N56" s="205"/>
      <c r="O56" s="205"/>
      <c r="P56" s="205"/>
      <c r="Q56" s="205"/>
    </row>
    <row r="57" spans="1:17" hidden="1">
      <c r="A57" s="205"/>
      <c r="B57" s="205"/>
      <c r="C57" s="205"/>
      <c r="D57" s="205"/>
      <c r="E57" s="205"/>
      <c r="F57" s="205"/>
      <c r="G57" s="205"/>
      <c r="H57" s="205"/>
      <c r="I57" s="205"/>
      <c r="J57" s="205"/>
      <c r="K57" s="205"/>
      <c r="L57" s="205"/>
      <c r="M57" s="205"/>
      <c r="N57" s="205"/>
      <c r="O57" s="205"/>
      <c r="P57" s="205"/>
      <c r="Q57" s="205"/>
    </row>
    <row r="58" spans="1:17" hidden="1"/>
  </sheetData>
  <mergeCells count="22">
    <mergeCell ref="K17:S18"/>
    <mergeCell ref="A7:I8"/>
    <mergeCell ref="A24:I25"/>
    <mergeCell ref="A10:I11"/>
    <mergeCell ref="A17:I18"/>
    <mergeCell ref="K19:S19"/>
    <mergeCell ref="K23:S23"/>
    <mergeCell ref="A1:P1"/>
    <mergeCell ref="A3:I3"/>
    <mergeCell ref="K9:S9"/>
    <mergeCell ref="K13:S13"/>
    <mergeCell ref="K16:S16"/>
    <mergeCell ref="K6:S6"/>
    <mergeCell ref="K7:S8"/>
    <mergeCell ref="K10:S12"/>
    <mergeCell ref="K14:S15"/>
    <mergeCell ref="A6:I6"/>
    <mergeCell ref="K26:S26"/>
    <mergeCell ref="K30:S32"/>
    <mergeCell ref="K20:S22"/>
    <mergeCell ref="K24:S25"/>
    <mergeCell ref="K27:S28"/>
  </mergeCells>
  <hyperlinks>
    <hyperlink ref="R1" location="display!C2" display="Return to Main Dashboard" xr:uid="{00000000-0004-0000-0500-000000000000}"/>
  </hyperlinks>
  <printOptions horizontalCentered="1"/>
  <pageMargins left="0.2" right="0.2" top="0.25" bottom="0.25" header="0.3" footer="0.3"/>
  <pageSetup scale="73"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D10"/>
  <sheetViews>
    <sheetView workbookViewId="0">
      <selection activeCell="B3" sqref="B3"/>
    </sheetView>
  </sheetViews>
  <sheetFormatPr baseColWidth="10" defaultColWidth="8.83203125" defaultRowHeight="15"/>
  <sheetData>
    <row r="1" spans="1:4" ht="25" thickBot="1">
      <c r="A1" s="457" t="s">
        <v>508</v>
      </c>
      <c r="B1" s="458"/>
      <c r="C1" s="458"/>
      <c r="D1" s="459"/>
    </row>
    <row r="2" spans="1:4" ht="20" thickTop="1">
      <c r="A2" s="156" t="s">
        <v>44</v>
      </c>
      <c r="B2" s="157" t="s">
        <v>49</v>
      </c>
      <c r="C2" s="157"/>
      <c r="D2" s="158"/>
    </row>
    <row r="3" spans="1:4" ht="19">
      <c r="A3" s="44" t="s">
        <v>2</v>
      </c>
      <c r="B3" s="45" t="s">
        <v>48</v>
      </c>
      <c r="C3" s="45"/>
      <c r="D3" s="54"/>
    </row>
    <row r="4" spans="1:4" ht="19">
      <c r="A4" s="2" t="s">
        <v>0</v>
      </c>
      <c r="B4" s="3" t="s">
        <v>52</v>
      </c>
      <c r="C4" s="3"/>
      <c r="D4" s="99"/>
    </row>
    <row r="5" spans="1:4" ht="19">
      <c r="A5" s="44" t="s">
        <v>3</v>
      </c>
      <c r="B5" s="45" t="s">
        <v>8</v>
      </c>
      <c r="C5" s="45"/>
      <c r="D5" s="54"/>
    </row>
    <row r="6" spans="1:4" ht="19">
      <c r="A6" s="2" t="s">
        <v>4</v>
      </c>
      <c r="B6" s="3" t="s">
        <v>50</v>
      </c>
      <c r="C6" s="3"/>
      <c r="D6" s="276"/>
    </row>
    <row r="7" spans="1:4" ht="19">
      <c r="A7" s="44" t="s">
        <v>505</v>
      </c>
      <c r="B7" s="45" t="s">
        <v>506</v>
      </c>
      <c r="C7" s="45"/>
      <c r="D7" s="54"/>
    </row>
    <row r="8" spans="1:4" ht="20" thickBot="1">
      <c r="A8" s="164" t="s">
        <v>504</v>
      </c>
      <c r="B8" s="165" t="s">
        <v>507</v>
      </c>
      <c r="C8" s="165"/>
      <c r="D8" s="166"/>
    </row>
    <row r="9" spans="1:4" ht="16" thickTop="1"/>
    <row r="10" spans="1:4">
      <c r="A10" s="460" t="s">
        <v>118</v>
      </c>
      <c r="B10" s="460"/>
      <c r="C10" s="460"/>
    </row>
  </sheetData>
  <mergeCells count="2">
    <mergeCell ref="A1:D1"/>
    <mergeCell ref="A10:C10"/>
  </mergeCells>
  <conditionalFormatting sqref="D3:D4">
    <cfRule type="iconSet" priority="11">
      <iconSet>
        <cfvo type="percent" val="0"/>
        <cfvo type="num" val="0.8"/>
        <cfvo type="num" val="0.85"/>
      </iconSet>
    </cfRule>
  </conditionalFormatting>
  <conditionalFormatting sqref="D6">
    <cfRule type="iconSet" priority="10">
      <iconSet>
        <cfvo type="percent" val="0"/>
        <cfvo type="num" val="0.69989999999999997"/>
        <cfvo type="num" val="0.7"/>
      </iconSet>
    </cfRule>
  </conditionalFormatting>
  <conditionalFormatting sqref="D5">
    <cfRule type="iconSet" priority="9">
      <iconSet reverse="1">
        <cfvo type="percent" val="0"/>
        <cfvo type="num" val="2"/>
        <cfvo type="num" val="2.8"/>
      </iconSet>
    </cfRule>
  </conditionalFormatting>
  <conditionalFormatting sqref="D2:D3">
    <cfRule type="iconSet" priority="8">
      <iconSet>
        <cfvo type="percent" val="0"/>
        <cfvo type="num" val="0.8"/>
        <cfvo type="num" val="0.85"/>
      </iconSet>
    </cfRule>
  </conditionalFormatting>
  <conditionalFormatting sqref="D5">
    <cfRule type="iconSet" priority="7">
      <iconSet>
        <cfvo type="percent" val="0"/>
        <cfvo type="num" val="0.69989999999999997"/>
        <cfvo type="num" val="0.7"/>
      </iconSet>
    </cfRule>
  </conditionalFormatting>
  <conditionalFormatting sqref="D4">
    <cfRule type="iconSet" priority="6">
      <iconSet reverse="1">
        <cfvo type="percent" val="0"/>
        <cfvo type="num" val="2"/>
        <cfvo type="num" val="2.8"/>
      </iconSet>
    </cfRule>
  </conditionalFormatting>
  <conditionalFormatting sqref="D6">
    <cfRule type="iconSet" priority="5">
      <iconSet reverse="1">
        <cfvo type="percent" val="0"/>
        <cfvo type="num" val="0.25"/>
        <cfvo type="num" val="0.39"/>
      </iconSet>
    </cfRule>
  </conditionalFormatting>
  <conditionalFormatting sqref="D8">
    <cfRule type="iconSet" priority="4">
      <iconSet>
        <cfvo type="percent" val="0"/>
        <cfvo type="num" val="0.69989999999999997"/>
        <cfvo type="num" val="0.7"/>
      </iconSet>
    </cfRule>
  </conditionalFormatting>
  <conditionalFormatting sqref="D7">
    <cfRule type="iconSet" priority="3">
      <iconSet reverse="1">
        <cfvo type="percent" val="0"/>
        <cfvo type="num" val="2"/>
        <cfvo type="num" val="2.8"/>
      </iconSet>
    </cfRule>
  </conditionalFormatting>
  <conditionalFormatting sqref="D7">
    <cfRule type="iconSet" priority="2">
      <iconSet>
        <cfvo type="percent" val="0"/>
        <cfvo type="num" val="0.69989999999999997"/>
        <cfvo type="num" val="0.7"/>
      </iconSet>
    </cfRule>
  </conditionalFormatting>
  <conditionalFormatting sqref="D8">
    <cfRule type="iconSet" priority="1">
      <iconSet reverse="1">
        <cfvo type="percent" val="0"/>
        <cfvo type="num" val="0.25"/>
        <cfvo type="num" val="0.39"/>
      </iconSet>
    </cfRule>
  </conditionalFormatting>
  <hyperlinks>
    <hyperlink ref="A10:B10" location="display!A1" display="Return to Main Page" xr:uid="{00000000-0004-0000-06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3" ma:contentTypeDescription="Create a new document." ma:contentTypeScope="" ma:versionID="a889a0d067d6290642629f3235587846">
  <xsd:schema xmlns:xsd="http://www.w3.org/2001/XMLSchema" xmlns:xs="http://www.w3.org/2001/XMLSchema" xmlns:p="http://schemas.microsoft.com/office/2006/metadata/properties" targetNamespace="http://schemas.microsoft.com/office/2006/metadata/properties" ma:root="true" ma:fieldsID="7ebe87338ac8a82d4417a37b6474ca5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D6EB9F-7BD2-46BC-8A8E-48903EB53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DADF73E-5E7A-4022-B759-8D7265092116}">
  <ds:schemaRef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D542A06E-F893-495D-BAA5-D49FA63674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display</vt:lpstr>
      <vt:lpstr>data</vt:lpstr>
      <vt:lpstr>data submission</vt:lpstr>
      <vt:lpstr>summary</vt:lpstr>
      <vt:lpstr>referrals</vt:lpstr>
      <vt:lpstr>instructions</vt:lpstr>
      <vt:lpstr>definitions</vt:lpstr>
      <vt:lpstr>maindashboard</vt:lpstr>
      <vt:lpstr>'data submission'!Print_Area</vt:lpstr>
      <vt:lpstr>display!Print_Area</vt:lpstr>
      <vt:lpstr>instructions!Print_Area</vt:lpstr>
      <vt:lpstr>referrals!Print_Area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Heather Lewis</cp:lastModifiedBy>
  <cp:lastPrinted>2017-11-15T20:20:31Z</cp:lastPrinted>
  <dcterms:created xsi:type="dcterms:W3CDTF">2012-12-03T17:48:56Z</dcterms:created>
  <dcterms:modified xsi:type="dcterms:W3CDTF">2018-01-25T16:02:19Z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